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autoCompressPictures="0"/>
  <mc:AlternateContent xmlns:mc="http://schemas.openxmlformats.org/markup-compatibility/2006">
    <mc:Choice Requires="x15">
      <x15ac:absPath xmlns:x15ac="http://schemas.microsoft.com/office/spreadsheetml/2010/11/ac" url="G:\Purchasing\CMRT Responses\"/>
    </mc:Choice>
  </mc:AlternateContent>
  <xr:revisionPtr revIDLastSave="0" documentId="13_ncr:1_{5AD727BF-3373-4567-805A-AED7FCA250CC}"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AB2413" i="5" s="1"/>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T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S1398"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C593" i="5"/>
  <c r="B593" i="5"/>
  <c r="T593" i="5" s="1"/>
  <c r="C592" i="5"/>
  <c r="B592" i="5"/>
  <c r="C591" i="5"/>
  <c r="B591" i="5"/>
  <c r="C590" i="5"/>
  <c r="V590" i="5" s="1"/>
  <c r="G590" i="5" s="1"/>
  <c r="B590" i="5"/>
  <c r="C589" i="5"/>
  <c r="B589" i="5"/>
  <c r="C588" i="5"/>
  <c r="B588" i="5"/>
  <c r="C587" i="5"/>
  <c r="B587" i="5"/>
  <c r="S587" i="5" s="1"/>
  <c r="C586" i="5"/>
  <c r="V586" i="5" s="1"/>
  <c r="B586"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C552" i="5"/>
  <c r="V552" i="5" s="1"/>
  <c r="B552" i="5"/>
  <c r="C551" i="5"/>
  <c r="V551" i="5" s="1"/>
  <c r="B551"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B481" i="5"/>
  <c r="T481" i="5" s="1"/>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C453" i="5"/>
  <c r="V453" i="5" s="1"/>
  <c r="B453" i="5"/>
  <c r="T453" i="5" s="1"/>
  <c r="C452" i="5"/>
  <c r="V452" i="5" s="1"/>
  <c r="B452" i="5"/>
  <c r="C451" i="5"/>
  <c r="V451" i="5" s="1"/>
  <c r="B451" i="5"/>
  <c r="S451" i="5" s="1"/>
  <c r="C450" i="5"/>
  <c r="B450" i="5"/>
  <c r="T450" i="5" s="1"/>
  <c r="C449" i="5"/>
  <c r="V449" i="5" s="1"/>
  <c r="B449" i="5"/>
  <c r="T449" i="5" s="1"/>
  <c r="C448" i="5"/>
  <c r="V448" i="5" s="1"/>
  <c r="B448" i="5"/>
  <c r="C447" i="5"/>
  <c r="B447" i="5"/>
  <c r="T447" i="5" s="1"/>
  <c r="C446" i="5"/>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C414" i="5"/>
  <c r="B414" i="5"/>
  <c r="T414" i="5" s="1"/>
  <c r="C413" i="5"/>
  <c r="V413" i="5" s="1"/>
  <c r="F413" i="5" s="1"/>
  <c r="B413" i="5"/>
  <c r="T413" i="5" s="1"/>
  <c r="C412" i="5"/>
  <c r="V412" i="5" s="1"/>
  <c r="F412" i="5" s="1"/>
  <c r="B412" i="5"/>
  <c r="C411" i="5"/>
  <c r="B411" i="5"/>
  <c r="T411" i="5" s="1"/>
  <c r="C410" i="5"/>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C391" i="5"/>
  <c r="B391" i="5"/>
  <c r="S391" i="5" s="1"/>
  <c r="C390" i="5"/>
  <c r="B390" i="5"/>
  <c r="C389" i="5"/>
  <c r="V389" i="5" s="1"/>
  <c r="B389" i="5"/>
  <c r="T389" i="5" s="1"/>
  <c r="C388" i="5"/>
  <c r="V388" i="5" s="1"/>
  <c r="B388" i="5"/>
  <c r="C387" i="5"/>
  <c r="V387" i="5" s="1"/>
  <c r="I387" i="5" s="1"/>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C364" i="5"/>
  <c r="V364" i="5" s="1"/>
  <c r="I364" i="5" s="1"/>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C263" i="5"/>
  <c r="V263" i="5" s="1"/>
  <c r="R263" i="5" s="1"/>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C231" i="5"/>
  <c r="V231" i="5" s="1"/>
  <c r="H231" i="5" s="1"/>
  <c r="B231" i="5"/>
  <c r="C230" i="5"/>
  <c r="V230" i="5" s="1"/>
  <c r="B230" i="5"/>
  <c r="S230" i="5" s="1"/>
  <c r="C229" i="5"/>
  <c r="V229" i="5" s="1"/>
  <c r="B229" i="5"/>
  <c r="C228" i="5"/>
  <c r="B228" i="5"/>
  <c r="C227" i="5"/>
  <c r="V227" i="5" s="1"/>
  <c r="B227" i="5"/>
  <c r="C226" i="5"/>
  <c r="V226" i="5" s="1"/>
  <c r="B226" i="5"/>
  <c r="T226" i="5" s="1"/>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C37" i="5"/>
  <c r="V37" i="5" s="1"/>
  <c r="R37" i="5" s="1"/>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V27" i="5"/>
  <c r="V26" i="5"/>
  <c r="I26" i="5" s="1"/>
  <c r="V25" i="5"/>
  <c r="V24" i="5"/>
  <c r="R24" i="5" s="1"/>
  <c r="V23" i="5"/>
  <c r="H23" i="5" s="1"/>
  <c r="V22" i="5"/>
  <c r="I22" i="5" s="1"/>
  <c r="V21" i="5"/>
  <c r="V20" i="5"/>
  <c r="R20" i="5" s="1"/>
  <c r="V19" i="5"/>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G550" i="5" l="1"/>
  <c r="T645" i="5"/>
  <c r="S2015" i="5"/>
  <c r="S2038" i="5"/>
  <c r="T1519" i="5"/>
  <c r="AB1293" i="5"/>
  <c r="AB1353" i="5"/>
  <c r="S853" i="5"/>
  <c r="S1596" i="5"/>
  <c r="S1754" i="5"/>
  <c r="T2163" i="5"/>
  <c r="S778" i="5"/>
  <c r="S1770" i="5"/>
  <c r="T1781" i="5"/>
  <c r="AB2069" i="5"/>
  <c r="AB2073" i="5"/>
  <c r="S2140" i="5"/>
  <c r="AB1401" i="5"/>
  <c r="T585" i="5"/>
  <c r="S858" i="5"/>
  <c r="AB902" i="5"/>
  <c r="AB1594" i="5"/>
  <c r="AB1814" i="5"/>
  <c r="T2188" i="5"/>
  <c r="T391" i="5"/>
  <c r="AB446" i="5"/>
  <c r="AB450" i="5"/>
  <c r="AB481" i="5"/>
  <c r="R528" i="5"/>
  <c r="AB552" i="5"/>
  <c r="AB674" i="5"/>
  <c r="G681" i="5"/>
  <c r="AB720" i="5"/>
  <c r="AB858" i="5"/>
  <c r="S1748" i="5"/>
  <c r="T1883" i="5"/>
  <c r="T2133" i="5"/>
  <c r="S2428" i="5"/>
  <c r="S120" i="5"/>
  <c r="T250" i="5"/>
  <c r="AB1437" i="5"/>
  <c r="AB2402" i="5"/>
  <c r="T788" i="5"/>
  <c r="S918" i="5"/>
  <c r="S1000" i="5"/>
  <c r="AB1115" i="5"/>
  <c r="AB1624" i="5"/>
  <c r="T2060" i="5"/>
  <c r="T2248" i="5"/>
  <c r="AB2465" i="5"/>
  <c r="AB841" i="5"/>
  <c r="S903" i="5"/>
  <c r="T1407" i="5"/>
  <c r="S1465" i="5"/>
  <c r="S1491" i="5"/>
  <c r="T1624" i="5"/>
  <c r="T1675" i="5"/>
  <c r="AB1691" i="5"/>
  <c r="AB1731" i="5"/>
  <c r="AB1757" i="5"/>
  <c r="S2068" i="5"/>
  <c r="AB2088" i="5"/>
  <c r="AB410" i="5"/>
  <c r="R480" i="5"/>
  <c r="AB594" i="5"/>
  <c r="AB630" i="5"/>
  <c r="AB1022" i="5"/>
  <c r="AB1463" i="5"/>
  <c r="AB324" i="5"/>
  <c r="S414" i="5"/>
  <c r="T684" i="5"/>
  <c r="T44" i="5"/>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R1527" i="5" s="1"/>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I808" i="5" s="1"/>
  <c r="AB808" i="5"/>
  <c r="V872" i="5"/>
  <c r="AB872" i="5"/>
  <c r="AB882" i="5"/>
  <c r="T882" i="5"/>
  <c r="S882" i="5"/>
  <c r="T950" i="5"/>
  <c r="S950" i="5"/>
  <c r="F975" i="5"/>
  <c r="H975" i="5"/>
  <c r="H1103" i="5"/>
  <c r="G1103" i="5"/>
  <c r="F1103" i="5"/>
  <c r="H134" i="5"/>
  <c r="V175" i="5"/>
  <c r="E175" i="5" s="1"/>
  <c r="X175" i="5" s="1"/>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s="1"/>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R2215" i="5" s="1"/>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J63" i="5"/>
  <c r="G66" i="5"/>
  <c r="G67" i="5"/>
  <c r="S68" i="5"/>
  <c r="I78" i="5"/>
  <c r="J79" i="5"/>
  <c r="G82" i="5"/>
  <c r="G83" i="5"/>
  <c r="S84" i="5"/>
  <c r="I94" i="5"/>
  <c r="J95" i="5"/>
  <c r="G98" i="5"/>
  <c r="G99" i="5"/>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AB124" i="5"/>
  <c r="AB128" i="5"/>
  <c r="T134" i="5"/>
  <c r="E137" i="5"/>
  <c r="X137" i="5" s="1"/>
  <c r="T142" i="5"/>
  <c r="AB146" i="5"/>
  <c r="R147" i="5"/>
  <c r="G154" i="5"/>
  <c r="G157" i="5"/>
  <c r="G162" i="5"/>
  <c r="E166" i="5"/>
  <c r="X166" i="5" s="1"/>
  <c r="E167" i="5"/>
  <c r="X167" i="5" s="1"/>
  <c r="AB172" i="5"/>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R766" i="5" s="1"/>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I1007" i="5" s="1"/>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E674" i="5"/>
  <c r="X674" i="5" s="1"/>
  <c r="H688" i="5"/>
  <c r="S697" i="5"/>
  <c r="J700" i="5"/>
  <c r="V738" i="5"/>
  <c r="H738" i="5" s="1"/>
  <c r="I740" i="5"/>
  <c r="J758" i="5"/>
  <c r="R768" i="5"/>
  <c r="I768" i="5"/>
  <c r="F772" i="5"/>
  <c r="T776" i="5"/>
  <c r="R788" i="5"/>
  <c r="I788" i="5"/>
  <c r="T792" i="5"/>
  <c r="J798" i="5"/>
  <c r="I800" i="5"/>
  <c r="E802" i="5"/>
  <c r="X802" i="5" s="1"/>
  <c r="S804" i="5"/>
  <c r="T804"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I1071" i="5" s="1"/>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G6" i="5"/>
  <c r="J5" i="5"/>
  <c r="F19" i="6"/>
  <c r="X341" i="5"/>
  <c r="X304" i="5"/>
  <c r="AB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I6" i="5"/>
  <c r="F18" i="5"/>
  <c r="J18" i="5"/>
  <c r="G20" i="5"/>
  <c r="AB21"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H28" i="5"/>
  <c r="S109" i="5"/>
  <c r="AB109" i="5"/>
  <c r="E117" i="5"/>
  <c r="X117" i="5" s="1"/>
  <c r="J121" i="5"/>
  <c r="I121" i="5"/>
  <c r="H121" i="5"/>
  <c r="S141" i="5"/>
  <c r="AB141" i="5"/>
  <c r="H146" i="5"/>
  <c r="F150" i="5"/>
  <c r="R150" i="5"/>
  <c r="J150" i="5"/>
  <c r="AB19" i="5"/>
  <c r="E21" i="5"/>
  <c r="X21" i="5" s="1"/>
  <c r="AB27" i="5"/>
  <c r="E29" i="5"/>
  <c r="X29" i="5" s="1"/>
  <c r="F5" i="5"/>
  <c r="H18" i="5"/>
  <c r="F21"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AB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J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I5" i="5"/>
  <c r="E6" i="5"/>
  <c r="R18" i="5"/>
  <c r="F19" i="5"/>
  <c r="I21" i="5"/>
  <c r="E22" i="5"/>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E602" i="5"/>
  <c r="X602" i="5" s="1"/>
  <c r="T602" i="5"/>
  <c r="I604" i="5"/>
  <c r="E606" i="5"/>
  <c r="X606" i="5" s="1"/>
  <c r="T606"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F767" i="5"/>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G1010" i="5"/>
  <c r="I1011" i="5"/>
  <c r="G1014" i="5"/>
  <c r="I1015" i="5"/>
  <c r="G1018" i="5"/>
  <c r="I1019" i="5"/>
  <c r="G1022" i="5"/>
  <c r="I1023" i="5"/>
  <c r="G1026" i="5"/>
  <c r="I1027" i="5"/>
  <c r="G1030" i="5"/>
  <c r="I1031" i="5"/>
  <c r="G1034" i="5"/>
  <c r="G1038" i="5"/>
  <c r="I1039" i="5"/>
  <c r="G1042" i="5"/>
  <c r="I1043" i="5"/>
  <c r="G1046" i="5"/>
  <c r="I1047" i="5"/>
  <c r="G1050" i="5"/>
  <c r="G1054" i="5"/>
  <c r="G1058" i="5"/>
  <c r="I1059" i="5"/>
  <c r="G1062" i="5"/>
  <c r="I1063" i="5"/>
  <c r="G1066" i="5"/>
  <c r="I1067" i="5"/>
  <c r="G1070"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11" i="5"/>
  <c r="R1015" i="5"/>
  <c r="R1019" i="5"/>
  <c r="R1023" i="5"/>
  <c r="R1027" i="5"/>
  <c r="R1031" i="5"/>
  <c r="R1039" i="5"/>
  <c r="R1043" i="5"/>
  <c r="R1047" i="5"/>
  <c r="R1051" i="5"/>
  <c r="R1059" i="5"/>
  <c r="R1063" i="5"/>
  <c r="R1067"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G1570" i="5" s="1"/>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18" i="5"/>
  <c r="S18" i="5"/>
  <c r="S26" i="5"/>
  <c r="T6" i="5"/>
  <c r="T26" i="5"/>
  <c r="S23" i="5"/>
  <c r="T19" i="5"/>
  <c r="T22" i="5"/>
  <c r="T23" i="5"/>
  <c r="T25" i="5"/>
  <c r="T20" i="5"/>
  <c r="T21" i="5"/>
  <c r="T5" i="5"/>
  <c r="S25" i="5"/>
  <c r="T27" i="5"/>
  <c r="T24" i="5"/>
  <c r="R1007" i="5" l="1"/>
  <c r="F1320" i="5"/>
  <c r="H767" i="5"/>
  <c r="J672" i="5"/>
  <c r="I608" i="5"/>
  <c r="R102" i="5"/>
  <c r="G1385" i="5"/>
  <c r="J1051" i="5"/>
  <c r="J239" i="5"/>
  <c r="H2116" i="5"/>
  <c r="G1320" i="5"/>
  <c r="I767" i="5"/>
  <c r="H600" i="5"/>
  <c r="F1051" i="5"/>
  <c r="H239" i="5"/>
  <c r="F1385" i="5"/>
  <c r="R1071" i="5"/>
  <c r="I1320" i="5"/>
  <c r="J767" i="5"/>
  <c r="I672" i="5"/>
  <c r="J556" i="5"/>
  <c r="I115" i="5"/>
  <c r="F175" i="5"/>
  <c r="F115" i="5"/>
  <c r="F2409" i="5"/>
  <c r="I1770" i="5"/>
  <c r="E1664" i="5"/>
  <c r="X1664" i="5" s="1"/>
  <c r="H1609" i="5"/>
  <c r="I1385" i="5"/>
  <c r="J1320" i="5"/>
  <c r="H2342" i="5"/>
  <c r="F2253" i="5"/>
  <c r="E2253" i="5"/>
  <c r="X2253" i="5" s="1"/>
  <c r="R556" i="5"/>
  <c r="J1801" i="5"/>
  <c r="J1770" i="5"/>
  <c r="E1385" i="5"/>
  <c r="X1385" i="5" s="1"/>
  <c r="I1051" i="5"/>
  <c r="R1320" i="5"/>
  <c r="E524" i="5"/>
  <c r="X524" i="5" s="1"/>
  <c r="R808" i="5"/>
  <c r="R2342" i="5"/>
  <c r="F2215" i="5"/>
  <c r="E2215" i="5"/>
  <c r="X2215" i="5" s="1"/>
  <c r="R1801" i="5"/>
  <c r="H1385" i="5"/>
  <c r="F2342" i="5"/>
  <c r="F808" i="5"/>
  <c r="F672" i="5"/>
  <c r="I2342" i="5"/>
  <c r="G808" i="5"/>
  <c r="J1609" i="5"/>
  <c r="E767" i="5"/>
  <c r="X767" i="5" s="1"/>
  <c r="I600" i="5"/>
  <c r="H672" i="5"/>
  <c r="J2342" i="5"/>
  <c r="J115" i="5"/>
  <c r="E115" i="5"/>
  <c r="X115" i="5" s="1"/>
  <c r="R115" i="5"/>
  <c r="X22" i="5"/>
  <c r="C4" i="6"/>
  <c r="C10" i="6"/>
  <c r="C9" i="6"/>
  <c r="C11" i="6"/>
  <c r="C7" i="6"/>
  <c r="B32" i="6"/>
  <c r="C8" i="6"/>
  <c r="C12"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B35" i="6"/>
  <c r="G35" i="6" s="1"/>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24" i="5"/>
  <c r="S19" i="5"/>
  <c r="S20" i="5"/>
  <c r="S21" i="5"/>
  <c r="S6" i="5"/>
  <c r="S22" i="5"/>
  <c r="S5" i="5"/>
  <c r="S27" i="5"/>
  <c r="H46" i="6" l="1"/>
  <c r="D46" i="6" s="1"/>
  <c r="H31" i="6"/>
  <c r="C31" i="6" s="1"/>
  <c r="C29" i="6"/>
  <c r="D29" i="6"/>
  <c r="H30" i="6"/>
  <c r="G68" i="6"/>
  <c r="H68" i="6" s="1"/>
  <c r="D68" i="6" s="1"/>
  <c r="AB12" i="5"/>
  <c r="V12" i="5"/>
  <c r="G12" i="5" s="1"/>
  <c r="V14" i="5"/>
  <c r="G14" i="5" s="1"/>
  <c r="AB10" i="5"/>
  <c r="V11" i="5"/>
  <c r="G11" i="5" s="1"/>
  <c r="AB14" i="5"/>
  <c r="AB17" i="5"/>
  <c r="V10" i="5"/>
  <c r="AB8" i="5"/>
  <c r="AB13" i="5"/>
  <c r="AB15" i="5"/>
  <c r="V8" i="5"/>
  <c r="AB11" i="5"/>
  <c r="V17" i="5"/>
  <c r="G17" i="5" s="1"/>
  <c r="V15" i="5"/>
  <c r="G15" i="5" s="1"/>
  <c r="AB7" i="5"/>
  <c r="V13" i="5"/>
  <c r="G13" i="5" s="1"/>
  <c r="V7" i="5"/>
  <c r="F69" i="6"/>
  <c r="C69" i="6" s="1"/>
  <c r="H49" i="6"/>
  <c r="D49" i="6" s="1"/>
  <c r="H34" i="6"/>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34" i="6" l="1"/>
  <c r="D34" i="6"/>
  <c r="D31" i="6"/>
  <c r="C30" i="6"/>
  <c r="D30" i="6"/>
  <c r="C32" i="6"/>
  <c r="D32" i="6"/>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R8" i="5"/>
  <c r="H8" i="5"/>
  <c r="J8" i="5"/>
  <c r="E8" i="5"/>
  <c r="I8" i="5"/>
  <c r="F8"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8" i="5"/>
  <c r="T12" i="5"/>
  <c r="T17" i="5"/>
  <c r="T11" i="5"/>
  <c r="T15" i="5"/>
  <c r="T10" i="5"/>
  <c r="T7" i="5"/>
  <c r="T14" i="5"/>
  <c r="T13" i="5"/>
  <c r="X13" i="5" l="1"/>
  <c r="X10" i="5"/>
  <c r="D65" i="6"/>
  <c r="X12" i="5"/>
  <c r="X14" i="5"/>
  <c r="X17" i="5"/>
  <c r="D66" i="6"/>
  <c r="C67" i="6"/>
  <c r="X11" i="5"/>
  <c r="X15" i="5"/>
  <c r="X8" i="5"/>
  <c r="X7" i="5"/>
  <c r="G69" i="6"/>
  <c r="H69" i="6" s="1"/>
  <c r="H70" i="6" s="1"/>
  <c r="D2" i="6" s="1"/>
  <c r="D55" i="6"/>
  <c r="C55" i="6"/>
  <c r="D56" i="6"/>
  <c r="C56" i="6"/>
  <c r="S8" i="5"/>
  <c r="S11" i="5"/>
  <c r="S12" i="5"/>
  <c r="S13" i="5"/>
  <c r="S7" i="5"/>
  <c r="S17" i="5"/>
  <c r="S15" i="5"/>
  <c r="S10" i="5"/>
  <c r="S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<sst xmlns="http://schemas.openxmlformats.org/spreadsheetml/2006/main" count="21891" uniqueCount="15535">
  <si>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</si>
  <si>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</si>
  <si>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</si>
  <si>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</si>
  <si>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</si>
  <si>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</si>
  <si>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</si>
  <si>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</si>
  <si>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</si>
  <si>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</si>
  <si>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</si>
  <si>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</si>
  <si>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</si>
  <si>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</si>
  <si>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</si>
  <si>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</si>
  <si>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</si>
  <si>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</si>
  <si>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</si>
  <si>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</si>
  <si>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</si>
  <si>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</si>
  <si>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</si>
  <si>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</si>
  <si>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</si>
  <si>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</si>
  <si>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</si>
  <si>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</si>
  <si>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</si>
  <si>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</si>
  <si>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</si>
  <si>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</si>
  <si>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</si>
  <si>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</si>
  <si>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</si>
  <si>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</si>
  <si>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</si>
  <si>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</si>
  <si>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</si>
  <si>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</si>
  <si>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</si>
  <si>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</si>
  <si>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</si>
  <si>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</si>
  <si>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</si>
  <si>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</si>
  <si>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</si>
  <si>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</si>
  <si>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</si>
  <si>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</si>
  <si>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</si>
  <si>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</si>
  <si>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</si>
  <si>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</si>
  <si>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</si>
  <si>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</si>
  <si>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</si>
  <si>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</si>
  <si>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</si>
  <si>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</si>
  <si>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</si>
  <si>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</si>
  <si>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</si>
  <si>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</si>
  <si>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</si>
  <si>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</si>
  <si>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</si>
  <si>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</si>
  <si>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</si>
  <si>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</si>
  <si>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</si>
  <si>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</si>
  <si>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</si>
  <si>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</si>
  <si>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</si>
  <si>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</si>
  <si>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</si>
  <si>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</si>
  <si>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</si>
  <si>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</si>
  <si>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</si>
  <si>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</si>
  <si>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</si>
  <si>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</si>
  <si>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</si>
  <si>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</si>
  <si>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</si>
  <si>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</si>
  <si>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</si>
  <si>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</si>
  <si>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</si>
  <si>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</si>
  <si>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</si>
  <si>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</si>
  <si>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</si>
  <si>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</si>
  <si>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</si>
  <si>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</si>
  <si>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</si>
  <si>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</si>
  <si>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</si>
  <si>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</si>
  <si>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</si>
  <si>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</si>
  <si>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</si>
  <si>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</si>
  <si>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</si>
  <si>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</si>
  <si>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</si>
  <si>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</si>
  <si>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</si>
  <si>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</si>
  <si>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</si>
  <si>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</si>
  <si>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</si>
  <si>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</si>
  <si>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</si>
  <si>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</si>
  <si>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</si>
  <si>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</si>
  <si>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</si>
  <si>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</si>
  <si>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</si>
  <si>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</si>
  <si>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</si>
  <si>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</si>
  <si>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</si>
  <si>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</si>
  <si>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</si>
  <si>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</si>
  <si>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</si>
  <si>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</si>
  <si>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</si>
  <si>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</si>
  <si>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</si>
  <si>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</si>
  <si>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</si>
  <si>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</si>
  <si>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</si>
  <si>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</si>
  <si>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</si>
  <si>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</si>
  <si>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</si>
  <si>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</si>
  <si>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</si>
  <si>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</si>
  <si>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</si>
  <si>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</si>
  <si>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</si>
  <si>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</si>
  <si>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</si>
  <si>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</si>
  <si>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</si>
  <si>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</si>
  <si>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</si>
  <si>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</si>
  <si>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</si>
  <si>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</si>
  <si>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</si>
  <si>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</si>
  <si>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</si>
  <si>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</si>
  <si>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</si>
  <si>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</si>
  <si>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</si>
  <si>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</si>
  <si>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</si>
  <si>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</si>
  <si>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</si>
  <si>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</si>
  <si>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</si>
  <si>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</si>
  <si>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</si>
  <si>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</si>
  <si>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</si>
  <si>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</si>
  <si>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</si>
  <si>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</si>
  <si>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</si>
  <si>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</si>
  <si>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</si>
  <si>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</si>
  <si>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</si>
  <si>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</si>
  <si>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</si>
  <si>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</si>
  <si>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</si>
  <si>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</si>
  <si>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</si>
  <si>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</si>
  <si>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</si>
  <si>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</si>
  <si>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</si>
  <si>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</si>
  <si>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</si>
  <si>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</si>
  <si>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</si>
  <si>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</si>
  <si>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</si>
  <si>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</si>
  <si>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</si>
  <si>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</si>
  <si>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</si>
  <si>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</si>
  <si>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</si>
  <si>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</si>
  <si>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</si>
  <si>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</si>
  <si>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</si>
  <si>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</si>
  <si>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</si>
  <si>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</si>
  <si>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</si>
  <si>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</si>
  <si>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</si>
  <si>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</si>
  <si>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</si>
  <si>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</si>
  <si>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</si>
  <si>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</si>
  <si>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</si>
  <si>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</si>
  <si>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</si>
  <si>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</si>
  <si>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</si>
  <si>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</si>
  <si>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</si>
  <si>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</si>
  <si>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</si>
  <si>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</si>
  <si>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</si>
  <si>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</si>
  <si>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</si>
  <si>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</si>
  <si>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</si>
  <si>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</si>
  <si>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</si>
  <si>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</si>
  <si>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</si>
  <si>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</si>
  <si>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</si>
  <si>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</si>
  <si>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</si>
  <si>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</si>
  <si>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</si>
  <si>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</si>
  <si>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</si>
  <si>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</si>
  <si>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</si>
  <si>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</si>
  <si>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</si>
  <si>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</si>
  <si>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</si>
  <si>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</si>
  <si>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</si>
  <si>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</si>
  <si>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</si>
  <si>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</si>
  <si>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</si>
  <si>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</si>
  <si>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</si>
  <si>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</si>
  <si>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</si>
  <si>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</si>
  <si>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</si>
  <si>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</si>
  <si>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</si>
  <si>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</si>
  <si>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</si>
  <si>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</si>
  <si>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</si>
  <si>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</si>
  <si>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</si>
  <si>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</si>
  <si>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</si>
  <si>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</si>
  <si>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</si>
  <si>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</si>
  <si>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</si>
  <si>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</si>
  <si>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</si>
  <si>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</si>
  <si>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</si>
  <si>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</si>
  <si>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</si>
  <si>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</si>
  <si>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</si>
  <si>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</si>
  <si>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</si>
  <si>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</si>
  <si>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</si>
  <si>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</si>
  <si>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</si>
  <si>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</si>
  <si>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</si>
  <si>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</si>
  <si>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</si>
  <si>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</si>
  <si>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</si>
  <si>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</si>
  <si>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</si>
  <si>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</si>
  <si>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</si>
  <si>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</si>
  <si>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</si>
  <si>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</si>
  <si>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</si>
  <si>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</si>
  <si>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</si>
  <si>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</si>
  <si>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</si>
  <si>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</si>
  <si>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</si>
  <si>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</si>
  <si>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</si>
  <si>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</si>
  <si>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</si>
  <si>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</si>
  <si>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</si>
  <si>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</si>
  <si>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</si>
  <si>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</si>
  <si>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</si>
  <si>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</si>
  <si>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</si>
  <si>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</si>
  <si>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</si>
  <si>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</si>
  <si>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</si>
  <si>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</si>
  <si>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</si>
  <si>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</si>
  <si>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</si>
  <si>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</si>
  <si>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</si>
  <si>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</si>
  <si>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</si>
  <si>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</si>
  <si>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</si>
  <si>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</si>
  <si>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</si>
  <si>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</si>
  <si>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</si>
  <si>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</si>
  <si>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</si>
  <si>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</si>
  <si>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</si>
  <si>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</si>
  <si>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</si>
  <si>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</si>
  <si>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</si>
  <si>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</si>
  <si>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</si>
  <si>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</si>
  <si>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</si>
  <si>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</si>
  <si>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</si>
  <si>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</si>
  <si>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</si>
  <si>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</si>
  <si>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</si>
  <si>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</si>
  <si>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</si>
  <si>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</si>
  <si>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</si>
  <si>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</si>
  <si>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</si>
  <si>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</si>
  <si>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</si>
  <si>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</si>
  <si>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</si>
  <si>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</si>
  <si>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</si>
  <si>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</si>
  <si>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</si>
  <si>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</si>
  <si>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</si>
  <si>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</si>
  <si>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</si>
  <si>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</si>
  <si>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</si>
  <si>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</si>
  <si>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</si>
  <si>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</si>
  <si>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</si>
  <si>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</si>
  <si>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</si>
  <si>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</si>
  <si>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</si>
  <si>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</si>
  <si>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</si>
  <si>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</si>
  <si>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</si>
  <si>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</si>
  <si>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</si>
  <si>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</si>
  <si>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</si>
  <si>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</si>
  <si>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</si>
  <si>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</si>
  <si>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</si>
  <si>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</si>
  <si>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</si>
  <si>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</si>
  <si>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</si>
  <si>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</si>
  <si>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</si>
  <si>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</si>
  <si>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</si>
  <si>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</si>
  <si>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</si>
  <si>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</si>
  <si>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</si>
  <si>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</si>
  <si>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</si>
  <si>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</si>
  <si>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</si>
  <si>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</si>
  <si>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</si>
  <si>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</si>
  <si>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</si>
  <si>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</si>
  <si>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</si>
  <si>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</si>
  <si>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</si>
  <si>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</si>
  <si>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</si>
  <si>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</si>
  <si>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</si>
  <si>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</si>
  <si>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</si>
  <si>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</si>
  <si>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</si>
  <si>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</si>
  <si>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</si>
  <si>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</si>
  <si>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</si>
  <si>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</si>
  <si>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</si>
  <si>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</si>
  <si>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</si>
  <si>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</si>
  <si>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</si>
  <si>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</si>
  <si>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</si>
  <si>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</si>
  <si>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</si>
  <si>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</si>
  <si>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</si>
  <si>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</si>
  <si>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</si>
  <si>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</si>
  <si>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</si>
  <si>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</si>
  <si>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</si>
  <si>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</si>
  <si>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</si>
  <si>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</si>
  <si>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</si>
  <si>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</si>
  <si>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</si>
  <si>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</si>
  <si>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</si>
  <si>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</si>
  <si>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</si>
  <si>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</si>
  <si>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</si>
  <si>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</si>
  <si>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</si>
  <si>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</si>
  <si>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</si>
  <si>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</si>
  <si>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</si>
  <si>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</si>
  <si>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</si>
  <si>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</si>
  <si>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</si>
  <si>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</si>
  <si>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</si>
  <si>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</si>
  <si>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</si>
  <si>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</si>
  <si>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</si>
  <si>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</si>
  <si>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</si>
  <si>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</si>
  <si>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</si>
  <si>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</si>
  <si>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</si>
  <si>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</si>
  <si>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</si>
  <si>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</si>
  <si>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</si>
  <si>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</si>
  <si>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</si>
  <si>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</si>
  <si>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</si>
  <si>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</si>
  <si>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</si>
  <si>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</si>
  <si>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</si>
  <si>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</si>
  <si>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</si>
  <si>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</si>
  <si>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</si>
  <si>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</si>
  <si>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</si>
  <si>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</si>
  <si>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</si>
  <si>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</si>
  <si>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</si>
  <si>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</si>
  <si>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</si>
  <si>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</si>
  <si>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</si>
  <si>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</si>
  <si>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</si>
  <si>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</si>
  <si>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</si>
  <si>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</si>
  <si>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</si>
  <si>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</si>
  <si>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</si>
  <si>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</si>
  <si>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</si>
  <si>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</si>
  <si>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</si>
  <si>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</si>
  <si>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</si>
  <si>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</si>
  <si>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</si>
  <si>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</si>
  <si>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</si>
  <si>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</si>
  <si>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</si>
  <si>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</si>
  <si>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</si>
  <si>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</si>
  <si>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</si>
  <si>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</si>
  <si>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</si>
  <si>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</si>
  <si>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</si>
  <si>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</si>
  <si>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</si>
  <si>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</si>
  <si>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</si>
  <si>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</si>
  <si>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</si>
  <si>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</si>
  <si>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</si>
  <si>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</si>
  <si>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</si>
  <si>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</si>
  <si>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</si>
  <si>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</si>
  <si>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</si>
  <si>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</si>
  <si>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</si>
  <si>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</si>
  <si>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</si>
  <si>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</si>
  <si>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</si>
  <si>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</si>
  <si>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</si>
  <si>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</si>
  <si>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</si>
  <si>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</si>
  <si>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</si>
  <si>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</si>
  <si>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</si>
  <si>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</si>
  <si>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</si>
  <si>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</si>
  <si>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</si>
  <si>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</si>
  <si>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</si>
  <si>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</si>
  <si>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</si>
  <si>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</si>
  <si>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</si>
  <si>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</si>
  <si>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</si>
  <si>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</si>
  <si>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</si>
  <si>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</si>
  <si>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</si>
  <si>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</si>
  <si>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</si>
  <si>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</si>
  <si>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</si>
  <si>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</si>
  <si>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</si>
  <si>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</si>
  <si>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</si>
  <si>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</si>
  <si>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</si>
  <si>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</si>
  <si>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</si>
  <si>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</si>
  <si>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</si>
  <si>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</si>
  <si>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</si>
  <si>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</si>
  <si>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</si>
  <si>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</si>
  <si>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</si>
  <si>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</si>
  <si>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</si>
  <si>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</si>
  <si>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</si>
  <si>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</si>
  <si>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</si>
  <si>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</si>
  <si>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</si>
  <si>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</si>
  <si>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</si>
  <si>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</si>
  <si>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</si>
  <si>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</si>
  <si>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</si>
  <si>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</si>
  <si>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</si>
  <si>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</si>
  <si>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</si>
  <si>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</si>
  <si>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</si>
  <si>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</si>
  <si>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</si>
  <si>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</si>
  <si>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</si>
  <si>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</si>
  <si>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</si>
  <si>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</si>
  <si>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</si>
  <si>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</si>
  <si>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</si>
  <si>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</si>
  <si>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</si>
  <si>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</si>
  <si>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</si>
  <si>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</si>
  <si>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</si>
  <si>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</si>
  <si>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</si>
  <si>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</si>
  <si>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</si>
  <si>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</si>
  <si>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</si>
  <si>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</si>
  <si>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</si>
  <si>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</si>
  <si>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</si>
  <si>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</si>
  <si>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</si>
  <si>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</si>
  <si>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</si>
  <si>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</si>
  <si>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</si>
  <si>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</si>
  <si>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</si>
  <si>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</si>
  <si>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</si>
  <si>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</si>
  <si>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</si>
  <si>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</si>
  <si>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</si>
  <si>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</si>
  <si>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</si>
  <si>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</si>
  <si>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</si>
  <si>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</si>
  <si>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</si>
  <si>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</si>
  <si>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</si>
  <si>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</si>
  <si>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</si>
  <si>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</si>
  <si>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</si>
  <si>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</si>
  <si>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</si>
  <si>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</si>
  <si>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</si>
  <si>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</si>
  <si>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</si>
  <si>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</si>
  <si>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</si>
  <si>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</si>
  <si>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</si>
  <si>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</si>
  <si>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</si>
  <si>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</si>
  <si>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</si>
  <si>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</si>
  <si>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</si>
  <si>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</si>
  <si>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</si>
  <si>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</si>
  <si>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</si>
  <si>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</si>
  <si>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</si>
  <si>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</si>
  <si>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</si>
  <si>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</si>
  <si>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</si>
  <si>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</si>
  <si>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</si>
  <si>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</si>
  <si>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</si>
  <si>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</si>
  <si>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</si>
  <si>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</si>
  <si>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</si>
  <si>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</si>
  <si>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</si>
  <si>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</si>
  <si>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</si>
  <si>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</si>
  <si>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</si>
  <si>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</si>
  <si>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</si>
  <si>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</si>
  <si>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</si>
  <si>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</si>
  <si>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</si>
  <si>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</si>
  <si>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</si>
  <si>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</si>
  <si>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</si>
  <si>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</si>
  <si>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</si>
  <si>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</si>
  <si>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</si>
  <si>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</si>
  <si>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</si>
  <si>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</si>
  <si>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</si>
  <si>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</si>
  <si>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</si>
  <si>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</si>
  <si>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</si>
  <si>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</si>
  <si>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</si>
  <si>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</si>
  <si>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</si>
  <si>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</si>
  <si>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</si>
  <si>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</si>
  <si>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</si>
  <si>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</si>
  <si>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</si>
  <si>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</si>
  <si>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</si>
  <si>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</si>
  <si>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</si>
  <si>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</si>
  <si>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</si>
  <si>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</si>
  <si>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</si>
  <si>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</si>
  <si>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</si>
  <si>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</si>
  <si>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</si>
  <si>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</si>
  <si>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</si>
  <si>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</si>
  <si>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</si>
  <si>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</si>
  <si>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</si>
  <si>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</si>
  <si>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</si>
  <si>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</si>
  <si>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</si>
  <si>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</si>
  <si>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</si>
  <si>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</si>
  <si>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</si>
  <si>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</si>
  <si>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</si>
  <si>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</si>
  <si>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</si>
  <si>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</si>
  <si>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</si>
  <si>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</si>
  <si>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</si>
  <si>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</si>
  <si>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</si>
  <si>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</si>
  <si>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</si>
  <si>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</si>
  <si>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</si>
  <si>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</si>
  <si>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</si>
  <si>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</si>
  <si>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</si>
  <si>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</si>
  <si>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</si>
  <si>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</si>
  <si>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</si>
  <si>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</si>
  <si>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</si>
  <si>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</si>
  <si>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</si>
  <si>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</si>
  <si>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</si>
  <si>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</si>
  <si>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</si>
  <si>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</si>
  <si>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</si>
  <si>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</si>
  <si>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</si>
  <si>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</si>
  <si>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</si>
  <si>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</si>
  <si>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</si>
  <si>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</si>
  <si>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</si>
  <si>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</si>
  <si>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</si>
  <si>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</si>
  <si>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</si>
  <si>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</si>
  <si>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</si>
  <si>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</si>
  <si>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</si>
  <si>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</si>
  <si>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</si>
  <si>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</si>
  <si>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</si>
  <si>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</si>
  <si>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</si>
  <si>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</si>
  <si>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</si>
  <si>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</si>
  <si>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</si>
  <si>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</si>
  <si>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</si>
  <si>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</si>
  <si>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</si>
  <si>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</si>
  <si>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</si>
  <si>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</si>
  <si>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</si>
  <si>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</si>
  <si>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</si>
  <si>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</si>
  <si>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</si>
  <si>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</si>
  <si>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</si>
  <si>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</si>
  <si>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</si>
  <si>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</si>
  <si>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</si>
  <si>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</si>
  <si>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</si>
  <si>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</si>
  <si>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</si>
  <si>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</si>
  <si>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</si>
  <si>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</si>
  <si>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</si>
  <si>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</si>
  <si>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</si>
  <si>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</si>
  <si>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</si>
  <si>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</si>
  <si>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</si>
  <si>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</si>
  <si>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</si>
  <si>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</si>
  <si>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</si>
  <si>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</si>
  <si>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</si>
  <si>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</si>
  <si>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</si>
  <si>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</si>
  <si>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</si>
  <si>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</si>
  <si>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</si>
  <si>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</si>
  <si>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</si>
  <si>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</si>
  <si>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</si>
  <si>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</si>
  <si>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</si>
  <si>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</si>
  <si>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</si>
  <si>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</si>
  <si>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</si>
  <si>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</si>
  <si>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</si>
  <si>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</si>
  <si>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</si>
  <si>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</si>
  <si>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</si>
  <si>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</si>
  <si>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</si>
  <si>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</si>
  <si>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</si>
  <si>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</si>
  <si>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</si>
  <si>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</si>
  <si>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</si>
  <si>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</si>
  <si>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</si>
  <si>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</si>
  <si>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</si>
  <si>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</si>
  <si>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</si>
  <si>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</si>
  <si>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</si>
  <si>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</si>
  <si>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</si>
  <si>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</si>
  <si>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</si>
  <si>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</si>
  <si>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</si>
  <si>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</si>
  <si>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</si>
  <si>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</si>
  <si>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</si>
  <si>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</si>
  <si>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</si>
  <si>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</si>
  <si>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</si>
  <si>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</si>
  <si>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</si>
  <si>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</si>
  <si>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</si>
  <si>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</si>
  <si>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</si>
  <si>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</si>
  <si>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</si>
  <si>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</si>
  <si>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</si>
  <si>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</si>
  <si>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</si>
  <si>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</si>
  <si>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</si>
  <si>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</si>
  <si>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</si>
  <si>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</si>
  <si>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</si>
  <si>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</si>
  <si>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</si>
  <si>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</si>
  <si>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</si>
  <si>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</si>
  <si>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</si>
  <si>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</si>
  <si>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</si>
  <si>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</si>
  <si>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</si>
  <si>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</si>
  <si>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</si>
  <si>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</si>
  <si>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</si>
  <si>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</si>
  <si>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</si>
  <si>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</si>
  <si>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</si>
  <si>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</si>
  <si>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</si>
  <si>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</si>
  <si>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</si>
  <si>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</si>
  <si>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</si>
  <si>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</si>
  <si>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</si>
  <si>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</si>
  <si>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</si>
  <si>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</si>
  <si>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</si>
  <si>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</si>
  <si>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</si>
  <si>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</si>
  <si>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</si>
  <si>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</si>
  <si>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</si>
  <si>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</si>
  <si>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</si>
  <si>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</si>
  <si>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</si>
  <si>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</si>
  <si>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</si>
  <si>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</si>
  <si>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</si>
  <si>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</si>
  <si>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</si>
  <si>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</si>
  <si>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</si>
  <si>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</si>
  <si>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</si>
  <si>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</si>
  <si>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</si>
  <si>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</si>
  <si>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</si>
  <si>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</si>
  <si>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</si>
  <si>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</si>
  <si>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</si>
  <si>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</si>
  <si>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</si>
  <si>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</si>
  <si>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</si>
  <si>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</si>
  <si>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</si>
  <si>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</si>
  <si>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</si>
  <si>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</si>
  <si>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</si>
  <si>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</si>
  <si>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</si>
  <si>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</si>
  <si>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</si>
  <si>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</si>
  <si>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</si>
  <si>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</si>
  <si>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</si>
  <si>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</si>
  <si>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</si>
  <si>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</si>
  <si>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</si>
  <si>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</si>
  <si>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</si>
  <si>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</si>
  <si>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</si>
  <si>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</si>
  <si>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</si>
  <si>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</si>
  <si>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</si>
  <si>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</si>
  <si>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</si>
  <si>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</si>
  <si>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</si>
  <si>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</si>
  <si>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</si>
  <si>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</si>
  <si>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</si>
  <si>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</si>
  <si>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</si>
  <si>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</si>
  <si>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</si>
  <si>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</si>
  <si>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</si>
  <si>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</si>
  <si>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</si>
  <si>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</si>
  <si>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</si>
  <si>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</si>
  <si>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</si>
  <si>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</si>
  <si>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</si>
  <si>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</si>
  <si>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</si>
  <si>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</si>
  <si>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</si>
  <si>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</si>
  <si>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</si>
  <si>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</si>
  <si>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</si>
  <si>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</si>
  <si>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</si>
  <si>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</si>
  <si>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</si>
  <si>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</si>
  <si>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</si>
  <si>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</si>
  <si>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</si>
  <si>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</si>
  <si>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</si>
  <si>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</si>
  <si>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</si>
  <si>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</si>
  <si>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</si>
  <si>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</si>
  <si>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</si>
  <si>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</si>
  <si>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</si>
  <si>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</si>
  <si>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</si>
  <si>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</si>
  <si>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</si>
  <si>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</si>
  <si>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</si>
  <si>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</si>
  <si>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</si>
  <si>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</si>
  <si>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</si>
  <si>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</si>
  <si>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</si>
  <si>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</si>
  <si>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</si>
  <si>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</si>
  <si>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</si>
  <si>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</si>
  <si>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</si>
  <si>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</si>
  <si>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</si>
  <si>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</si>
  <si>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</si>
  <si>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</si>
  <si>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</si>
  <si>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</si>
  <si>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</si>
  <si>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</si>
  <si>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</si>
  <si>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</si>
  <si>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</si>
  <si>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</si>
  <si>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</si>
  <si>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</si>
  <si>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</si>
  <si>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</si>
  <si>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</si>
  <si>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</si>
  <si>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</si>
  <si>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</si>
  <si>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</si>
  <si>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</si>
  <si>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</si>
  <si>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</si>
  <si>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</si>
  <si>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</si>
  <si>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</si>
  <si>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</si>
  <si>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</si>
  <si>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</si>
  <si>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</si>
  <si>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</si>
  <si>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</si>
  <si>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</si>
  <si>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</si>
  <si>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</si>
  <si>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</si>
  <si>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</si>
  <si>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</si>
  <si>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</si>
  <si>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</si>
  <si>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</si>
  <si>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</si>
  <si>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</si>
  <si>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</si>
  <si>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</si>
  <si>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</si>
  <si>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</si>
  <si>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</si>
  <si>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</si>
  <si>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</si>
  <si>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</si>
  <si>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</si>
  <si>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</si>
  <si>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</si>
  <si>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</si>
  <si>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</si>
  <si>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</si>
  <si>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</si>
  <si>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</si>
  <si>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</si>
  <si>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</si>
  <si>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</si>
  <si>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</si>
  <si>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</si>
  <si>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</si>
  <si>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</si>
  <si>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</si>
  <si>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</si>
  <si>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</si>
  <si>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</si>
  <si>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</si>
  <si>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</si>
  <si>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</si>
  <si>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</si>
  <si>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</si>
  <si>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</si>
  <si>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</si>
  <si>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</si>
  <si>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</si>
  <si>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</si>
  <si>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</si>
  <si>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</si>
  <si>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</si>
  <si>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</si>
  <si>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</si>
  <si>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</si>
  <si>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</si>
  <si>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</si>
  <si>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</si>
  <si>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</si>
  <si>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</si>
  <si>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</si>
  <si>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</si>
  <si>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</si>
  <si>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</si>
  <si>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</si>
  <si>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</si>
  <si>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</si>
  <si>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</si>
  <si>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</si>
  <si>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</si>
  <si>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</si>
  <si>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</si>
  <si>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</si>
  <si>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</si>
  <si>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</si>
  <si>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</si>
  <si>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</si>
  <si>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</si>
  <si>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</si>
  <si>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</si>
  <si>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</si>
  <si>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</si>
  <si>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</si>
  <si>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</si>
  <si>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</si>
  <si>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</si>
  <si>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</si>
  <si>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</si>
  <si>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</si>
  <si>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</si>
  <si>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</si>
  <si>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</si>
  <si>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</si>
  <si>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</si>
  <si>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</si>
  <si>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</si>
  <si>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</si>
  <si>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</si>
  <si>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</si>
  <si>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</si>
  <si>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</si>
  <si>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</si>
  <si>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</si>
  <si>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</si>
  <si>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</si>
  <si>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</si>
  <si>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</si>
  <si>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</si>
  <si>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</si>
  <si>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</si>
  <si>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</si>
  <si>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</si>
  <si>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</si>
  <si>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</si>
  <si>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</si>
  <si>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</si>
  <si>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</si>
  <si>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</si>
  <si>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</si>
  <si>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</si>
  <si>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</si>
  <si>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</si>
  <si>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</si>
  <si>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</si>
  <si>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</si>
  <si>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</si>
  <si>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</si>
  <si>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</si>
  <si>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</si>
  <si>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</si>
  <si>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</si>
  <si>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</si>
  <si>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</si>
  <si>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</si>
  <si>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</si>
  <si>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</si>
  <si>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</si>
  <si>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</si>
  <si>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</si>
  <si>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</si>
  <si>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</si>
  <si>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</si>
  <si>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</si>
  <si>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</si>
  <si>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</si>
  <si>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</si>
  <si>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</si>
  <si>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</si>
  <si>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</si>
  <si>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</si>
  <si>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</si>
  <si>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</si>
  <si>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</si>
  <si>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</si>
  <si>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</si>
  <si>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</si>
  <si>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</si>
  <si>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</si>
  <si>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</si>
  <si>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</si>
  <si>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</si>
  <si>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</si>
  <si>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</si>
  <si>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</si>
  <si>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</si>
  <si>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</si>
  <si>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</si>
  <si>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</si>
  <si>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</si>
  <si>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</si>
  <si>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</si>
  <si>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</si>
  <si>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</si>
  <si>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</si>
  <si>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</si>
  <si>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</si>
  <si>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</si>
  <si>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</si>
  <si>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</si>
  <si>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</si>
  <si>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</si>
  <si>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</si>
  <si>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</si>
  <si>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</si>
  <si>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</si>
  <si>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</si>
  <si>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</si>
  <si>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</si>
  <si>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</si>
  <si>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</si>
  <si>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</si>
  <si>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</si>
  <si>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</si>
  <si>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</si>
  <si>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</si>
  <si>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</si>
  <si>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</si>
  <si>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</si>
  <si>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</si>
  <si>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</si>
  <si>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</si>
  <si>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</si>
  <si>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</si>
  <si>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</si>
  <si>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</si>
  <si>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</si>
  <si>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</si>
  <si>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</si>
  <si>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</si>
  <si>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</si>
  <si>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</si>
  <si>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</si>
  <si>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</si>
  <si>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</si>
  <si>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</si>
  <si>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</si>
  <si>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</si>
  <si>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</si>
  <si>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</si>
  <si>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</si>
  <si>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</si>
  <si>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</si>
  <si>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</si>
  <si>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</si>
  <si>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</si>
  <si>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</si>
  <si>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</si>
  <si>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</si>
  <si>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</si>
  <si>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</si>
  <si>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</si>
  <si>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</si>
  <si>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</si>
  <si>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</si>
  <si>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</si>
  <si>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</si>
  <si>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</si>
  <si>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</si>
  <si>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</si>
  <si>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</si>
  <si>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</si>
  <si>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</si>
  <si>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</si>
  <si>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</si>
  <si>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</si>
  <si>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</si>
  <si>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</si>
  <si>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</si>
  <si>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</si>
  <si>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</si>
  <si>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</si>
  <si>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</si>
  <si>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</si>
  <si>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</si>
  <si>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</si>
  <si>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</si>
  <si>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</si>
  <si>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</si>
  <si>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</si>
  <si>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</si>
  <si>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</si>
  <si>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</si>
  <si>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</si>
  <si>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</si>
  <si>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</si>
  <si>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</si>
  <si>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</si>
  <si>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</si>
  <si>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</si>
  <si>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</si>
  <si>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</si>
  <si>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</si>
  <si>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</si>
  <si>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</si>
  <si>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</si>
  <si>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</si>
  <si>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</si>
  <si>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</si>
  <si>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</si>
  <si>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</si>
  <si>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</si>
  <si>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</si>
  <si>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</si>
  <si>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</si>
  <si>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</si>
  <si>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</si>
  <si>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</si>
  <si>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</si>
  <si>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</si>
  <si>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</si>
  <si>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</si>
  <si>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</si>
  <si>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</si>
  <si>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</si>
  <si>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</si>
  <si>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</si>
  <si>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</si>
  <si>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</si>
  <si>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</si>
  <si>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</si>
  <si>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</si>
  <si>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</si>
  <si>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</si>
  <si>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</si>
  <si>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</si>
  <si>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</si>
  <si>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</si>
  <si>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</si>
  <si>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</si>
  <si>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</si>
  <si>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</si>
  <si>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</si>
  <si>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</si>
  <si>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</si>
  <si>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</si>
  <si>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</si>
  <si>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</si>
  <si>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</si>
  <si>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</si>
  <si>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</si>
  <si>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</si>
  <si>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</si>
  <si>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</si>
  <si>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</si>
  <si>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</si>
  <si>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</si>
  <si>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</si>
  <si>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</si>
  <si>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</si>
  <si>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</si>
  <si>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</si>
  <si>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</si>
  <si>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</si>
  <si>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</si>
  <si>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</si>
  <si>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</si>
  <si>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</si>
  <si>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</si>
  <si>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</si>
  <si>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</si>
  <si>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</si>
  <si>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</si>
  <si>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</si>
  <si>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</si>
  <si>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</si>
  <si>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</si>
  <si>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</si>
  <si>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</si>
  <si>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</si>
  <si>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</si>
  <si>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</si>
  <si>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</si>
  <si>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</si>
  <si>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</si>
  <si>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</si>
  <si>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</si>
  <si>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</si>
  <si>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</si>
  <si>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</si>
  <si>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</si>
  <si>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</si>
  <si>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</si>
  <si>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</si>
  <si>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</si>
  <si>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</si>
  <si>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</si>
  <si>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</si>
  <si>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</si>
  <si>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</si>
  <si>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</si>
  <si>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</si>
  <si>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</si>
  <si>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</si>
  <si>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</si>
  <si>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</si>
  <si>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</si>
  <si>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</si>
  <si>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</si>
  <si>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</si>
  <si>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</si>
  <si>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</si>
  <si>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</si>
  <si>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</si>
  <si>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</si>
  <si>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</si>
  <si>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</si>
  <si>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</si>
  <si>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</si>
  <si>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</si>
  <si>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</si>
  <si>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</si>
  <si>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</si>
  <si>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</si>
  <si>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</si>
  <si>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</si>
  <si>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</si>
  <si>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</si>
  <si>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</si>
  <si>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</si>
  <si>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</si>
  <si>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</si>
  <si>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</si>
  <si>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</si>
  <si>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</si>
  <si>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</si>
  <si>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</si>
  <si>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</si>
  <si>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</si>
  <si>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</si>
  <si>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</si>
  <si>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</si>
  <si>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</si>
  <si>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</si>
  <si>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</si>
  <si>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</si>
  <si>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</si>
  <si>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</si>
  <si>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</si>
  <si>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</si>
  <si>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</si>
  <si>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</si>
  <si>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</si>
  <si>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</si>
  <si>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</si>
  <si>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</si>
  <si>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</si>
  <si>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</si>
  <si>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</si>
  <si>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</si>
  <si>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</si>
  <si>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</si>
  <si>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</si>
  <si>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</si>
  <si>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</si>
  <si>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</si>
  <si>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</si>
  <si>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</si>
  <si>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</si>
  <si>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</si>
  <si>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</si>
  <si>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</si>
  <si>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</si>
  <si>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</si>
  <si>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</si>
  <si>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</si>
  <si>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</si>
  <si>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</si>
  <si>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</si>
  <si>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</si>
  <si>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</si>
  <si>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</si>
  <si>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</si>
  <si>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</si>
  <si>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</si>
  <si>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</si>
  <si>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</si>
  <si>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</si>
  <si>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</si>
  <si>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</si>
  <si>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</si>
  <si>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</si>
  <si>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</si>
  <si>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</si>
  <si>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</si>
  <si>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</si>
  <si>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</si>
  <si>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</si>
  <si>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</si>
  <si>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</si>
  <si>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</si>
  <si>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</si>
  <si>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</si>
  <si>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</si>
  <si>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</si>
  <si>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</si>
  <si>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</si>
  <si>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</si>
  <si>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</si>
  <si>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</si>
  <si>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</si>
  <si>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</si>
  <si>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</si>
  <si>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</si>
  <si>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</si>
  <si>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</si>
  <si>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</si>
  <si>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</si>
  <si>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</si>
  <si>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</si>
  <si>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</si>
  <si>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</si>
  <si>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</si>
  <si>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</si>
  <si>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</si>
  <si>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</si>
  <si>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</si>
  <si>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</si>
  <si>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</si>
  <si>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</si>
  <si>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</si>
  <si>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</si>
  <si>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</si>
  <si>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</si>
  <si>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</si>
  <si>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</si>
  <si>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</si>
  <si>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</si>
  <si>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</si>
  <si>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</si>
  <si>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</si>
  <si>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</si>
  <si>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</si>
  <si>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</si>
  <si>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</si>
  <si>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</si>
  <si>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</si>
  <si>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</si>
  <si>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</si>
  <si>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</si>
  <si>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</si>
  <si>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</si>
  <si>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</si>
  <si>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</si>
  <si>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</si>
  <si>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</si>
  <si>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</si>
  <si>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</si>
  <si>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</si>
  <si>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</si>
  <si>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</si>
  <si>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</si>
  <si>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</si>
  <si>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</si>
  <si>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</si>
  <si>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</si>
  <si>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</si>
  <si>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</si>
  <si>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</si>
  <si>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</si>
  <si>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</si>
  <si>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</si>
  <si>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</si>
  <si>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</si>
  <si>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</si>
  <si>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</si>
  <si>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</si>
  <si>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</si>
  <si>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</si>
  <si>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</si>
  <si>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</si>
  <si>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</si>
  <si>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</si>
  <si>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</si>
  <si>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</si>
  <si>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</si>
  <si>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</si>
  <si>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</si>
  <si>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</si>
  <si>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</si>
  <si>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</si>
  <si>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</si>
  <si>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</si>
  <si>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</si>
  <si>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</si>
  <si>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</si>
  <si>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</si>
  <si>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</si>
  <si>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</si>
  <si>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</si>
  <si>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</si>
  <si>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</si>
  <si>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</si>
  <si>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</si>
  <si>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</si>
  <si>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</si>
  <si>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</si>
  <si>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</si>
  <si>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</si>
  <si>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</si>
  <si>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</si>
  <si>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</si>
  <si>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</si>
  <si>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</si>
  <si>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</si>
  <si>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</si>
  <si>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</si>
  <si>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</si>
  <si>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</si>
  <si>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</si>
  <si>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</si>
  <si>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</si>
  <si>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</si>
  <si>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</si>
  <si>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</si>
  <si>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</si>
  <si>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</si>
  <si>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</si>
  <si>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</si>
  <si>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</si>
  <si>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</si>
  <si>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</si>
  <si>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</si>
  <si>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</si>
  <si>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</si>
  <si>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</si>
  <si>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</si>
  <si>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</si>
  <si>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</si>
  <si>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</si>
  <si>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</si>
  <si>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</si>
  <si>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</si>
  <si>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</si>
  <si>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</si>
  <si>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</si>
  <si>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</si>
  <si>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</si>
  <si>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</si>
  <si>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</si>
  <si>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</si>
  <si>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</si>
  <si>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</si>
  <si>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</si>
  <si>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</si>
  <si>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</si>
  <si>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</si>
  <si>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</si>
  <si>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</si>
  <si>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</si>
  <si>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</si>
  <si>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</si>
  <si>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</si>
  <si>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</si>
  <si>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</si>
  <si>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</si>
  <si>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</si>
  <si>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</si>
  <si>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</si>
  <si>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</si>
  <si>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</si>
  <si>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</si>
  <si>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</si>
  <si>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</si>
  <si>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</si>
  <si>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</si>
  <si>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</si>
  <si>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</si>
  <si>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</si>
  <si>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</si>
  <si>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</si>
  <si>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</si>
  <si>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</si>
  <si>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</si>
  <si>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</si>
  <si>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</si>
  <si>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</si>
  <si>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</si>
  <si>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</si>
  <si>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</si>
  <si>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</si>
  <si>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</si>
  <si>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</si>
  <si>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</si>
  <si>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</si>
  <si>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</si>
  <si>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</si>
  <si>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</si>
  <si>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</si>
  <si>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</si>
  <si>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</si>
  <si>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</si>
  <si>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</si>
  <si>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</si>
  <si>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</si>
  <si>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</si>
  <si>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</si>
  <si>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</si>
  <si>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</si>
  <si>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</si>
  <si>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</si>
  <si>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</si>
  <si>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</si>
  <si>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</si>
  <si>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</si>
  <si>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</si>
  <si>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</si>
  <si>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</si>
  <si>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</si>
  <si>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</si>
  <si>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</si>
  <si>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</si>
  <si>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</si>
  <si>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</si>
  <si>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</si>
  <si>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</si>
  <si>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</si>
  <si>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</si>
  <si>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</si>
  <si>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</si>
  <si>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</si>
  <si>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</si>
  <si>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</si>
  <si>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</si>
  <si>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</si>
  <si>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</si>
  <si>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</si>
  <si>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</si>
  <si>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</si>
  <si>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</si>
  <si>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</si>
  <si>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</si>
  <si>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</si>
  <si>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</si>
  <si>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</si>
  <si>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</si>
  <si>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</si>
  <si>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</si>
  <si>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</si>
  <si>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</si>
  <si>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</si>
  <si>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</si>
  <si>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</si>
  <si>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</si>
  <si>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</si>
  <si>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</si>
  <si>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</si>
  <si>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</si>
  <si>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</si>
  <si>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</si>
  <si>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</si>
  <si>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</si>
  <si>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</si>
  <si>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</si>
  <si>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</si>
  <si>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</si>
  <si>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</si>
  <si>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</si>
  <si>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</si>
  <si>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</si>
  <si>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</si>
  <si>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</si>
  <si>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</si>
  <si>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</si>
  <si>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</si>
  <si>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</si>
  <si>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</si>
  <si>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</si>
  <si>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</si>
  <si>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</si>
  <si>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</si>
  <si>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</si>
  <si>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</si>
  <si>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</si>
  <si>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</si>
  <si>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</si>
  <si>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</si>
  <si>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</si>
  <si>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</si>
  <si>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</si>
  <si>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</si>
  <si>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</si>
  <si>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</si>
  <si>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</si>
  <si>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</si>
  <si>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</si>
  <si>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</si>
  <si>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</si>
  <si>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</si>
  <si>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</si>
  <si>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</si>
  <si>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</si>
  <si>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</si>
  <si>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</si>
  <si>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</si>
  <si>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</si>
  <si>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</si>
  <si>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</si>
  <si>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</si>
  <si>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</si>
  <si>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</si>
  <si>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</si>
  <si>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</si>
  <si>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</si>
  <si>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</si>
  <si>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</si>
  <si>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</si>
  <si>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</si>
  <si>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</si>
  <si>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</si>
  <si>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</si>
  <si>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</si>
  <si>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</si>
  <si>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</si>
  <si>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</si>
  <si>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</si>
  <si>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</si>
  <si>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</si>
  <si>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</si>
  <si>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</si>
  <si>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</si>
  <si>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</si>
  <si>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</si>
  <si>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</si>
  <si>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</si>
  <si>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</si>
  <si>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</si>
  <si>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</si>
  <si>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</si>
  <si>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</si>
  <si>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</si>
  <si>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</si>
  <si>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</si>
  <si>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</si>
  <si>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</si>
  <si>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</si>
  <si>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</si>
  <si>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</si>
  <si>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</si>
  <si>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</si>
  <si>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</si>
  <si>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</si>
  <si>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</si>
  <si>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</si>
  <si>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</si>
  <si>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</si>
  <si>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</si>
  <si>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</si>
  <si>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</si>
  <si>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</si>
  <si>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</si>
  <si>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</si>
  <si>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</si>
  <si>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</si>
  <si>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</si>
  <si>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</si>
  <si>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</si>
  <si>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</si>
  <si>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</si>
  <si>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</si>
  <si>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</si>
  <si>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</si>
  <si>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</si>
  <si>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</si>
  <si>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</si>
  <si>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</si>
  <si>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</si>
  <si>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</si>
  <si>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</si>
  <si>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</si>
  <si>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</si>
  <si>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</si>
  <si>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</si>
  <si>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</si>
  <si>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</si>
  <si>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</si>
  <si>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</si>
  <si>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</si>
  <si>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</si>
  <si>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</si>
  <si>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</si>
  <si>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</si>
  <si>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</si>
  <si>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</si>
  <si>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</si>
  <si>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</si>
  <si>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</si>
  <si>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</si>
  <si>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</si>
  <si>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</si>
  <si>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</si>
  <si>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</si>
  <si>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</si>
  <si>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</si>
  <si>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</si>
  <si>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</si>
  <si>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</si>
  <si>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</si>
  <si>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</si>
  <si>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</si>
  <si>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</si>
  <si>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</si>
  <si>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</si>
  <si>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</si>
  <si>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</si>
  <si>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</si>
  <si>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</si>
  <si>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</si>
  <si>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</si>
  <si>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</si>
  <si>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</si>
  <si>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</si>
  <si>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</si>
  <si>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</si>
  <si>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</si>
  <si>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</si>
  <si>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</si>
  <si>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</si>
  <si>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</si>
  <si>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</si>
  <si>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</si>
  <si>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</si>
  <si>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</si>
  <si>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</si>
  <si>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</si>
  <si>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</si>
  <si>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</si>
  <si>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</si>
  <si>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</si>
  <si>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</si>
  <si>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</si>
  <si>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</si>
  <si>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</si>
  <si>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</si>
  <si>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</si>
  <si>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</si>
  <si>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</si>
  <si>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</si>
  <si>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</si>
  <si>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</si>
  <si>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</si>
  <si>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</si>
  <si>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</si>
  <si>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</si>
  <si>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</si>
  <si>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</si>
  <si>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</si>
  <si>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</si>
  <si>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</si>
  <si>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</si>
  <si>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</si>
  <si>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</si>
  <si>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</si>
  <si>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</si>
  <si>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</si>
  <si>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</si>
  <si>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</si>
  <si>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</si>
  <si>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</si>
  <si>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</si>
  <si>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</si>
  <si>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</si>
  <si>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</si>
  <si>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</si>
  <si>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</si>
  <si>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</si>
  <si>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</si>
  <si>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</si>
  <si>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</si>
  <si>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</si>
  <si>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</si>
  <si>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</si>
  <si>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</si>
  <si>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</si>
  <si>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</si>
  <si>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</si>
  <si>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</si>
  <si>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</si>
  <si>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</si>
  <si>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</si>
  <si>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</si>
  <si>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</si>
  <si>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</si>
  <si>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</si>
  <si>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</si>
  <si>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</si>
  <si>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</si>
  <si>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</si>
  <si>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</si>
  <si>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</si>
  <si>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</si>
  <si>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</si>
  <si>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</si>
  <si>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</si>
  <si>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</si>
  <si>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</si>
  <si>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</si>
  <si>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</si>
  <si>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</si>
  <si>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</si>
  <si>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</si>
  <si>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</si>
  <si>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</si>
  <si>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</si>
  <si>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</si>
  <si>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</si>
  <si>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</si>
  <si>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</si>
  <si>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</si>
  <si>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</si>
  <si>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</si>
  <si>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</si>
  <si>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</si>
  <si>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</si>
  <si>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</si>
  <si>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</si>
  <si>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</si>
  <si>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</si>
  <si>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</si>
  <si>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</si>
  <si>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</si>
  <si>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</si>
  <si>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</si>
  <si>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</si>
  <si>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</si>
  <si>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</si>
  <si>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</si>
  <si>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</si>
  <si>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</si>
  <si>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</si>
  <si>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</si>
  <si>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</si>
  <si>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</si>
  <si>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</si>
  <si>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</si>
  <si>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</si>
  <si>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</si>
  <si>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</si>
  <si>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</si>
  <si>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</si>
  <si>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</si>
  <si>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</si>
  <si>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</si>
  <si>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</si>
  <si>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</si>
  <si>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</si>
  <si>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</si>
  <si>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</si>
  <si>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</si>
  <si>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</si>
  <si>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</si>
  <si>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</si>
  <si>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</si>
  <si>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</si>
  <si>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</si>
  <si>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</si>
  <si>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</si>
  <si>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</si>
  <si>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</si>
  <si>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</si>
  <si>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</si>
  <si>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</si>
  <si>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</si>
  <si>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</si>
  <si>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</si>
  <si>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</si>
  <si>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</si>
  <si>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</si>
  <si>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</si>
  <si>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</si>
  <si>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</si>
  <si>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</si>
  <si>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</si>
  <si>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</si>
  <si>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</si>
  <si>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</si>
  <si>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</si>
  <si>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</si>
  <si>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</si>
  <si>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</si>
  <si>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</si>
  <si>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</si>
  <si>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</si>
  <si>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</si>
  <si>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</si>
  <si>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</si>
  <si>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</si>
  <si>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</si>
  <si>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</si>
  <si>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</si>
  <si>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</si>
  <si>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</si>
  <si>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</si>
  <si>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</si>
  <si>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</si>
  <si>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</si>
  <si>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</si>
  <si>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</si>
  <si>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</si>
  <si>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</si>
  <si>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</si>
  <si>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</si>
  <si>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</si>
  <si>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</si>
  <si>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</si>
  <si>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</si>
  <si>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</si>
  <si>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</si>
  <si>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</si>
  <si>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</si>
  <si>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</si>
  <si>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</si>
  <si>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</si>
  <si>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</si>
  <si>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</si>
  <si>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</si>
  <si>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</si>
  <si>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</si>
  <si>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</si>
  <si>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</si>
  <si>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</si>
  <si>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</si>
  <si>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</si>
  <si>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</si>
  <si>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</si>
  <si>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</si>
  <si>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</si>
  <si>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</si>
  <si>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</si>
  <si>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</si>
  <si>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</si>
  <si>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</si>
  <si>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</si>
  <si>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</si>
  <si>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</si>
  <si>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</si>
  <si>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</si>
  <si>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</si>
  <si>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</si>
  <si>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</si>
  <si>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</si>
  <si>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</si>
  <si>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</si>
  <si>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</si>
  <si>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</si>
  <si>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</si>
  <si>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</si>
  <si>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</si>
  <si>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</si>
  <si>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</si>
  <si>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</si>
  <si>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</si>
  <si>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</si>
  <si>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</si>
  <si>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</si>
  <si>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</si>
  <si>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</si>
  <si>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</si>
  <si>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</si>
  <si>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</si>
  <si>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</si>
  <si>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</si>
  <si>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</si>
  <si>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</si>
  <si>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</si>
  <si>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</si>
  <si>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</si>
  <si>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</si>
  <si>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</si>
  <si>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</si>
  <si>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</si>
  <si>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</si>
  <si>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</si>
  <si>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</si>
  <si>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</si>
  <si>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</si>
  <si>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</si>
  <si>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</si>
  <si>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</si>
  <si>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</si>
  <si>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</si>
  <si>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</si>
  <si>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</si>
  <si>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</si>
  <si>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</si>
  <si>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</si>
  <si>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</si>
  <si>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</si>
  <si>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</si>
  <si>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</si>
  <si>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</si>
  <si>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</si>
  <si>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</si>
  <si>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</si>
  <si>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</si>
  <si>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</si>
  <si>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</si>
  <si>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</si>
  <si>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</si>
  <si>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</si>
  <si>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</si>
  <si>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</si>
  <si>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</si>
  <si>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</si>
  <si>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</si>
  <si>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</si>
  <si>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</si>
  <si>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</si>
  <si>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</si>
  <si>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</si>
  <si>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</si>
  <si>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</si>
  <si>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</si>
  <si>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</si>
  <si>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</si>
  <si>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</si>
  <si>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</si>
  <si>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</si>
  <si>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</si>
  <si>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</si>
  <si>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</si>
  <si>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</si>
  <si>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</si>
  <si>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</si>
  <si>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</si>
  <si>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</si>
  <si>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</si>
  <si>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</si>
  <si>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</si>
  <si>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</si>
  <si>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</si>
  <si>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</si>
  <si>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</si>
  <si>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</si>
  <si>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</si>
  <si>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</si>
  <si>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</si>
  <si>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</si>
  <si>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</si>
  <si>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</si>
  <si>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</si>
  <si>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</si>
  <si>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</si>
  <si>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</si>
  <si>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</si>
  <si>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</si>
  <si>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</si>
  <si>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</si>
  <si>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</si>
  <si>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</si>
  <si>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</si>
  <si>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</si>
  <si>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</si>
  <si>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</si>
  <si>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</si>
  <si>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</si>
  <si>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</si>
  <si>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</si>
  <si>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</si>
  <si>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</si>
  <si>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</si>
  <si>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</si>
  <si>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</si>
  <si>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</si>
  <si>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</si>
  <si>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</si>
  <si>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</si>
  <si>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</si>
  <si>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</si>
  <si>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</si>
  <si>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</si>
  <si>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</si>
  <si>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</si>
  <si>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</si>
  <si>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</si>
  <si>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</si>
  <si>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</si>
  <si>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</si>
  <si>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</si>
  <si>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</si>
  <si>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</si>
  <si>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</si>
  <si>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</si>
  <si>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</si>
  <si>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</si>
  <si>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</si>
  <si>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</si>
  <si>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</si>
  <si>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</si>
  <si>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</si>
  <si>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</si>
  <si>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</si>
  <si>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</si>
  <si>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</si>
  <si>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</si>
  <si>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</si>
  <si>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</si>
  <si>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</si>
  <si>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</si>
  <si>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</si>
  <si>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</si>
  <si>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</si>
  <si>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</si>
  <si>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</si>
  <si>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</si>
  <si>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</si>
  <si>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</si>
  <si>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</si>
  <si>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</si>
  <si>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</si>
  <si>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</si>
  <si>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</si>
  <si>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</si>
  <si>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</si>
  <si>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</si>
  <si>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</si>
  <si>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</si>
  <si>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</si>
  <si>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</si>
  <si>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</si>
  <si>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</si>
  <si>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</si>
  <si>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</si>
  <si>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</si>
  <si>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</si>
  <si>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</si>
  <si>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</si>
  <si>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</si>
  <si>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</si>
  <si>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</si>
  <si>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</si>
  <si>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</si>
  <si>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</si>
  <si>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</si>
  <si>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</si>
  <si>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</si>
  <si>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</si>
  <si>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</si>
  <si>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</si>
  <si>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</si>
  <si>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</si>
  <si>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</si>
  <si>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</si>
  <si>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</si>
  <si>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</si>
  <si>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</si>
  <si>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</si>
  <si>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</si>
  <si>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</si>
  <si>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</si>
  <si>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</si>
  <si>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</si>
  <si>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</si>
  <si>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</si>
  <si>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</si>
  <si>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</si>
  <si>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</si>
  <si>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</si>
  <si>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</si>
  <si>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</si>
  <si>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</si>
  <si>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</si>
  <si>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</si>
  <si>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</si>
  <si>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</si>
  <si>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</si>
  <si>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</si>
  <si>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</si>
  <si>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</si>
  <si>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</si>
  <si>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</si>
  <si>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</si>
  <si>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</si>
  <si>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</si>
  <si>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</si>
  <si>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</si>
  <si>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</si>
  <si>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</si>
  <si>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</si>
  <si>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</si>
  <si>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</si>
  <si>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</si>
  <si>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</si>
  <si>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</si>
  <si>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</si>
  <si>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</si>
  <si>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</si>
  <si>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</si>
  <si>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</si>
  <si>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</si>
  <si>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</si>
  <si>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</si>
  <si>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</si>
  <si>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</si>
  <si>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</si>
  <si>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</si>
  <si>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</si>
  <si>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</si>
  <si>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</si>
  <si>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</si>
  <si>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</si>
  <si>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</si>
  <si>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</si>
  <si>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</si>
  <si>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</si>
  <si>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</si>
  <si>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</si>
  <si>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</si>
  <si>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</si>
  <si>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</si>
  <si>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</si>
  <si>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</si>
  <si>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</si>
  <si>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</si>
  <si>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</si>
  <si>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</si>
  <si>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</si>
  <si>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</si>
  <si>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</si>
  <si>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</si>
  <si>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</si>
  <si>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</si>
  <si>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</si>
  <si>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</si>
  <si>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</si>
  <si>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</si>
  <si>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</si>
  <si>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</si>
  <si>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</si>
  <si>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</si>
  <si>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</si>
  <si>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</si>
  <si>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</si>
  <si>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</si>
  <si>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</si>
  <si>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</si>
  <si>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</si>
  <si>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</si>
  <si>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</si>
  <si>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</si>
  <si>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</si>
  <si>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</si>
  <si>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</si>
  <si>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</si>
  <si>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</si>
  <si>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</si>
  <si>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</si>
  <si>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</si>
  <si>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</si>
  <si>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</si>
  <si>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</si>
  <si>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</si>
  <si>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</si>
  <si>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</si>
  <si>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</si>
  <si>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</si>
  <si>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</si>
  <si>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</si>
  <si>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</si>
  <si>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</si>
  <si>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</si>
  <si>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</si>
  <si>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</si>
  <si>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</si>
  <si>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</si>
  <si>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</si>
  <si>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</si>
  <si>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</si>
  <si>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</si>
  <si>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</si>
  <si>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</si>
  <si>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</si>
  <si>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</si>
  <si>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</si>
  <si>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</si>
  <si>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</si>
  <si>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</si>
  <si>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</si>
  <si>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</si>
  <si>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</si>
  <si>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</si>
  <si>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</si>
  <si>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</si>
  <si>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</si>
  <si>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</si>
  <si>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</si>
  <si>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</si>
  <si>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</si>
  <si>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</si>
  <si>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</si>
  <si>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</si>
  <si>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</si>
  <si>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</si>
  <si>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</si>
  <si>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</si>
  <si>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</si>
  <si>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</si>
  <si>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</si>
  <si>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</si>
  <si>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</si>
  <si>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</si>
  <si>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</si>
  <si>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</si>
  <si>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</si>
  <si>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</si>
  <si>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</si>
  <si>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</si>
  <si>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</si>
  <si>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</si>
  <si>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</si>
  <si>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</si>
  <si>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</si>
  <si>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</si>
  <si>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</si>
  <si>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</si>
  <si>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</si>
  <si>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</si>
  <si>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</si>
  <si>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</si>
  <si>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</si>
  <si>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</si>
  <si>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</si>
  <si>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</si>
  <si>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</si>
  <si>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</si>
  <si>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</si>
  <si>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</si>
  <si>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</si>
  <si>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</si>
  <si>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</si>
  <si>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</si>
  <si>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</si>
  <si>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</si>
  <si>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</si>
  <si>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</si>
  <si>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</si>
  <si>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</si>
  <si>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</si>
  <si>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</si>
  <si>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</si>
  <si>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</si>
  <si>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</si>
  <si>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</si>
  <si>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</si>
  <si>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</si>
  <si>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</si>
  <si>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</si>
  <si>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</si>
  <si>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</si>
  <si>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</si>
  <si>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</si>
  <si>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</si>
  <si>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</si>
  <si>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</si>
  <si>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</si>
  <si>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</si>
  <si>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</si>
  <si>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</si>
  <si>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</si>
  <si>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</si>
  <si>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</si>
  <si>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</si>
  <si>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</si>
  <si>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</si>
  <si>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</si>
  <si>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</si>
  <si>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</si>
  <si>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</si>
  <si>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</si>
  <si>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</si>
  <si>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</si>
  <si>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</si>
  <si>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</si>
  <si>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</si>
  <si>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</si>
  <si>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</si>
  <si>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</si>
  <si>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</si>
  <si>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</si>
  <si>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</si>
  <si>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</si>
  <si>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</si>
  <si>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</si>
  <si>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</si>
  <si>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</si>
  <si>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</si>
  <si>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</si>
  <si>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</si>
  <si>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</si>
  <si>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</si>
  <si>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</si>
  <si>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</si>
  <si>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</si>
  <si>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</si>
  <si>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</si>
  <si>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</si>
  <si>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</si>
  <si>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</si>
  <si>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</si>
  <si>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</si>
  <si>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</si>
  <si>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</si>
  <si>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</si>
  <si>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</si>
  <si>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</si>
  <si>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</si>
  <si>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</si>
  <si>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</si>
  <si>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</si>
  <si>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</si>
  <si>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</si>
  <si>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</si>
  <si>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</si>
  <si>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</si>
  <si>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</si>
  <si>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</si>
  <si>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</si>
  <si>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</si>
  <si>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</si>
  <si>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</si>
  <si>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</si>
  <si>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</si>
  <si>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</si>
  <si>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</si>
  <si>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</si>
  <si>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</si>
  <si>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</si>
  <si>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</si>
  <si>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</si>
  <si>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</si>
  <si>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</si>
  <si>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</si>
  <si>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</si>
  <si>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</si>
  <si>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</si>
  <si>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</si>
  <si>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</si>
  <si>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</si>
  <si>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</si>
  <si>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</si>
  <si>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</si>
  <si>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</si>
  <si>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</si>
  <si>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</si>
  <si>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</si>
  <si>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</si>
  <si>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</si>
  <si>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</si>
  <si>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</si>
  <si>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</si>
  <si>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</si>
  <si>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</si>
  <si>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</si>
  <si>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</si>
  <si>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</si>
  <si>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</si>
  <si>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</si>
  <si>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</si>
  <si>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</si>
  <si>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</si>
  <si>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</si>
  <si>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</si>
  <si>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</si>
  <si>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</si>
  <si>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</si>
  <si>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</si>
  <si>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</si>
  <si>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</si>
  <si>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</si>
  <si>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</si>
  <si>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</si>
  <si>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</si>
  <si>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</si>
  <si>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</si>
  <si>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</si>
  <si>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</si>
  <si>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</si>
  <si>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</si>
  <si>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</si>
  <si>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</si>
  <si>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</si>
  <si>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</si>
  <si>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</si>
  <si>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</si>
  <si>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</si>
  <si>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</si>
  <si>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</si>
  <si>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</si>
  <si>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</si>
  <si>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</si>
  <si>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</si>
  <si>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</si>
  <si>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</si>
  <si>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</si>
  <si>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</si>
  <si>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</si>
  <si>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</si>
  <si>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</si>
  <si>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</si>
  <si>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</si>
  <si>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</si>
  <si>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</si>
  <si>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</si>
  <si>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</si>
  <si>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</si>
  <si>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</si>
  <si>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</si>
  <si>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</si>
  <si>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</si>
  <si>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</si>
  <si>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</si>
  <si>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</si>
  <si>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</si>
  <si>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</si>
  <si>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</si>
  <si>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</si>
  <si>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</si>
  <si>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</si>
  <si>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</si>
  <si>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</si>
  <si>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</si>
  <si>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</si>
  <si>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</si>
  <si>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</si>
  <si>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</si>
  <si>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</si>
  <si>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</si>
  <si>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</si>
  <si>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</si>
  <si>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</si>
  <si>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</si>
  <si>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</si>
  <si>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</si>
  <si>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</si>
  <si>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</si>
  <si>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</si>
  <si>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</si>
  <si>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</si>
  <si>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</si>
  <si>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</si>
  <si>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</si>
  <si>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</si>
  <si>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</si>
  <si>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</si>
  <si>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</si>
  <si>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</si>
  <si>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</si>
  <si>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</si>
  <si>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</si>
  <si>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</si>
  <si>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</si>
  <si>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</si>
  <si>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</si>
  <si>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</si>
  <si>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</si>
  <si>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</si>
  <si>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</si>
  <si>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</si>
  <si>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</si>
  <si>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</si>
  <si>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</si>
  <si>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</si>
  <si>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</si>
  <si>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</si>
  <si>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</si>
  <si>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</si>
  <si>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</si>
  <si>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</si>
  <si>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</si>
  <si>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</si>
  <si>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</si>
  <si>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</si>
  <si>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</si>
  <si>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</si>
  <si>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</si>
  <si>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</si>
  <si>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</si>
  <si>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</si>
  <si>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</si>
  <si>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</si>
  <si>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</si>
  <si>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</si>
  <si>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</si>
  <si>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</si>
  <si>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</si>
  <si>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</si>
  <si>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</si>
  <si>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</si>
  <si>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</si>
  <si>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</si>
  <si>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</si>
  <si>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</si>
  <si>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</si>
  <si>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</si>
  <si>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</si>
  <si>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</si>
  <si>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</si>
  <si>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</si>
  <si>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</si>
  <si>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</si>
  <si>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</si>
  <si>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</si>
  <si>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</si>
  <si>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</si>
  <si>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</si>
  <si>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</si>
  <si>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</si>
  <si>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</si>
  <si>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</si>
  <si>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</si>
  <si>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</si>
  <si>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</si>
  <si>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</si>
  <si>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</si>
  <si>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</si>
  <si>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</si>
  <si>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</si>
  <si>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</si>
  <si>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</si>
  <si>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</si>
  <si>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</si>
  <si>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</si>
  <si>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</si>
  <si>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</si>
  <si>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</si>
  <si>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</si>
  <si>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</si>
  <si>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</si>
  <si>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</si>
  <si>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</si>
  <si>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</si>
  <si>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</si>
  <si>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</si>
  <si>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</si>
  <si>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</si>
  <si>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</si>
  <si>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</si>
  <si>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</si>
  <si>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</si>
  <si>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</si>
  <si>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</si>
  <si>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</si>
  <si>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</si>
  <si>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</si>
  <si>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</si>
  <si>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</si>
  <si>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</si>
  <si>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</si>
  <si>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</si>
  <si>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</si>
  <si>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</si>
  <si>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</si>
  <si>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</si>
  <si>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</si>
  <si>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</si>
  <si>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</si>
  <si>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</si>
  <si>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</si>
  <si>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</si>
  <si>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</si>
  <si>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</si>
  <si>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</si>
  <si>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</si>
  <si>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</si>
  <si>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</si>
  <si>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</si>
  <si>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</si>
  <si>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</si>
  <si>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</si>
  <si>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</si>
  <si>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</si>
  <si>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</si>
  <si>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</si>
  <si>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</si>
  <si>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</si>
  <si>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</si>
  <si>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</si>
  <si>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</si>
  <si>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</si>
  <si>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</si>
  <si>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</si>
  <si>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</si>
  <si>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</si>
  <si>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</si>
  <si>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</si>
  <si>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</si>
  <si>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</si>
  <si>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</si>
  <si>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</si>
  <si>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</si>
  <si>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</si>
  <si>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</si>
  <si>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</si>
  <si>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</si>
  <si>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</si>
  <si>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</si>
  <si>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</si>
  <si>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</si>
  <si>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</si>
  <si>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</si>
  <si>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</si>
  <si>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</si>
  <si>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</si>
  <si>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</si>
  <si>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</si>
  <si>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</si>
  <si>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</si>
  <si>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</si>
  <si>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</si>
  <si>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</si>
  <si>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</si>
  <si>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</si>
  <si>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</si>
  <si>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</si>
  <si>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</si>
  <si>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</si>
  <si>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</si>
  <si>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</si>
  <si>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</si>
  <si>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</si>
  <si>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</si>
  <si>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</si>
  <si>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</si>
  <si>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</si>
  <si>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</si>
  <si>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</si>
  <si>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</si>
  <si>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</si>
  <si>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</si>
  <si>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</si>
  <si>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</si>
  <si>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</si>
  <si>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</si>
  <si>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</si>
  <si>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</si>
  <si>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</si>
  <si>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</si>
  <si>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</si>
  <si>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</si>
  <si>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</si>
  <si>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</si>
  <si>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</si>
  <si>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</si>
  <si>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</si>
  <si>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</si>
  <si>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</si>
  <si>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</si>
  <si>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</si>
  <si>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</si>
  <si>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</si>
  <si>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</si>
  <si>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</si>
  <si>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</si>
  <si>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</si>
  <si>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</si>
  <si>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</si>
  <si>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</si>
  <si>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</si>
  <si>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</si>
  <si>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</si>
  <si>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</si>
  <si>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</si>
  <si>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</si>
  <si>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</si>
  <si>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</si>
  <si>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</si>
  <si>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</si>
  <si>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</si>
  <si>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</si>
  <si>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</si>
  <si>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</si>
  <si>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</si>
  <si>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</si>
  <si>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</si>
  <si>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</si>
  <si>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</si>
  <si>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</si>
  <si>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</si>
  <si>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</si>
  <si>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</si>
  <si>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</si>
  <si>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</si>
  <si>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</si>
  <si>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</si>
  <si>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</si>
  <si>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</si>
  <si>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</si>
  <si>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</si>
  <si>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</si>
  <si>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</si>
  <si>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</si>
  <si>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</si>
  <si>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</si>
  <si>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</si>
  <si>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</si>
  <si>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</si>
  <si>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</si>
  <si>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</si>
  <si>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</si>
  <si>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</si>
  <si>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</si>
  <si>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</si>
  <si>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</si>
  <si>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</si>
  <si>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</si>
  <si>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</si>
  <si>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</si>
  <si>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</si>
  <si>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</si>
  <si>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</si>
  <si>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</si>
  <si>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</si>
  <si>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</si>
  <si>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</si>
  <si>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</si>
  <si>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</si>
  <si>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</si>
  <si>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</si>
  <si>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</si>
  <si>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</si>
  <si>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</si>
  <si>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</si>
  <si>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</si>
  <si>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</si>
  <si>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</si>
  <si>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</si>
  <si>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</si>
  <si>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</si>
  <si>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</si>
  <si>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</si>
  <si>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</si>
  <si>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</si>
  <si>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</si>
  <si>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</si>
  <si>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</si>
  <si>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</si>
  <si>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</si>
  <si>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</si>
  <si>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</si>
  <si>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</si>
  <si>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</si>
  <si>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</si>
  <si>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</si>
  <si>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</si>
  <si>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</si>
  <si>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</si>
  <si>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</si>
  <si>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</si>
  <si>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</si>
  <si>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</si>
  <si>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</si>
  <si>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</si>
  <si>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</si>
  <si>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</si>
  <si>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</si>
  <si>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</si>
  <si>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</si>
  <si>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</si>
  <si>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</si>
  <si>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</si>
  <si>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</si>
  <si>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</si>
  <si>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</si>
  <si>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</si>
  <si>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</si>
  <si>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</si>
  <si>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</si>
  <si>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</si>
  <si>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</si>
  <si>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</si>
  <si>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</si>
  <si>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</si>
  <si>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</si>
  <si>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</si>
  <si>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</si>
  <si>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</si>
  <si>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</si>
  <si>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</si>
  <si>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</si>
  <si>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</si>
  <si>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</si>
  <si>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</si>
  <si>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</si>
  <si>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</si>
  <si>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</si>
  <si>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</si>
  <si>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</si>
  <si>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</si>
  <si>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</si>
  <si>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</si>
  <si>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</si>
  <si>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</si>
  <si>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</si>
  <si>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</si>
  <si>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</si>
  <si>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</si>
  <si>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</si>
  <si>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</si>
  <si>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</si>
  <si>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</si>
  <si>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</si>
  <si>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</si>
  <si>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</si>
  <si>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</si>
  <si>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</si>
  <si>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</si>
  <si>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</si>
  <si>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</si>
  <si>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</si>
  <si>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</si>
  <si>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</si>
  <si>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</si>
  <si>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</si>
  <si>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</si>
  <si>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</si>
  <si>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</si>
  <si>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</si>
  <si>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</si>
  <si>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</si>
  <si>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</si>
  <si>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</si>
  <si>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</si>
  <si>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</si>
  <si>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</si>
  <si>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</si>
  <si>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</si>
  <si>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</si>
  <si>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</si>
  <si>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</si>
  <si>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</si>
  <si>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</si>
  <si>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</si>
  <si>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</si>
  <si>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</si>
  <si>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</si>
  <si>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</si>
  <si>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</si>
  <si>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</si>
  <si>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</si>
  <si>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</si>
  <si>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</si>
  <si>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</si>
  <si>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</si>
  <si>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</si>
  <si>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</si>
  <si>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</si>
  <si>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</si>
  <si>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</si>
  <si>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</si>
  <si>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</si>
  <si>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</si>
  <si>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</si>
  <si>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</si>
  <si>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</si>
  <si>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</si>
  <si>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</si>
  <si>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</si>
  <si>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</si>
  <si>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</si>
  <si>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</si>
  <si>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</si>
  <si>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</si>
  <si>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</si>
  <si>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</si>
  <si>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</si>
  <si>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</si>
  <si>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</si>
  <si>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</si>
  <si>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</si>
  <si>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</si>
  <si>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</si>
  <si>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</si>
  <si>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</si>
  <si>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</si>
  <si>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</si>
  <si>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</si>
  <si>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</si>
  <si>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</si>
  <si>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</si>
  <si>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</si>
  <si>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</si>
  <si>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</si>
  <si>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</si>
  <si>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</si>
  <si>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</si>
  <si>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</si>
  <si>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</si>
  <si>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</si>
  <si>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</si>
  <si>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</si>
  <si>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</si>
  <si>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</si>
  <si>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</si>
  <si>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</si>
  <si>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</si>
  <si>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</si>
  <si>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</si>
  <si>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</si>
  <si>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</si>
  <si>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</si>
  <si>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</si>
  <si>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</si>
  <si>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</si>
  <si>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</si>
  <si>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</si>
  <si>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</si>
  <si>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</si>
  <si>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</si>
  <si>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</si>
  <si>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</si>
  <si>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</si>
  <si>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</si>
  <si>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</si>
  <si>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</si>
  <si>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</si>
  <si>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</si>
  <si>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</si>
  <si>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</si>
  <si>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</si>
  <si>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</si>
  <si>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</si>
  <si>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</si>
  <si>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</si>
  <si>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</si>
  <si>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</si>
  <si>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</si>
  <si>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</si>
  <si>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</si>
  <si>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</si>
  <si>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</si>
  <si>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</si>
  <si>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</si>
  <si>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</si>
  <si>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</si>
  <si>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</si>
  <si>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</si>
  <si>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</si>
  <si>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</si>
  <si>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</si>
  <si>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</si>
  <si>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</si>
  <si>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</si>
  <si>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</si>
  <si>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</si>
  <si>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</si>
  <si>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</si>
  <si>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</si>
  <si>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</si>
  <si>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</si>
  <si>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</si>
  <si>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</si>
  <si>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</si>
  <si>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</si>
  <si>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</si>
  <si>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</si>
  <si>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</si>
  <si>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</si>
  <si>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</si>
  <si>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</si>
  <si>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</si>
  <si>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</si>
  <si>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</si>
  <si>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</si>
  <si>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</si>
  <si>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</si>
  <si>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</si>
  <si>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</si>
  <si>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</si>
  <si>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</si>
  <si>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</si>
  <si>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</si>
  <si>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</si>
  <si>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</si>
  <si>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</si>
  <si>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</si>
  <si>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</si>
  <si>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</si>
  <si>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</si>
  <si>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</si>
  <si>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</si>
  <si>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</si>
  <si>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</si>
  <si>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</si>
  <si>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</si>
  <si>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</si>
  <si>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</si>
  <si>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</si>
  <si>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</si>
  <si>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</si>
  <si>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</si>
  <si>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</si>
  <si>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</si>
  <si>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</si>
  <si>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</si>
  <si>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</si>
  <si>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</si>
  <si>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</si>
  <si>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</si>
  <si>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</si>
  <si>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</si>
  <si>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</si>
  <si>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</si>
  <si>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</si>
  <si>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</si>
  <si>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</si>
  <si>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</si>
  <si>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</si>
  <si>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</si>
  <si>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</si>
  <si>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</si>
  <si>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</si>
  <si>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</si>
  <si>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</si>
  <si>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</si>
  <si>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</si>
  <si>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</si>
  <si>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</si>
  <si>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</si>
  <si>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</si>
  <si>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</si>
  <si>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</si>
  <si>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</si>
  <si>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</si>
  <si>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</si>
  <si>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</si>
  <si>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</si>
  <si>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</si>
  <si>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</si>
  <si>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</si>
  <si>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</si>
  <si>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</si>
  <si>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</si>
  <si>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</si>
  <si>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</si>
  <si>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</si>
  <si>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</si>
  <si>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</si>
  <si>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</si>
  <si>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</si>
  <si>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</si>
  <si>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</si>
  <si>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</si>
  <si>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</si>
  <si>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</si>
  <si>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</si>
  <si>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</si>
  <si>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</si>
  <si>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</si>
  <si>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</si>
  <si>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</si>
  <si>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</si>
  <si>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</si>
  <si>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</si>
  <si>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</si>
  <si>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</si>
  <si>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</si>
  <si>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</si>
  <si>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</si>
  <si>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</si>
  <si>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</si>
  <si>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</si>
  <si>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</si>
  <si>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</si>
  <si>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</si>
  <si>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</si>
  <si>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</si>
  <si>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</si>
  <si>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</si>
  <si>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</si>
  <si>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</si>
  <si>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</si>
  <si>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</si>
  <si>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</si>
  <si>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</si>
  <si>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</si>
  <si>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</si>
  <si>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</si>
  <si>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</si>
  <si>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</si>
  <si>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</si>
  <si>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</si>
  <si>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</si>
  <si>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</si>
  <si>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</si>
  <si>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</si>
  <si>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</si>
  <si>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</si>
  <si>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</si>
  <si>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</si>
  <si>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</si>
  <si>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</si>
  <si>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</si>
  <si>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</si>
  <si>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</si>
  <si>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</si>
  <si>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</si>
  <si>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</si>
  <si>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</si>
  <si>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</si>
  <si>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</si>
  <si>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</si>
  <si>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</si>
  <si>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</si>
  <si>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</si>
  <si>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</si>
  <si>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</si>
  <si>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</si>
  <si>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</si>
  <si>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</si>
  <si>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</si>
  <si>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</si>
  <si>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</si>
  <si>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</si>
  <si>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</si>
  <si>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</si>
  <si>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</si>
  <si>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</si>
  <si>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</si>
  <si>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</si>
  <si>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</si>
  <si>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</si>
  <si>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</si>
  <si>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</si>
  <si>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</si>
  <si>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</si>
  <si>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</si>
  <si>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</si>
  <si>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</si>
  <si>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</si>
  <si>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</si>
  <si>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</si>
  <si>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</si>
  <si>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</si>
  <si>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</si>
  <si>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</si>
  <si>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</si>
  <si>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</si>
  <si>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</si>
  <si>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</si>
  <si>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</si>
  <si>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</si>
  <si>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</si>
  <si>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</si>
  <si>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</si>
  <si>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</si>
  <si>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</si>
  <si>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</si>
  <si>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</si>
  <si>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</si>
  <si>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</si>
  <si>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</si>
  <si>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</si>
  <si>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</si>
  <si>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</si>
  <si>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</si>
  <si>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</si>
  <si>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</si>
  <si>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</si>
  <si>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</si>
  <si>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</si>
  <si>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</si>
  <si>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</si>
  <si>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</si>
  <si>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</si>
  <si>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</si>
  <si>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</si>
  <si>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</si>
  <si>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</si>
  <si>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</si>
  <si>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</si>
  <si>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</si>
  <si>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</si>
  <si>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</si>
  <si>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</si>
  <si>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</si>
  <si>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</si>
  <si>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</si>
  <si>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</si>
  <si>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</si>
  <si>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</si>
  <si>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</si>
  <si>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</si>
  <si>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</si>
  <si>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</si>
  <si>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</si>
  <si>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</si>
  <si>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</si>
  <si>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</si>
  <si>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</si>
  <si>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</si>
  <si>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</si>
  <si>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</si>
  <si>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</si>
  <si>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</si>
  <si>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</si>
  <si>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</si>
  <si>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</si>
  <si>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</si>
  <si>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</si>
  <si>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</si>
  <si>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</si>
  <si>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</si>
  <si>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</si>
  <si>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</si>
  <si>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</si>
  <si>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</si>
  <si>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</si>
  <si>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</si>
  <si>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</si>
  <si>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</si>
  <si>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</si>
  <si>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</si>
  <si>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</si>
  <si>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</si>
  <si>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</si>
  <si>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</si>
  <si>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</si>
  <si>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</si>
  <si>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</si>
  <si>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</si>
  <si>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</si>
  <si>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</si>
  <si>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</si>
  <si>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</si>
  <si>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</si>
  <si>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</si>
  <si>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</si>
  <si>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</si>
  <si>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</si>
  <si>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</si>
  <si>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</si>
  <si>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</si>
  <si>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</si>
  <si>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</si>
  <si>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</si>
  <si>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</si>
  <si>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</si>
  <si>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</si>
  <si>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</si>
  <si>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</si>
  <si>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</si>
  <si>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</si>
  <si>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</si>
  <si>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</si>
  <si>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</si>
  <si>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</si>
  <si>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</si>
  <si>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</si>
  <si>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</si>
  <si>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</si>
  <si>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</si>
  <si>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</si>
  <si>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</si>
  <si>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</si>
  <si>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</si>
  <si>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</si>
  <si>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</si>
  <si>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</si>
  <si>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</si>
  <si>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</si>
  <si>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</si>
  <si>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</si>
  <si>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</si>
  <si>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</si>
  <si>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</si>
  <si>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</si>
  <si>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</si>
  <si>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</si>
  <si>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</si>
  <si>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</si>
  <si>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</si>
  <si>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</si>
  <si>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</si>
  <si>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</si>
  <si>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</si>
  <si>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</si>
  <si>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</si>
  <si>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</si>
  <si>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</si>
  <si>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</si>
  <si>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</si>
  <si>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</si>
  <si>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</si>
  <si>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</si>
  <si>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</si>
  <si>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</si>
  <si>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</si>
  <si>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</si>
  <si>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</si>
  <si>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</si>
  <si>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</si>
  <si>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</si>
  <si>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</si>
  <si>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</si>
  <si>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</si>
  <si>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</si>
  <si>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</si>
  <si>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</si>
  <si>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</si>
  <si>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</si>
  <si>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</si>
  <si>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</si>
  <si>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</si>
  <si>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</si>
  <si>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</si>
  <si>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</si>
  <si>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</si>
  <si>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</si>
  <si>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</si>
  <si>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</si>
  <si>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</si>
  <si>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</si>
  <si>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</si>
  <si>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</si>
  <si>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</si>
  <si>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</si>
  <si>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</si>
  <si>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</si>
  <si>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</si>
  <si>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</si>
  <si>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</si>
  <si>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</si>
  <si>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</si>
  <si>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</si>
  <si>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</si>
  <si>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</si>
  <si>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</si>
  <si>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</si>
  <si>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</si>
  <si>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</si>
  <si>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</si>
  <si>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</si>
  <si>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</si>
  <si>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</si>
  <si>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</si>
  <si>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</si>
  <si>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</si>
  <si>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</si>
  <si>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</si>
  <si>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</si>
  <si>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</si>
  <si>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</si>
  <si>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</si>
  <si>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</si>
  <si>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</si>
  <si>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</si>
  <si>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</si>
  <si>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</si>
  <si>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</si>
  <si>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</si>
  <si>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</si>
  <si>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</si>
  <si>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</si>
  <si>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</si>
  <si>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</si>
  <si>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</si>
  <si>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</si>
  <si>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</si>
  <si>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</si>
  <si>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</si>
  <si>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</si>
  <si>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</si>
  <si>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</si>
  <si>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</si>
  <si>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</si>
  <si>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</si>
  <si>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</si>
  <si>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</si>
  <si>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</si>
  <si>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</si>
  <si>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</si>
  <si>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</si>
  <si>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</si>
  <si>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</si>
  <si>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</si>
  <si>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</si>
  <si>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</si>
  <si>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</si>
  <si>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</si>
  <si>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</si>
  <si>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</si>
  <si>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</si>
  <si>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</si>
  <si>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</si>
  <si>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</si>
  <si>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</si>
  <si>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</si>
  <si>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</si>
  <si>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</si>
  <si>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</si>
  <si>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</si>
  <si>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</si>
  <si>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</si>
  <si>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</si>
  <si>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</si>
  <si>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</si>
  <si>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</si>
  <si>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</si>
  <si>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</si>
  <si>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</si>
  <si>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</si>
  <si>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</si>
  <si>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</si>
  <si>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</si>
  <si>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</si>
  <si>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</si>
  <si>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</si>
  <si>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</si>
  <si>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</si>
  <si>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</si>
  <si>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</si>
  <si>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</si>
  <si>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</si>
  <si>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</si>
  <si>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</si>
  <si>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</si>
  <si>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</si>
  <si>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</si>
  <si>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</si>
  <si>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</si>
  <si>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</si>
  <si>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</si>
  <si>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</si>
  <si>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</si>
  <si>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</si>
  <si>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</si>
  <si>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</si>
  <si>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</si>
  <si>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</si>
  <si>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</si>
  <si>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</si>
  <si>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</si>
  <si>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</si>
  <si>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</si>
  <si>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</si>
  <si>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</si>
  <si>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</si>
  <si>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</si>
  <si>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</si>
  <si>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</si>
  <si>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</si>
  <si>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</si>
  <si>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</si>
  <si>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</si>
  <si>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</si>
  <si>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</si>
  <si>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</si>
  <si>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</si>
  <si>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</si>
  <si>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</si>
  <si>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</si>
  <si>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</si>
  <si>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</si>
  <si>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</si>
  <si>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</si>
  <si>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</si>
  <si>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</si>
  <si>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</si>
  <si>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</si>
  <si>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</si>
  <si>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</si>
  <si>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</si>
  <si>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</si>
  <si>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</si>
  <si>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</si>
  <si>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</si>
  <si>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</si>
  <si>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</si>
  <si>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</si>
  <si>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</si>
  <si>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</si>
  <si>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</si>
  <si>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</si>
  <si>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</si>
  <si>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</si>
  <si>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</si>
  <si>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</si>
  <si>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</si>
  <si>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</si>
  <si>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</si>
  <si>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</si>
  <si>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</si>
  <si>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</si>
  <si>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</si>
  <si>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</si>
  <si>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</si>
  <si>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</si>
  <si>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</si>
  <si>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</si>
  <si>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</si>
  <si>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</si>
  <si>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</si>
  <si>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</si>
  <si>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</si>
  <si>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</si>
  <si>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</si>
  <si>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</si>
  <si>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</si>
  <si>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</si>
  <si>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</si>
  <si>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</si>
  <si>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</si>
  <si>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</si>
  <si>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</si>
  <si>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</si>
  <si>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</si>
  <si>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</si>
  <si>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</si>
  <si>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</si>
  <si>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</si>
  <si>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</si>
  <si>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</si>
  <si>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</si>
  <si>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</si>
  <si>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</si>
  <si>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</si>
  <si>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</si>
  <si>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</si>
  <si>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</si>
  <si>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</si>
  <si>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</si>
  <si>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</si>
  <si>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</si>
  <si>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</si>
  <si>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</si>
  <si>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</si>
  <si>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</si>
  <si>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</si>
  <si>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</si>
  <si>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</si>
  <si>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</si>
  <si>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</si>
  <si>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</si>
  <si>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</si>
  <si>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</si>
  <si>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</si>
  <si>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</si>
  <si>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</si>
  <si>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</si>
  <si>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</si>
  <si>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</si>
  <si>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</si>
  <si>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</si>
  <si>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</si>
  <si>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</si>
  <si>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</si>
  <si>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</si>
  <si>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</si>
  <si>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</si>
  <si>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</si>
  <si>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</si>
  <si>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</si>
  <si>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</si>
  <si>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</si>
  <si>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</si>
  <si>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</si>
  <si>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</si>
  <si>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</si>
  <si>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</si>
  <si>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</si>
  <si>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</si>
  <si>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</si>
  <si>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</si>
  <si>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</si>
  <si>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</si>
  <si>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</si>
  <si>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</si>
  <si>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</si>
  <si>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</si>
  <si>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</si>
  <si>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</si>
  <si>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</si>
  <si>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</si>
  <si>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</si>
  <si>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</si>
  <si>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</si>
  <si>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</si>
  <si>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</si>
  <si>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</si>
  <si>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</si>
  <si>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</si>
  <si>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</si>
  <si>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</si>
  <si>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</si>
  <si>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</si>
  <si>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</si>
  <si>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</si>
  <si>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</si>
  <si>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</si>
  <si>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</si>
  <si>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</si>
  <si>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</si>
  <si>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</si>
  <si>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</si>
  <si>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</si>
  <si>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</si>
  <si>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</si>
  <si>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</si>
  <si>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</si>
  <si>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</si>
  <si>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</si>
  <si>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</si>
  <si>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</si>
  <si>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</si>
  <si>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</si>
  <si>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</si>
  <si>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</si>
  <si>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</si>
  <si>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</si>
  <si>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</si>
  <si>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</si>
  <si>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</si>
  <si>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</si>
  <si>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</si>
  <si>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</si>
  <si>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</si>
  <si>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</si>
  <si>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</si>
  <si>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</si>
  <si>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</si>
  <si>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</si>
  <si>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</si>
  <si>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</si>
  <si>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</si>
  <si>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</si>
  <si>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</si>
  <si>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</si>
  <si>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</si>
  <si>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</si>
  <si>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</si>
  <si>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</si>
  <si>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</si>
  <si>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</si>
  <si>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</si>
  <si>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</si>
  <si>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</si>
  <si>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</si>
  <si>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</si>
  <si>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</si>
  <si>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</si>
  <si>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</si>
  <si>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</si>
  <si>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</si>
  <si>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</si>
  <si>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</si>
  <si>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</si>
  <si>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</si>
  <si>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</si>
  <si>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</si>
  <si>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</si>
  <si>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</si>
  <si>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</si>
  <si>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</si>
  <si>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</si>
  <si>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</si>
  <si>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</si>
  <si>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</si>
  <si>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</si>
  <si>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</si>
  <si>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</si>
  <si>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</si>
  <si>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</si>
  <si>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</si>
  <si>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</si>
  <si>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</si>
  <si>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</si>
  <si>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</si>
  <si>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</si>
  <si>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</si>
  <si>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</si>
  <si>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</si>
  <si>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</si>
  <si>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</si>
  <si>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</si>
  <si>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</si>
  <si>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</si>
  <si>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</si>
  <si>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</si>
  <si>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</si>
  <si>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</si>
  <si>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</si>
  <si>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</si>
  <si>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</si>
  <si>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</si>
  <si>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</si>
  <si>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</si>
  <si>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</si>
  <si>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</si>
  <si>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</si>
  <si>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</si>
  <si>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</si>
  <si>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</si>
  <si>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</si>
  <si>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</si>
  <si>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</si>
  <si>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</si>
  <si>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</si>
  <si>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</si>
  <si>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</si>
  <si>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</si>
  <si>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</si>
  <si>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</si>
  <si>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</si>
  <si>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</si>
  <si>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</si>
  <si>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</si>
  <si>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</si>
  <si>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</si>
  <si>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</si>
  <si>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</si>
  <si>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</si>
  <si>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</si>
  <si>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</si>
  <si>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</si>
  <si>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</si>
  <si>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</si>
  <si>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</si>
  <si>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</si>
  <si>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</si>
  <si>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</si>
  <si>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</si>
  <si>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</si>
  <si>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</si>
  <si>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</si>
  <si>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</si>
  <si>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</si>
  <si>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</si>
  <si>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</si>
  <si>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</si>
  <si>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</si>
  <si>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</si>
  <si>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</si>
  <si>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</si>
  <si>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</si>
  <si>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</si>
  <si>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</si>
  <si>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</si>
  <si>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</si>
  <si>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</si>
  <si>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</si>
  <si>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</si>
  <si>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</si>
  <si>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</si>
  <si>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</si>
  <si>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</si>
  <si>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</si>
  <si>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</si>
  <si>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</si>
  <si>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</si>
  <si>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</si>
  <si>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</si>
  <si>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</si>
  <si>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</si>
  <si>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</si>
  <si>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</si>
  <si>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</si>
  <si>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</si>
  <si>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</si>
  <si>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</si>
  <si>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</si>
  <si>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</si>
  <si>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</si>
  <si>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</si>
  <si>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</si>
  <si>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</si>
  <si>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</si>
  <si>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</si>
  <si>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</si>
  <si>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</si>
  <si>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</si>
  <si>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</si>
  <si>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</si>
  <si>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</si>
  <si>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</si>
  <si>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</si>
  <si>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</si>
  <si>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</si>
  <si>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</si>
  <si>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</si>
  <si>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</si>
  <si>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</si>
  <si>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</si>
  <si>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</si>
  <si>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</si>
  <si>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</si>
  <si>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</si>
  <si>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</si>
  <si>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</si>
  <si>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</si>
  <si>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</si>
  <si>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</si>
  <si>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</si>
  <si>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</si>
  <si>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</si>
  <si>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</si>
  <si>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</si>
  <si>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</si>
  <si>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</si>
  <si>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</si>
  <si>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</si>
  <si>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</si>
  <si>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</si>
  <si>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</si>
  <si>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</si>
  <si>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</si>
  <si>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</si>
  <si>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</si>
  <si>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</si>
  <si>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</si>
  <si>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</si>
  <si>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</si>
  <si>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</si>
  <si>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</si>
  <si>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</si>
  <si>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</si>
  <si>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</si>
  <si>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</si>
  <si>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</si>
  <si>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</si>
  <si>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</si>
  <si>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</si>
  <si>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</si>
  <si>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</si>
  <si>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</si>
  <si>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</si>
  <si>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</si>
  <si>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</si>
  <si>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</si>
  <si>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</si>
  <si>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</si>
  <si>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</si>
  <si>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</si>
  <si>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</si>
  <si>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</si>
  <si>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</si>
  <si>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</si>
  <si>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</si>
  <si>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</si>
  <si>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</si>
  <si>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</si>
  <si>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</si>
  <si>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</si>
  <si>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</si>
  <si>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</si>
  <si>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</si>
  <si>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</si>
  <si>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</si>
  <si>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</si>
  <si>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</si>
  <si>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</si>
  <si>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</si>
  <si>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</si>
  <si>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</si>
  <si>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</si>
  <si>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</si>
  <si>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</si>
  <si>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</si>
  <si>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</si>
  <si>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</si>
  <si>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</si>
  <si>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</si>
  <si>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</si>
  <si>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</si>
  <si>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</si>
  <si>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</si>
  <si>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</si>
  <si>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</si>
  <si>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</si>
  <si>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</si>
  <si>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</si>
  <si>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</si>
  <si>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</si>
  <si>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</si>
  <si>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</si>
  <si>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</si>
  <si>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</si>
  <si>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</si>
  <si>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</si>
  <si>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</si>
  <si>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</si>
  <si>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</si>
  <si>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</si>
  <si>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</si>
  <si>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</si>
  <si>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</si>
  <si>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</si>
  <si>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</si>
  <si>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</si>
  <si>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</si>
  <si>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</si>
  <si>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</si>
  <si>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</si>
  <si>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</si>
  <si>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</si>
  <si>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</si>
  <si>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</si>
  <si>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</si>
  <si>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</si>
  <si>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</si>
  <si>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</si>
  <si>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</si>
  <si>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</si>
  <si>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</si>
  <si>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</si>
  <si>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</si>
  <si>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</si>
  <si>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</si>
  <si>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</si>
  <si>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</si>
  <si>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</si>
  <si>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</si>
  <si>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</si>
  <si>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</si>
  <si>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</si>
  <si>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</si>
  <si>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</si>
  <si>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</si>
  <si>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</si>
  <si>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</si>
  <si>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</si>
  <si>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</si>
  <si>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</si>
  <si>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</si>
  <si>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</si>
  <si>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</si>
  <si>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</si>
  <si>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</si>
  <si>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</si>
  <si>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</si>
  <si>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</si>
  <si>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</si>
  <si>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</si>
  <si>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</si>
  <si>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</si>
  <si>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</si>
  <si>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</si>
  <si>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</si>
  <si>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</si>
  <si>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</si>
  <si>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</si>
  <si>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</si>
  <si>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</si>
  <si>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</si>
  <si>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</si>
  <si>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</si>
  <si>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</si>
  <si>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</si>
  <si>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</si>
  <si>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</si>
  <si>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</si>
  <si>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</si>
  <si>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</si>
  <si>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</si>
  <si>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</si>
  <si>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</si>
  <si>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</si>
  <si>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</si>
  <si>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</si>
  <si>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</si>
  <si>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</si>
  <si>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</si>
  <si>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</si>
  <si>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</si>
  <si>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</si>
  <si>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</si>
  <si>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</si>
  <si>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</si>
  <si>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</si>
  <si>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</si>
  <si>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</si>
  <si>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</si>
  <si>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</si>
  <si>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</si>
  <si>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</si>
  <si>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</si>
  <si>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</si>
  <si>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</si>
  <si>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</si>
  <si>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</si>
  <si>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</si>
  <si>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</si>
  <si>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</si>
  <si>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</si>
  <si>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</si>
  <si>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</si>
  <si>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</si>
  <si>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</si>
  <si>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</si>
  <si>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</si>
  <si>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</si>
  <si>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</si>
  <si>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</si>
  <si>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</si>
  <si>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</si>
  <si>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</si>
  <si>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</si>
  <si>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</si>
  <si>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</si>
  <si>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</si>
  <si>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</si>
  <si>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</si>
  <si>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</si>
  <si>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</si>
  <si>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</si>
  <si>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</si>
  <si>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</si>
  <si>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</si>
  <si>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</si>
  <si>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</si>
  <si>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</si>
  <si>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</si>
  <si>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</si>
  <si>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</si>
  <si>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</si>
  <si>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</si>
  <si>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</si>
  <si>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</si>
  <si>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</si>
  <si>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</si>
  <si>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</si>
  <si>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</si>
  <si>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</si>
  <si>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</si>
  <si>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</si>
  <si>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</si>
  <si>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</si>
  <si>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</si>
  <si>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</si>
  <si>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</si>
  <si>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</si>
  <si>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</si>
  <si>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</si>
  <si>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</si>
  <si>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</si>
  <si>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</si>
  <si>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</si>
  <si>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</si>
  <si>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</si>
  <si>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</si>
  <si>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</si>
  <si>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</si>
  <si>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</si>
  <si>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</si>
  <si>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</si>
  <si>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</si>
  <si>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</si>
  <si>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</si>
  <si>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</si>
  <si>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</si>
  <si>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</si>
  <si>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</si>
  <si>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</si>
  <si>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</si>
  <si>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</si>
  <si>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</si>
  <si>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</si>
  <si>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</si>
  <si>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</si>
  <si>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</si>
  <si>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</si>
  <si>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</si>
  <si>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</si>
  <si>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</si>
  <si>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</si>
  <si>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</si>
  <si>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</si>
  <si>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</si>
  <si>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</si>
  <si>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</si>
  <si>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</si>
  <si>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</si>
  <si>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</si>
  <si>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</si>
  <si>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</si>
  <si>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</si>
  <si>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</si>
  <si>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</si>
  <si>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</si>
  <si>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</si>
  <si>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</si>
  <si>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</si>
  <si>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</si>
  <si>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</si>
  <si>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</si>
  <si>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</si>
  <si>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</si>
  <si>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</si>
  <si>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</si>
  <si>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</si>
  <si>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</si>
  <si>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</si>
  <si>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</si>
  <si>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</si>
  <si>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</si>
  <si>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</si>
  <si>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</si>
  <si>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</si>
  <si>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</si>
  <si>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</si>
  <si>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</si>
  <si>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</si>
  <si>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</si>
  <si>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</si>
  <si>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</si>
  <si>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</si>
  <si>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</si>
  <si>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</si>
  <si>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</si>
  <si>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</si>
  <si>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</si>
  <si>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</si>
  <si>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</si>
  <si>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</si>
  <si>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</si>
  <si>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</si>
  <si>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</si>
  <si>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</si>
  <si>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</si>
  <si>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</si>
  <si>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</si>
  <si>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</si>
  <si>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</si>
  <si>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</si>
  <si>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</si>
  <si>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</si>
  <si>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</si>
  <si>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</si>
  <si>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</si>
  <si>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</si>
  <si>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</si>
  <si>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</si>
  <si>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</si>
  <si>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</si>
  <si>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</si>
  <si>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</si>
  <si>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</si>
  <si>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</si>
  <si>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</si>
  <si>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</si>
  <si>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</si>
  <si>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</si>
  <si>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</si>
  <si>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</si>
  <si>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</si>
  <si>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</si>
  <si>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</si>
  <si>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</si>
  <si>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</si>
  <si>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</si>
  <si>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</si>
  <si>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</si>
  <si>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</si>
  <si>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</si>
  <si>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</si>
  <si>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</si>
  <si>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</si>
  <si>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</si>
  <si>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</si>
  <si>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</si>
  <si>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</si>
  <si>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</si>
  <si>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</si>
  <si>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</si>
  <si>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</si>
  <si>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</si>
  <si>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</si>
  <si>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</si>
  <si>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</si>
  <si>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</si>
  <si>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</si>
  <si>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</si>
  <si>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</si>
  <si>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</si>
  <si>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</si>
  <si>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</si>
  <si>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</si>
  <si>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</si>
  <si>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</si>
  <si>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</si>
  <si>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</si>
  <si>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</si>
  <si>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</si>
  <si>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</si>
  <si>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</si>
  <si>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</si>
  <si>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</si>
  <si>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</si>
  <si>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</si>
  <si>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</si>
  <si>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</si>
  <si>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</si>
  <si>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</si>
  <si>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</si>
  <si>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</si>
  <si>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</si>
  <si>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</si>
  <si>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</si>
  <si>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</si>
  <si>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</si>
  <si>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</si>
  <si>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</si>
  <si>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</si>
  <si>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</si>
  <si>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</si>
  <si>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</si>
  <si>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</si>
  <si>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</si>
  <si>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</si>
  <si>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</si>
  <si>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</si>
  <si>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</si>
  <si>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</si>
  <si>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</si>
  <si>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</si>
  <si>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</si>
  <si>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</si>
  <si>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</si>
  <si>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</si>
  <si>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</si>
  <si>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</si>
  <si>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</si>
  <si>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</si>
  <si>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</si>
  <si>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</si>
  <si>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</si>
  <si>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</si>
  <si>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</si>
  <si>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</si>
  <si>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</si>
  <si>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</si>
  <si>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</si>
  <si>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</si>
  <si>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</si>
  <si>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</si>
  <si>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</si>
  <si>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</si>
  <si>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</si>
  <si>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</si>
  <si>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</si>
  <si>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</si>
  <si>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</si>
  <si>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</si>
  <si>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</si>
  <si>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</si>
  <si>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</si>
  <si>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</si>
  <si>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</si>
  <si>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</si>
  <si>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</si>
  <si>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</si>
  <si>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</si>
  <si>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</si>
  <si>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</si>
  <si>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</si>
  <si>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</si>
  <si>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</si>
  <si>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</si>
  <si>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</si>
  <si>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</si>
  <si>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</si>
  <si>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</si>
  <si>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</si>
  <si>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</si>
  <si>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</si>
  <si>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</si>
  <si>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</si>
  <si>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</si>
  <si>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</si>
  <si>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</si>
  <si>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</si>
  <si>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</si>
  <si>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</si>
  <si>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</si>
  <si>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</si>
  <si>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</si>
  <si>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</si>
  <si>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</si>
  <si>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</si>
  <si>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</si>
  <si>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</si>
  <si>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</si>
  <si>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</si>
  <si>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</si>
  <si>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</si>
  <si>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</si>
  <si>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</si>
  <si>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</si>
  <si>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</si>
  <si>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</si>
  <si>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</si>
  <si>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</si>
  <si>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</si>
  <si>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</si>
  <si>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</si>
  <si>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</si>
  <si>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</si>
  <si>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</si>
  <si>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</si>
  <si>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</si>
  <si>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</si>
  <si>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</si>
  <si>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</si>
  <si>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</si>
  <si>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</si>
  <si>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</si>
  <si>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</si>
  <si>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</si>
  <si>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</si>
  <si>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</si>
  <si>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</si>
  <si>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</si>
  <si>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</si>
  <si>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</si>
  <si>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</si>
  <si>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</si>
  <si>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</si>
  <si>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</si>
  <si>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</si>
  <si>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</si>
  <si>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</si>
  <si>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</si>
  <si>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</si>
  <si>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</si>
  <si>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</si>
  <si>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</si>
  <si>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</si>
  <si>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</si>
  <si>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</si>
  <si>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</si>
  <si>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</si>
  <si>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</si>
  <si>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</si>
  <si>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</si>
  <si>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</si>
  <si>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</si>
  <si>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</si>
  <si>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</si>
  <si>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</si>
  <si>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</si>
  <si>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</si>
  <si>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</si>
  <si>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</si>
  <si>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</si>
  <si>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</si>
  <si>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</si>
  <si>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</si>
  <si>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</si>
  <si>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</si>
  <si>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</si>
  <si>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</si>
  <si>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</si>
  <si>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</si>
  <si>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</si>
  <si>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</si>
  <si>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</si>
  <si>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</si>
  <si>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</si>
  <si>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</si>
  <si>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</si>
  <si>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</si>
  <si>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</si>
  <si>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</si>
  <si>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</si>
  <si>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</si>
  <si>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</si>
  <si>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</si>
  <si>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</si>
  <si>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</si>
  <si>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</si>
  <si>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</si>
  <si>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</si>
  <si>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</si>
  <si>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</si>
  <si>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</si>
  <si>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</si>
  <si>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</si>
  <si>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</si>
  <si>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</si>
  <si>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</si>
  <si>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</si>
  <si>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</si>
  <si>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</si>
  <si>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</si>
  <si>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</si>
  <si>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</si>
  <si>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</si>
  <si>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</si>
  <si>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</si>
  <si>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</si>
  <si>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</si>
  <si>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</si>
  <si>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</si>
  <si>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</si>
  <si>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</si>
  <si>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</si>
  <si>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</si>
  <si>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</si>
  <si>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</si>
  <si>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</si>
  <si>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</si>
  <si>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</si>
  <si>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</si>
  <si>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</si>
  <si>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</si>
  <si>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</si>
  <si>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</si>
  <si>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</si>
  <si>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</si>
  <si>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</si>
  <si>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</si>
  <si>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</si>
  <si>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</si>
  <si>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</si>
  <si>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</si>
  <si>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</si>
  <si>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</si>
  <si>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</si>
  <si>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</si>
  <si>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</si>
  <si>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</si>
  <si>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</si>
  <si>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</si>
  <si>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</si>
  <si>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</si>
  <si>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</si>
  <si>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</si>
  <si>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</si>
  <si>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</si>
  <si>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</si>
  <si>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</si>
  <si>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</si>
  <si>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</si>
  <si>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</si>
  <si>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</si>
  <si>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</si>
  <si>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</si>
  <si>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</si>
  <si>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</si>
  <si>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</si>
  <si>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</si>
  <si>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</si>
  <si>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</si>
  <si>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</si>
  <si>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</si>
  <si>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</si>
  <si>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</si>
  <si>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</si>
  <si>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</si>
  <si>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</si>
  <si>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</si>
  <si>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</si>
  <si>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</si>
  <si>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</si>
  <si>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</si>
  <si>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</si>
  <si>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</si>
  <si>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</si>
  <si>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</si>
  <si>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</si>
  <si>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</si>
  <si>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</si>
  <si>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</si>
  <si>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</si>
  <si>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</si>
  <si>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</si>
  <si>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</si>
  <si>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</si>
  <si>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</si>
  <si>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</si>
  <si>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</si>
  <si>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</si>
  <si>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</si>
  <si>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</si>
  <si>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</si>
  <si>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</si>
  <si>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</si>
  <si>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</si>
  <si>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</si>
  <si>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</si>
  <si>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</si>
  <si>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</si>
  <si>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</si>
  <si>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</si>
  <si>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</si>
  <si>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</si>
  <si>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</si>
  <si>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</si>
  <si>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</si>
  <si>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</si>
  <si>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</si>
  <si>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</si>
  <si>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</si>
  <si>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</si>
  <si>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</si>
  <si>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</si>
  <si>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</si>
  <si>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</si>
  <si>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</si>
  <si>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</si>
  <si>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</si>
  <si>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</si>
  <si>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</si>
  <si>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</si>
  <si>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</si>
  <si>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</si>
  <si>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</si>
  <si>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</si>
  <si>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</si>
  <si>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</si>
  <si>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</si>
  <si>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</si>
  <si>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</si>
  <si>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</si>
  <si>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</si>
  <si>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</si>
  <si>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</si>
  <si>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</si>
  <si>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</si>
  <si>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</si>
  <si>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</si>
  <si>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</si>
  <si>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</si>
  <si>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</si>
  <si>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</si>
  <si>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</si>
  <si>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</si>
  <si>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</si>
  <si>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</si>
  <si>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</si>
  <si>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</si>
  <si>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</si>
  <si>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</si>
  <si>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</si>
  <si>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</si>
  <si>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</si>
  <si>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</si>
  <si>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</si>
  <si>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</si>
  <si>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</si>
  <si>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</si>
  <si>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</si>
  <si>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</si>
  <si>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</si>
  <si>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</si>
  <si>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</si>
  <si>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</si>
  <si>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</si>
  <si>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</si>
  <si>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</si>
  <si>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</si>
  <si>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</si>
  <si>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</si>
  <si>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</si>
  <si>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</si>
  <si>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</si>
  <si>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</si>
  <si>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</si>
  <si>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</si>
  <si>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</si>
  <si>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</si>
  <si>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</si>
  <si>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</si>
  <si>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</si>
  <si>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</si>
  <si>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</si>
  <si>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</si>
  <si>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</si>
  <si>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</si>
  <si>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</si>
  <si>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</si>
  <si>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</si>
  <si>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</si>
  <si>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</si>
  <si>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</si>
  <si>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</si>
  <si>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</si>
  <si>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</si>
  <si>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</si>
  <si>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</si>
  <si>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</si>
  <si>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</si>
  <si>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</si>
  <si>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</si>
  <si>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</si>
  <si>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</si>
  <si>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</si>
  <si>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</si>
  <si>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</si>
  <si>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</si>
  <si>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</si>
  <si>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</si>
  <si>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</si>
  <si>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</si>
  <si>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</si>
  <si>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</si>
  <si>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</si>
  <si>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</si>
  <si>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</si>
  <si>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</si>
  <si>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</si>
  <si>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</si>
  <si>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</si>
  <si>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</si>
  <si>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</si>
  <si>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</si>
  <si>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</si>
  <si>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</si>
  <si>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</si>
  <si>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</si>
  <si>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</si>
  <si>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</si>
  <si>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</si>
  <si>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</si>
  <si>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</si>
  <si>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</si>
  <si>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</si>
  <si>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</si>
  <si>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</si>
  <si>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</si>
  <si>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</si>
  <si>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</si>
  <si>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</si>
  <si>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</si>
  <si>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</si>
  <si>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</si>
  <si>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</si>
  <si>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</si>
  <si>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</si>
  <si>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</si>
  <si>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</si>
  <si>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</si>
  <si>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</si>
  <si>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</si>
  <si>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</si>
  <si>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</si>
  <si>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</si>
  <si>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</si>
  <si>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</si>
  <si>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</si>
  <si>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</si>
  <si>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</si>
  <si>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</si>
  <si>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</si>
  <si>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</si>
  <si>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</si>
  <si>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</si>
  <si>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</si>
  <si>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</si>
  <si>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</si>
  <si>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</si>
  <si>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</si>
  <si>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</si>
  <si>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</si>
  <si>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</si>
  <si>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</si>
  <si>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</si>
  <si>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</si>
  <si>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</si>
  <si>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</si>
  <si>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</si>
  <si>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</si>
  <si>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</si>
  <si>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</si>
  <si>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</si>
  <si>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</si>
  <si>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</si>
  <si>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</si>
  <si>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</si>
  <si>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</si>
  <si>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</si>
  <si>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</si>
  <si>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</si>
  <si>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</si>
  <si>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</si>
  <si>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</si>
  <si>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</si>
  <si>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</si>
  <si>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</si>
  <si>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</si>
  <si>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</si>
  <si>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</si>
  <si>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</si>
  <si>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</si>
  <si>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</si>
  <si>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</si>
  <si>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</si>
  <si>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</si>
  <si>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</si>
  <si>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</si>
  <si>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</si>
  <si>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</si>
  <si>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</si>
  <si>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</si>
  <si>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</si>
  <si>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</si>
  <si>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</si>
  <si>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</si>
  <si>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</si>
  <si>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</si>
  <si>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</si>
  <si>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</si>
  <si>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</si>
  <si>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</si>
  <si>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</si>
  <si>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</si>
  <si>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</si>
  <si>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</si>
  <si>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</si>
  <si>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</si>
  <si>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</si>
  <si>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</si>
  <si>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</si>
  <si>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</si>
  <si>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</si>
  <si>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</si>
  <si>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</si>
  <si>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</si>
  <si>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</si>
  <si>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</si>
  <si>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</si>
  <si>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</si>
  <si>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</si>
  <si>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</si>
  <si>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</si>
  <si>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</si>
  <si>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</si>
  <si>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</si>
  <si>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</si>
  <si>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</si>
  <si>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</si>
  <si>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</si>
  <si>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</si>
  <si>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</si>
  <si>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</si>
  <si>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</si>
  <si>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</si>
  <si>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</si>
  <si>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</si>
  <si>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</si>
  <si>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</si>
  <si>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</si>
  <si>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</si>
  <si>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</si>
  <si>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</si>
  <si>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</si>
  <si>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</si>
  <si>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</si>
  <si>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</si>
  <si>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</si>
  <si>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</si>
  <si>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</si>
  <si>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</si>
  <si>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</si>
  <si>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</si>
  <si>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</si>
  <si>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</si>
  <si>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</si>
  <si>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</si>
  <si>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</si>
  <si>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</si>
  <si>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</si>
  <si>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</si>
  <si>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</si>
  <si>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</si>
  <si>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</si>
  <si>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</si>
  <si>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</si>
  <si>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</si>
  <si>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</si>
  <si>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</si>
  <si>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</si>
  <si>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</si>
  <si>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</si>
  <si>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</si>
  <si>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</si>
  <si>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</si>
  <si>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</si>
  <si>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</si>
  <si>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</si>
  <si>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</si>
  <si>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</si>
  <si>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</si>
  <si>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</si>
  <si>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</si>
  <si>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</si>
  <si>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</si>
  <si>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</si>
  <si>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</si>
  <si>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</si>
  <si>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</si>
  <si>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</si>
  <si>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</si>
  <si>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</si>
  <si>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</si>
  <si>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</si>
  <si>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</si>
  <si>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</si>
  <si>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</si>
  <si>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</si>
  <si>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</si>
  <si>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</si>
  <si>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</si>
  <si>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</si>
  <si>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</si>
  <si>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</si>
  <si>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</si>
  <si>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</si>
  <si>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</si>
  <si>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</si>
  <si>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</si>
  <si>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</si>
  <si>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</si>
  <si>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</si>
  <si>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</si>
  <si>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</si>
  <si>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</si>
  <si>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</si>
  <si>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</si>
  <si>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</si>
  <si>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</si>
  <si>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</si>
  <si>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</si>
  <si>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</si>
  <si>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</si>
  <si>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</si>
  <si>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</si>
  <si>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</si>
  <si>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</si>
  <si>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</si>
  <si>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</si>
  <si>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</si>
  <si>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</si>
  <si>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</si>
  <si>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</si>
  <si>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</si>
  <si>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</si>
  <si>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</si>
  <si>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</si>
  <si>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</si>
  <si>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</si>
  <si>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</si>
  <si>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</si>
  <si>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</si>
  <si>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</si>
  <si>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</si>
  <si>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</si>
  <si>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</si>
  <si>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</si>
  <si>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</si>
  <si>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</si>
  <si>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</si>
  <si>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</si>
  <si>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</si>
  <si>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</si>
  <si>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</si>
  <si>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</si>
  <si>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</si>
  <si>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</si>
  <si>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</si>
  <si>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</si>
  <si>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</si>
  <si>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</si>
  <si>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</si>
  <si>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</si>
  <si>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</si>
  <si>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</si>
  <si>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</si>
  <si>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</si>
  <si>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</si>
  <si>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</si>
  <si>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</si>
  <si>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</si>
  <si>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</si>
  <si>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</si>
  <si>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</si>
  <si>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</si>
  <si>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</si>
  <si>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</si>
  <si>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</si>
  <si>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</si>
  <si>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</si>
  <si>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</si>
  <si>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</si>
  <si>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</si>
  <si>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</si>
  <si>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</si>
  <si>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</si>
  <si>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</si>
  <si>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</si>
  <si>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</si>
  <si>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</si>
  <si>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</si>
  <si>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</si>
  <si>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</si>
  <si>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</si>
  <si>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</si>
  <si>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</si>
  <si>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</si>
  <si>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</si>
  <si>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</si>
  <si>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</si>
  <si>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</si>
  <si>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</si>
  <si>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</si>
  <si>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</si>
  <si>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</si>
  <si>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</si>
  <si>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</si>
  <si>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</si>
  <si>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</si>
  <si>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</si>
  <si>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</si>
  <si>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</si>
  <si>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</si>
  <si>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</si>
  <si>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</si>
  <si>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</si>
  <si>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</si>
  <si>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</si>
  <si>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</si>
  <si>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</si>
  <si>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</si>
  <si>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</si>
  <si>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</si>
  <si>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</si>
  <si>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</si>
  <si>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</si>
  <si>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</si>
  <si>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</si>
  <si>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</si>
  <si>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</si>
  <si>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</si>
  <si>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</si>
  <si>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</si>
  <si>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</si>
  <si>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</si>
  <si>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</si>
  <si>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</si>
  <si>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</si>
  <si>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</si>
  <si>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</si>
  <si>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</si>
  <si>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</si>
  <si>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</si>
  <si>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</si>
  <si>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</si>
  <si>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</si>
  <si>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</si>
  <si>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</si>
  <si>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</si>
  <si>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</si>
  <si>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</si>
  <si>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</si>
  <si>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</si>
  <si>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</si>
  <si>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</si>
  <si>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</si>
  <si>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</si>
  <si>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</si>
  <si>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</si>
  <si>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</si>
  <si>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</si>
  <si>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</si>
  <si>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</si>
  <si>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</si>
  <si>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</si>
  <si>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</si>
  <si>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</si>
  <si>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</si>
  <si>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</si>
  <si>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</si>
  <si>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</si>
  <si>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</si>
  <si>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</si>
  <si>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</si>
  <si>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</si>
  <si>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</si>
  <si>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</si>
  <si>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</si>
  <si>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</si>
  <si>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</si>
  <si>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</si>
  <si>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</si>
  <si>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</si>
  <si>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</si>
  <si>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</si>
  <si>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</si>
  <si>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</si>
  <si>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</si>
  <si>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</si>
  <si>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</si>
  <si>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</si>
  <si>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</si>
  <si>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</si>
  <si>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</si>
  <si>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</si>
  <si>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</si>
  <si>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</si>
  <si>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</si>
  <si>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</si>
  <si>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</si>
  <si>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</si>
  <si>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</si>
  <si>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</si>
  <si>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</si>
  <si>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</si>
  <si>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</si>
  <si>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</si>
  <si>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</si>
  <si>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</si>
  <si>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</si>
  <si>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</si>
  <si>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</si>
  <si>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</si>
  <si>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</si>
  <si>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</si>
  <si>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</si>
  <si>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</si>
  <si>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</si>
  <si>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</si>
  <si>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</si>
  <si>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</si>
  <si>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</si>
  <si>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</si>
  <si>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</si>
  <si>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</si>
  <si>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</si>
  <si>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</si>
  <si>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</si>
  <si>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</si>
  <si>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</si>
  <si>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</si>
  <si>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</si>
  <si>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</si>
  <si>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</si>
  <si>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</si>
  <si>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</si>
  <si>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</si>
  <si>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</si>
  <si>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</si>
  <si>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</si>
  <si>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</si>
  <si>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</si>
  <si>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</si>
  <si>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</si>
  <si>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</si>
  <si>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</si>
  <si>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</si>
  <si>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</si>
  <si>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</si>
  <si>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</si>
  <si>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</si>
  <si>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</si>
  <si>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</si>
  <si>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</si>
  <si>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</si>
  <si>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</si>
  <si>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</si>
  <si>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</si>
  <si>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</si>
  <si>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</si>
  <si>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</si>
  <si>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</si>
  <si>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</si>
  <si>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</si>
  <si>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</si>
  <si>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</si>
  <si>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</si>
  <si>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</si>
  <si>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</si>
  <si>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</si>
  <si>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</si>
  <si>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</si>
  <si>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</si>
  <si>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</si>
  <si>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</si>
  <si>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</si>
  <si>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</si>
  <si>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</si>
  <si>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</si>
  <si>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</si>
  <si>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</si>
  <si>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</si>
  <si>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</si>
  <si>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</si>
  <si>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</si>
  <si>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</si>
  <si>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</si>
  <si>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</si>
  <si>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</si>
  <si>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</si>
  <si>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</si>
  <si>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</si>
  <si>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</si>
  <si>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</si>
  <si>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</si>
  <si>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</si>
  <si>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</si>
  <si>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</si>
  <si>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</si>
  <si>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</si>
  <si>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</si>
  <si>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</si>
  <si>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</si>
  <si>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</si>
  <si>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</si>
  <si>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</si>
  <si>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</si>
  <si>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</si>
  <si>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</si>
  <si>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</si>
  <si>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</si>
  <si>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</si>
  <si>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</si>
  <si>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</si>
  <si>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</si>
  <si>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</si>
  <si>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</si>
  <si>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</si>
  <si>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</si>
  <si>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</si>
  <si>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</si>
  <si>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</si>
  <si>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</si>
  <si>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</si>
  <si>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</si>
  <si>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</si>
  <si>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</si>
  <si>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</si>
  <si>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</si>
  <si>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</si>
  <si>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</si>
  <si>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</si>
  <si>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</si>
  <si>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</si>
  <si>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</si>
  <si>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</si>
  <si>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</si>
  <si>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</si>
  <si>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</si>
  <si>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</si>
  <si>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</si>
  <si>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</si>
  <si>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</si>
  <si>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</si>
  <si>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</si>
  <si>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</si>
  <si>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</si>
  <si>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</si>
  <si>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</si>
  <si>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</si>
  <si>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</si>
  <si>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</si>
  <si>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</si>
  <si>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</si>
  <si>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</si>
  <si>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</si>
  <si>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</si>
  <si>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</si>
  <si>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</si>
  <si>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</si>
  <si>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</si>
  <si>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</si>
  <si>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</si>
  <si>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</si>
  <si>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</si>
  <si>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</si>
  <si>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</si>
  <si>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</si>
  <si>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</si>
  <si>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</si>
  <si>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</si>
  <si>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</si>
  <si>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</si>
  <si>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</si>
  <si>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</si>
  <si>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</si>
  <si>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</si>
  <si>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</si>
  <si>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</si>
  <si>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</si>
  <si>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</si>
  <si>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</si>
  <si>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</si>
  <si>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</si>
  <si>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</si>
  <si>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</si>
  <si>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</si>
  <si>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</si>
  <si>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</si>
  <si>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</si>
  <si>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</si>
  <si>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</si>
  <si>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</si>
  <si>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</si>
  <si>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</si>
  <si>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</si>
  <si>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</si>
  <si>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</si>
  <si>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</si>
  <si>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</si>
  <si>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</si>
  <si>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</si>
  <si>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</si>
  <si>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</si>
  <si>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</si>
  <si>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</si>
  <si>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</si>
  <si>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</si>
  <si>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</si>
  <si>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</si>
  <si>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</si>
  <si>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</si>
  <si>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</si>
  <si>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</si>
  <si>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</si>
  <si>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</si>
  <si>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</si>
  <si>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</si>
  <si>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</si>
  <si>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</si>
  <si>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</si>
  <si>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</si>
  <si>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</si>
  <si>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</si>
  <si>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</si>
  <si>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</si>
  <si>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</si>
  <si>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</si>
  <si>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</si>
  <si>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</si>
  <si>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</si>
  <si>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</si>
  <si>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</si>
  <si>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</si>
  <si>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</si>
  <si>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</si>
  <si>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</si>
  <si>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</si>
  <si>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</si>
  <si>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</si>
  <si>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</si>
  <si>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</si>
  <si>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</si>
  <si>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</si>
  <si>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</si>
  <si>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</si>
  <si>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</si>
  <si>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</si>
  <si>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</si>
  <si>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</si>
  <si>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</si>
  <si>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</si>
  <si>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</si>
  <si>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</si>
  <si>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</si>
  <si>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</si>
  <si>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</si>
  <si>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</si>
  <si>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</si>
  <si>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</si>
  <si>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</si>
  <si>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</si>
  <si>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</si>
  <si>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</si>
  <si>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</si>
  <si>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</si>
  <si>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</si>
  <si>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</si>
  <si>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</si>
  <si>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</si>
  <si>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</si>
  <si>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</si>
  <si>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</si>
  <si>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</si>
  <si>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</si>
  <si>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</si>
  <si>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</si>
  <si>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</si>
  <si>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</si>
  <si>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</si>
  <si>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</si>
  <si>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</si>
  <si>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</si>
  <si>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</si>
  <si>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</si>
  <si>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</si>
  <si>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</si>
  <si>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</si>
  <si>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</si>
  <si>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</si>
  <si>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</si>
  <si>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</si>
  <si>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</si>
  <si>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</si>
  <si>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</si>
  <si>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</si>
  <si>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</si>
  <si>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</si>
  <si>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</si>
  <si>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</si>
  <si>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</si>
  <si>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</si>
  <si>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</si>
  <si>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</si>
  <si>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</si>
  <si>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</si>
  <si>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</si>
  <si>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</si>
  <si>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</si>
  <si>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</si>
  <si>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</si>
  <si>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</si>
  <si>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</si>
  <si>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</si>
  <si>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</si>
  <si>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</si>
  <si>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</si>
  <si>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</si>
  <si>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</si>
  <si>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</si>
  <si>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</si>
  <si>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</si>
  <si>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</si>
  <si>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</si>
  <si>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</si>
  <si>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</si>
  <si>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</si>
  <si>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</si>
  <si>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</si>
  <si>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</si>
  <si>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</si>
  <si>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</si>
  <si>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</si>
  <si>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</si>
  <si>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</si>
  <si>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</si>
  <si>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</si>
  <si>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</si>
  <si>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</si>
  <si>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</si>
  <si>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</si>
  <si>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</si>
  <si>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</si>
  <si>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</si>
  <si>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</si>
  <si>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</si>
  <si>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</si>
  <si>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</si>
  <si>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</si>
  <si>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</si>
  <si>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</si>
  <si>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</si>
  <si>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</si>
  <si>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</si>
  <si>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</si>
  <si>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</si>
  <si>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</si>
  <si>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</si>
  <si>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</si>
  <si>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</si>
  <si>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</si>
  <si>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</si>
  <si>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</si>
  <si>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</si>
  <si>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</si>
  <si>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</si>
  <si>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</si>
  <si>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</si>
  <si>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</si>
  <si>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</si>
  <si>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</si>
  <si>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</si>
  <si>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</si>
  <si>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</si>
  <si>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</si>
  <si>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</si>
  <si>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</si>
  <si>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</si>
  <si>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</si>
  <si>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</si>
  <si>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</si>
  <si>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</si>
  <si>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</si>
  <si>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</si>
  <si>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</si>
  <si>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</si>
  <si>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</si>
  <si>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</si>
  <si>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</si>
  <si>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</si>
  <si>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</si>
  <si>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</si>
  <si>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</si>
  <si>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</si>
  <si>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</si>
  <si>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</si>
  <si>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</si>
  <si>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</si>
  <si>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</si>
  <si>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</si>
  <si>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</si>
  <si>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</si>
  <si>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</si>
  <si>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</si>
  <si>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</si>
  <si>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</si>
  <si>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</si>
  <si>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</si>
  <si>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</si>
  <si>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</si>
  <si>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</si>
  <si>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</si>
  <si>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</si>
  <si>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</si>
  <si>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</si>
  <si>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</si>
  <si>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</si>
  <si>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</si>
  <si>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</si>
  <si>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</si>
  <si>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</si>
  <si>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</si>
  <si>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</si>
  <si>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</si>
  <si>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</si>
  <si>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</si>
  <si>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</si>
  <si>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</si>
  <si>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</si>
  <si>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</si>
  <si>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</si>
  <si>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</si>
  <si>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</si>
  <si>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</si>
  <si>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</si>
  <si>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</si>
  <si>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</si>
  <si>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</si>
  <si>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</si>
  <si>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</si>
  <si>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</si>
  <si>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</si>
  <si>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</si>
  <si>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</si>
  <si>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</si>
  <si>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</si>
  <si>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</si>
  <si>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</si>
  <si>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</si>
  <si>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</si>
  <si>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</si>
  <si>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</si>
  <si>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</si>
  <si>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</si>
  <si>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</si>
  <si>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</si>
  <si>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</si>
  <si>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</si>
  <si>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</si>
  <si>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</si>
  <si>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</si>
  <si>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</si>
  <si>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</si>
  <si>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</si>
  <si>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</si>
  <si>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</si>
  <si>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</si>
  <si>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</si>
  <si>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</si>
  <si>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</si>
  <si>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</si>
  <si>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</si>
  <si>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</si>
  <si>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</si>
  <si>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</si>
  <si>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</si>
  <si>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</si>
  <si>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</si>
  <si>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</si>
  <si>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</si>
  <si>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</si>
  <si>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</si>
  <si>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</si>
  <si>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</si>
  <si>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</si>
  <si>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</si>
  <si>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</si>
  <si>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</si>
  <si>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</si>
  <si>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</si>
  <si>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</si>
  <si>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</si>
  <si>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</si>
  <si>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</si>
  <si>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</si>
  <si>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</si>
  <si>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</si>
  <si>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</si>
  <si>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</si>
  <si>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</si>
  <si>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</si>
  <si>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</si>
  <si>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</si>
  <si>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</si>
  <si>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</si>
  <si>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</si>
  <si>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</si>
  <si>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</si>
  <si>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</si>
  <si>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</si>
  <si>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</si>
  <si>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</si>
  <si>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</si>
  <si>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</si>
  <si>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</si>
  <si>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</si>
  <si>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</si>
  <si>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</si>
  <si>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</si>
  <si>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</si>
  <si>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</si>
  <si>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</si>
  <si>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</si>
  <si>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</si>
  <si>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</si>
  <si>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</si>
  <si>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</si>
  <si>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</si>
  <si>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</si>
  <si>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</si>
  <si>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</si>
  <si>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</si>
  <si>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</si>
  <si>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</si>
  <si>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</si>
  <si>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</si>
  <si>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</si>
  <si>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</si>
  <si>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</si>
  <si>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</si>
  <si>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</si>
  <si>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</si>
  <si>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</si>
  <si>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</si>
  <si>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</si>
  <si>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</si>
  <si>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</si>
  <si>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</si>
  <si>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</si>
  <si>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</si>
  <si>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</si>
  <si>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</si>
  <si>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</si>
  <si>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</si>
  <si>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</si>
  <si>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</si>
  <si>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</si>
  <si>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</si>
  <si>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</si>
  <si>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</si>
  <si>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</si>
  <si>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</si>
  <si>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</si>
  <si>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</si>
  <si>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</si>
  <si>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</si>
  <si>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</si>
  <si>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</si>
  <si>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</si>
  <si>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</si>
  <si>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</si>
  <si>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</si>
  <si>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</si>
  <si>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</si>
  <si>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</si>
  <si>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</si>
  <si>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</si>
  <si>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</si>
  <si>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</si>
  <si>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</si>
  <si>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</si>
  <si>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</si>
  <si>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</si>
  <si>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</si>
  <si>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</si>
  <si>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</si>
  <si>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</si>
  <si>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</si>
  <si>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</si>
  <si>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</si>
  <si>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</si>
  <si>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</si>
  <si>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</si>
  <si>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</si>
  <si>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</si>
  <si>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</si>
  <si>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</si>
  <si>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</si>
  <si>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</si>
  <si>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</si>
  <si>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</si>
  <si>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</si>
  <si>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</si>
  <si>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</si>
  <si>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</si>
  <si>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</si>
  <si>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</si>
  <si>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</si>
  <si>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</si>
  <si>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</si>
  <si>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</si>
  <si>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</si>
  <si>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</si>
  <si>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</si>
  <si>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</si>
  <si>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</si>
  <si>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</si>
  <si>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</si>
  <si>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</si>
  <si>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</si>
  <si>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</si>
  <si>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</si>
  <si>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</si>
  <si>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</si>
  <si>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</si>
  <si>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</si>
  <si>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</si>
  <si>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</si>
  <si>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</si>
  <si>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</si>
  <si>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</si>
  <si>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</si>
  <si>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</si>
  <si>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</si>
  <si>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</si>
  <si>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</si>
  <si>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</si>
  <si>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</si>
  <si>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</si>
  <si>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</si>
  <si>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</si>
  <si>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</si>
  <si>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</si>
  <si>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</si>
  <si>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</si>
  <si>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</si>
  <si>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</si>
  <si>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</si>
  <si>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</si>
  <si>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</si>
  <si>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</si>
  <si>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</si>
  <si>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</si>
  <si>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</si>
  <si>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</si>
  <si>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</si>
  <si>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</si>
  <si>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</si>
  <si>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</si>
  <si>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</si>
  <si>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</si>
  <si>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</si>
  <si>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</si>
  <si>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</si>
  <si>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</si>
  <si>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</si>
  <si>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</si>
  <si>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</si>
  <si>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</si>
  <si>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</si>
  <si>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</si>
  <si>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</si>
  <si>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</si>
  <si>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</si>
  <si>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</si>
  <si>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</si>
  <si>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</si>
  <si>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</si>
  <si>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</si>
  <si>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</si>
  <si>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</si>
  <si>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</si>
  <si>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</si>
  <si>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</si>
  <si>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</si>
  <si>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</si>
  <si>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</si>
  <si>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</si>
  <si>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</si>
  <si>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</si>
  <si>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</si>
  <si>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</si>
  <si>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</si>
  <si>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</si>
  <si>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</si>
  <si>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</si>
  <si>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</si>
  <si>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</si>
  <si>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</si>
  <si>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</si>
  <si>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</si>
  <si>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</si>
  <si>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</si>
  <si>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</si>
  <si>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</si>
  <si>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</si>
  <si>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</si>
  <si>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</si>
  <si>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</si>
  <si>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</si>
  <si>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</si>
  <si>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</si>
  <si>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</si>
  <si>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</si>
  <si>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</si>
  <si>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</si>
  <si>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</si>
  <si>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</si>
  <si>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</si>
  <si>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</si>
  <si>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</si>
  <si>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</si>
  <si>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</si>
  <si>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</si>
  <si>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</si>
  <si>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</si>
  <si>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</si>
  <si>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</si>
  <si>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</si>
  <si>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</si>
  <si>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</si>
  <si>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</si>
  <si>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</si>
  <si>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</si>
  <si>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</si>
  <si>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</si>
  <si>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</si>
  <si>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</si>
  <si>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</si>
  <si>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</si>
  <si>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</si>
  <si>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</si>
  <si>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</si>
  <si>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</si>
  <si>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</si>
  <si>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</si>
  <si>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</si>
  <si>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</si>
  <si>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</si>
  <si>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</si>
  <si>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</si>
  <si>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</si>
  <si>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</si>
  <si>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</si>
  <si>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</si>
  <si>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</si>
  <si>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</si>
  <si>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</si>
  <si>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</si>
  <si>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</si>
  <si>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</si>
  <si>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</si>
  <si>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</si>
  <si>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</si>
  <si>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</si>
  <si>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</si>
  <si>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</si>
  <si>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</si>
  <si>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</si>
  <si>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</si>
  <si>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</si>
  <si>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</si>
  <si>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</si>
  <si>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</si>
  <si>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</si>
  <si>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</si>
  <si>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</si>
  <si>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</si>
  <si>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</si>
  <si>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</si>
  <si>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</si>
  <si>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</si>
  <si>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</si>
  <si>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</si>
  <si>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</si>
  <si>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</si>
  <si>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</si>
  <si>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</si>
  <si>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</si>
  <si>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</si>
  <si>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</si>
  <si>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</si>
  <si>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</si>
  <si>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</si>
  <si>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</si>
  <si>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</si>
  <si>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</si>
  <si>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</si>
  <si>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</si>
  <si>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</si>
  <si>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</si>
  <si>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</si>
  <si>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</si>
  <si>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</si>
  <si>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</si>
  <si>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</si>
  <si>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</si>
  <si>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</si>
  <si>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</si>
  <si>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</si>
  <si>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</si>
  <si>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</si>
  <si>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</si>
  <si>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</si>
  <si>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</si>
  <si>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</si>
  <si>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</si>
  <si>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</si>
  <si>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</si>
  <si>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</si>
  <si>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</si>
  <si>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</si>
  <si>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</si>
  <si>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</si>
  <si>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</si>
  <si>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</si>
  <si>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</si>
  <si>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</si>
  <si>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</si>
  <si>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</si>
  <si>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</si>
  <si>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</si>
  <si>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</si>
  <si>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</si>
  <si>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</si>
  <si>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</si>
  <si>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</si>
  <si>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</si>
  <si>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</si>
  <si>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</si>
  <si>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</si>
  <si>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</si>
  <si>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</si>
  <si>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</si>
  <si>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</si>
  <si>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</si>
  <si>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</si>
  <si>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</si>
  <si>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</si>
  <si>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</si>
  <si>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</si>
  <si>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</si>
  <si>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</si>
  <si>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</si>
  <si>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</si>
  <si>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</si>
  <si>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</si>
  <si>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</si>
  <si>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</si>
  <si>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</si>
  <si>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</si>
  <si>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</si>
  <si>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</si>
  <si>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</si>
  <si>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</si>
  <si>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</si>
  <si>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</si>
  <si>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</si>
  <si>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</si>
  <si>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</si>
  <si>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</si>
  <si>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</si>
  <si>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</si>
  <si>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</si>
  <si>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</si>
  <si>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</si>
  <si>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</si>
  <si>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</si>
  <si>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</si>
  <si>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</si>
  <si>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</si>
  <si>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</si>
  <si>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</si>
  <si>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</si>
  <si>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</si>
  <si>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</si>
  <si>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</si>
  <si>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</si>
  <si>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</si>
  <si>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</si>
  <si>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</si>
  <si>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</si>
  <si>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</si>
  <si>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</si>
  <si>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</si>
  <si>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</si>
  <si>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</si>
  <si>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</si>
  <si>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</si>
  <si>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</si>
  <si>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</si>
  <si>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</si>
  <si>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</si>
  <si>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</si>
  <si>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</si>
  <si>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</si>
  <si>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</si>
  <si>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</si>
  <si>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</si>
  <si>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</si>
  <si>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</si>
  <si>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</si>
  <si>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</si>
  <si>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</si>
  <si>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</si>
  <si>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</si>
  <si>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</si>
  <si>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</si>
  <si>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</si>
  <si>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</si>
  <si>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</si>
  <si>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</si>
  <si>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</si>
  <si>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</si>
  <si>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</si>
  <si>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</si>
  <si>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</si>
  <si>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</si>
  <si>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</si>
  <si>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</si>
  <si>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</si>
  <si>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</si>
  <si>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</si>
  <si>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</si>
  <si>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</si>
  <si>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</si>
  <si>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</si>
  <si>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</si>
  <si>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</si>
  <si>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</si>
  <si>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</si>
  <si>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</si>
  <si>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</si>
  <si>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</si>
  <si>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</si>
  <si>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</si>
  <si>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</si>
  <si>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</si>
  <si>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</si>
  <si>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</si>
  <si>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</si>
  <si>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</si>
  <si>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</si>
  <si>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</si>
  <si>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</si>
  <si>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</si>
  <si>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</si>
  <si>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</si>
  <si>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</si>
  <si>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</si>
  <si>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</si>
  <si>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</si>
  <si>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</si>
  <si>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</si>
  <si>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</si>
  <si>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</si>
  <si>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</si>
  <si>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</si>
  <si>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</si>
  <si>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</si>
  <si>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</si>
  <si>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</si>
  <si>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</si>
  <si>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</si>
  <si>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</si>
  <si>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</si>
  <si>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</si>
  <si>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</si>
  <si>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</si>
  <si>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</si>
  <si>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</si>
  <si>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</si>
  <si>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</si>
  <si>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</si>
  <si>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</si>
  <si>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</si>
  <si>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</si>
  <si>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</si>
  <si>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</si>
  <si>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</si>
  <si>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</si>
  <si>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</si>
  <si>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</si>
  <si>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</si>
  <si>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</si>
  <si>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</si>
  <si>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</si>
  <si>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</si>
  <si>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</si>
  <si>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</si>
  <si>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</si>
  <si>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</si>
  <si>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</si>
  <si>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</si>
  <si>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</si>
  <si>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</si>
  <si>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</si>
  <si>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</si>
  <si>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</si>
  <si>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</si>
  <si>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</si>
  <si>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</si>
  <si>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</si>
  <si>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</si>
  <si>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</si>
  <si>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</si>
  <si>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</si>
  <si>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</si>
  <si>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</si>
  <si>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</si>
  <si>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</si>
  <si>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</si>
  <si>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</si>
  <si>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</si>
  <si>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</si>
  <si>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</si>
  <si>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</si>
  <si>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</si>
  <si>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</si>
  <si>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</si>
  <si>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</si>
  <si>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</si>
  <si>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</si>
  <si>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</si>
  <si>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</si>
  <si>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</si>
  <si>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</si>
  <si>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</si>
  <si>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</si>
  <si>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</si>
  <si>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</si>
  <si>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</si>
  <si>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</si>
  <si>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</si>
  <si>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</si>
  <si>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</si>
  <si>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</si>
  <si>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</si>
  <si>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</si>
  <si>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</si>
  <si>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</si>
  <si>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</si>
  <si>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</si>
  <si>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</si>
  <si>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</si>
  <si>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</si>
  <si>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</si>
  <si>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</si>
  <si>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</si>
  <si>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</si>
  <si>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</si>
  <si>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</si>
  <si>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</si>
  <si>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</si>
  <si>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</si>
  <si>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</si>
  <si>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</si>
  <si>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</si>
  <si>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</si>
  <si>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</si>
  <si>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</si>
  <si>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</si>
  <si>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</si>
  <si>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</si>
  <si>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</si>
  <si>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</si>
  <si>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</si>
  <si>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</si>
  <si>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</si>
  <si>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</si>
  <si>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</si>
  <si>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</si>
  <si>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</si>
  <si>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</si>
  <si>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</si>
  <si>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</si>
  <si>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</si>
  <si>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</si>
  <si>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</si>
  <si>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</si>
  <si>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</si>
  <si>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</si>
  <si>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</si>
  <si>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</si>
  <si>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</si>
  <si>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</si>
  <si>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</si>
  <si>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</si>
  <si>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</si>
  <si>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</si>
  <si>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</si>
  <si>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</si>
  <si>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</si>
  <si>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</si>
  <si>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</si>
  <si>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</si>
  <si>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</si>
  <si>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</si>
  <si>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</si>
  <si>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</si>
  <si>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</si>
  <si>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</si>
  <si>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</si>
  <si>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</si>
  <si>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</si>
  <si>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</si>
  <si>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</si>
  <si>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</si>
  <si>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</si>
  <si>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</si>
  <si>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</si>
  <si>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</si>
  <si>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</si>
  <si>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</si>
  <si>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</si>
  <si>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</si>
  <si>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</si>
  <si>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</si>
  <si>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</si>
  <si>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</si>
  <si>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</si>
  <si>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</si>
  <si>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</si>
  <si>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</si>
  <si>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</si>
  <si>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</si>
  <si>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</si>
  <si>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</si>
  <si>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</si>
  <si>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</si>
  <si>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</si>
  <si>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</si>
  <si>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</si>
  <si>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</si>
  <si>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</si>
  <si>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</si>
  <si>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</si>
  <si>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</si>
  <si>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</si>
  <si>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</si>
  <si>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</si>
  <si>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</si>
  <si>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</si>
  <si>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</si>
  <si>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</si>
  <si>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</si>
  <si>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</si>
  <si>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</si>
  <si>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</si>
  <si>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</si>
  <si>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</si>
  <si>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</si>
  <si>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</si>
  <si>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</si>
  <si>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</si>
  <si>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</si>
  <si>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</si>
  <si>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</si>
  <si>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</si>
  <si>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</si>
  <si>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</si>
  <si>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</si>
  <si>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</si>
  <si>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</si>
  <si>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</si>
  <si>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</si>
  <si>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</si>
  <si>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</si>
  <si>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</si>
  <si>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</si>
  <si>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</si>
  <si>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</si>
  <si>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</si>
  <si>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</si>
  <si>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</si>
  <si>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</si>
  <si>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</si>
  <si>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</si>
  <si>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</si>
  <si>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</si>
  <si>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</si>
  <si>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</si>
  <si>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</si>
  <si>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</si>
  <si>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</si>
  <si>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</si>
  <si>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</si>
  <si>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</si>
  <si>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</si>
  <si>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</si>
  <si>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</si>
  <si>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</si>
  <si>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</si>
  <si>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</si>
  <si>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</si>
  <si>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</si>
  <si>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</si>
  <si>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</si>
  <si>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</si>
  <si>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</si>
  <si>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</si>
  <si>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</si>
  <si>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</si>
  <si>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</si>
  <si>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</si>
  <si>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</si>
  <si>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</si>
  <si>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</si>
  <si>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</si>
  <si>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</si>
  <si>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</si>
  <si>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</si>
  <si>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</si>
  <si>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</si>
  <si>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</si>
  <si>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</si>
  <si>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</si>
  <si>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</si>
  <si>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</si>
  <si>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</si>
  <si>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</si>
  <si>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</si>
  <si>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</si>
  <si>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</si>
  <si>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</si>
  <si>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</si>
  <si>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</si>
  <si>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</si>
  <si>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</si>
  <si>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</si>
  <si>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</si>
  <si>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</si>
  <si>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</si>
  <si>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</si>
  <si>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</si>
  <si>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</si>
  <si>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</si>
  <si>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</si>
  <si>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</si>
  <si>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</si>
  <si>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</si>
  <si>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</si>
  <si>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</si>
  <si>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</si>
  <si>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</si>
  <si>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</si>
  <si>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</si>
  <si>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</si>
  <si>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</si>
  <si>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</si>
  <si>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</si>
  <si>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</si>
  <si>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</si>
  <si>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</si>
  <si>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</si>
  <si>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</si>
  <si>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</si>
  <si>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</si>
  <si>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</si>
  <si>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</si>
  <si>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</si>
  <si>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</si>
  <si>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</si>
  <si>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</si>
  <si>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</si>
  <si>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</si>
  <si>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</si>
  <si>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</si>
  <si>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</si>
  <si>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</si>
  <si>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</si>
  <si>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</si>
  <si>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</si>
  <si>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</si>
  <si>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</si>
  <si>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</si>
  <si>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</si>
  <si>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</si>
  <si>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</si>
  <si>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</si>
  <si>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</si>
  <si>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</si>
  <si>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</si>
  <si>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</si>
  <si>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</si>
  <si>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</si>
  <si>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</si>
  <si>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</si>
  <si>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</si>
  <si>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</si>
  <si>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</si>
  <si>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</si>
  <si>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</si>
  <si>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</si>
  <si>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</si>
  <si>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</si>
  <si>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</si>
  <si>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</si>
  <si>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</si>
  <si>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</si>
  <si>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</si>
  <si>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</si>
  <si>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</si>
  <si>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</si>
  <si>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</si>
  <si>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</si>
  <si>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</si>
  <si>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</si>
  <si>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</si>
  <si>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</si>
  <si>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</si>
  <si>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</si>
  <si>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</si>
  <si>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</si>
  <si>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</si>
  <si>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</si>
  <si>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</si>
  <si>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</si>
  <si>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</si>
  <si>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</si>
  <si>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</si>
  <si>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</si>
  <si>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</si>
  <si>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</si>
  <si>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</si>
  <si>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</si>
  <si>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</si>
  <si>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</si>
  <si>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</si>
  <si>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</si>
  <si>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</si>
  <si>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</si>
  <si>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</si>
  <si>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</si>
  <si>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</si>
  <si>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</si>
  <si>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</si>
  <si>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</si>
  <si>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</si>
  <si>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</si>
  <si>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</si>
  <si>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</si>
  <si>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</si>
  <si>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</si>
  <si>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</si>
  <si>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</si>
  <si>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</si>
  <si>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</si>
  <si>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</si>
  <si>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</si>
  <si>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</si>
  <si>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</si>
  <si>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</si>
  <si>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</si>
  <si>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</si>
  <si>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</si>
  <si>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</si>
  <si>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</si>
  <si>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</si>
  <si>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</si>
  <si>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</si>
  <si>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</si>
  <si>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</si>
  <si>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</si>
  <si>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</si>
  <si>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</si>
  <si>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</si>
  <si>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</si>
  <si>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</si>
  <si>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</si>
  <si>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</si>
  <si>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</si>
  <si>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</si>
  <si>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</si>
  <si>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</si>
  <si>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</si>
  <si>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</si>
  <si>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</si>
  <si>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</si>
  <si>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</si>
  <si>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</si>
  <si>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</si>
  <si>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</si>
  <si>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</si>
  <si>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</si>
  <si>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</si>
  <si>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</si>
  <si>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</si>
  <si>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</si>
  <si>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</si>
  <si>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</si>
  <si>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</si>
  <si>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</si>
  <si>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</si>
  <si>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</si>
  <si>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</si>
  <si>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</si>
  <si>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</si>
  <si>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</si>
  <si>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</si>
  <si>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</si>
  <si>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</si>
  <si>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</si>
  <si>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</si>
  <si>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</si>
  <si>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</si>
  <si>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</si>
  <si>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</si>
  <si>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</si>
  <si>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</si>
  <si>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</si>
  <si>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</si>
  <si>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</si>
  <si>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</si>
  <si>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</si>
  <si>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</si>
  <si>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</si>
  <si>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</si>
  <si>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</si>
  <si>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</si>
  <si>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</si>
  <si>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</si>
  <si>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</si>
  <si>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</si>
  <si>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</si>
  <si>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</si>
  <si>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</si>
  <si>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</si>
  <si>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</si>
  <si>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</si>
  <si>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</si>
  <si>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</si>
  <si>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</si>
  <si>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</si>
  <si>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</si>
  <si>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</si>
  <si>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</si>
  <si>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</si>
  <si>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</si>
  <si>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</si>
  <si>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</si>
  <si>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</si>
  <si>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</si>
  <si>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</si>
  <si>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</si>
  <si>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</si>
  <si>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</si>
  <si>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</si>
  <si>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</si>
  <si>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</si>
  <si>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</si>
  <si>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</si>
  <si>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</si>
  <si>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</si>
  <si>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</si>
  <si>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</si>
  <si>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</si>
  <si>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</si>
  <si>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</si>
  <si>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</si>
  <si>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</si>
  <si>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</si>
  <si>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</si>
  <si>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</si>
  <si>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</si>
  <si>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</si>
  <si>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</si>
  <si>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</si>
  <si>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</si>
  <si>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</si>
  <si>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</si>
  <si>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</si>
  <si>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</si>
  <si>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</si>
  <si>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</si>
  <si>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</si>
  <si>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</si>
  <si>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</si>
  <si>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</si>
  <si>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</si>
  <si>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</si>
  <si>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</si>
  <si>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</si>
  <si>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</si>
  <si>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</si>
  <si>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</si>
  <si>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</si>
  <si>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</si>
  <si>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</si>
  <si>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</si>
  <si>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</si>
  <si>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</si>
  <si>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</si>
  <si>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</si>
  <si>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</si>
  <si>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</si>
  <si>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</si>
  <si>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</si>
  <si>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</si>
  <si>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</si>
  <si>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</si>
  <si>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</si>
  <si>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</si>
  <si>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</si>
  <si>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</si>
  <si>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</si>
  <si>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</si>
  <si>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</si>
  <si>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</si>
  <si>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</si>
  <si>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</si>
  <si>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</si>
  <si>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</si>
  <si>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</si>
  <si>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</si>
  <si>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</si>
  <si>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</si>
  <si>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</si>
  <si>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</si>
  <si>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</si>
  <si>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</si>
  <si>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</si>
  <si>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</si>
  <si>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</si>
  <si>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</si>
  <si>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</si>
  <si>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</si>
  <si>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</si>
  <si>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</si>
  <si>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</si>
  <si>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</si>
  <si>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</si>
  <si>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</si>
  <si>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</si>
  <si>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</si>
  <si>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</si>
  <si>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</si>
  <si>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</si>
  <si>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</si>
  <si>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</si>
  <si>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</si>
  <si>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</si>
  <si>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</si>
  <si>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</si>
  <si>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</si>
  <si>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</si>
  <si>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</si>
  <si>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</si>
  <si>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</si>
  <si>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</si>
  <si>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</si>
  <si>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</si>
  <si>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</si>
  <si>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</si>
  <si>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</si>
  <si>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</si>
  <si>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</si>
  <si>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</si>
  <si>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</si>
  <si>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</si>
  <si>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</si>
  <si>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</si>
  <si>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</si>
  <si>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</si>
  <si>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</si>
  <si>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</si>
  <si>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</si>
  <si>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</si>
  <si>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</si>
  <si>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</si>
  <si>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</si>
  <si>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</si>
  <si>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</si>
  <si>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</si>
  <si>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</si>
  <si>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</si>
  <si>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</si>
  <si>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</si>
  <si>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</si>
  <si>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</si>
  <si>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</si>
  <si>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</si>
  <si>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</si>
  <si>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</si>
  <si>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</si>
  <si>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</si>
  <si>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</si>
  <si>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</si>
  <si>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</si>
  <si>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</si>
  <si>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</si>
  <si>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</si>
  <si>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</si>
  <si>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</si>
  <si>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</si>
  <si>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</si>
  <si>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</si>
  <si>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</si>
  <si>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</si>
  <si>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</si>
  <si>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</si>
  <si>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</si>
  <si>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</si>
  <si>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</si>
  <si>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</si>
  <si>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</si>
  <si>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</si>
  <si>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</si>
  <si>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</si>
  <si>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</si>
  <si>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</si>
  <si>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</si>
  <si>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</si>
  <si>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</si>
  <si>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</si>
  <si>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</si>
  <si>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</si>
  <si>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</si>
  <si>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</si>
  <si>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</si>
  <si>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</si>
  <si>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</si>
  <si>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</si>
  <si>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</si>
  <si>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</si>
  <si>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</si>
  <si>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</si>
  <si>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</si>
  <si>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</si>
  <si>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</si>
  <si>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</si>
  <si>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</si>
  <si>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</si>
  <si>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</si>
  <si>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</si>
  <si>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</si>
  <si>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</si>
  <si>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</si>
  <si>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</si>
  <si>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</si>
  <si>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</si>
  <si>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</si>
  <si>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</si>
  <si>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</si>
  <si>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</si>
  <si>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</si>
  <si>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</si>
  <si>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</si>
  <si>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</si>
  <si>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</si>
  <si>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</si>
  <si>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</si>
  <si>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</si>
  <si>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</si>
  <si>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</si>
  <si>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</si>
  <si>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</si>
  <si>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</si>
  <si>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</si>
  <si>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</si>
  <si>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</si>
  <si>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</si>
  <si>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</si>
  <si>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</si>
  <si>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</si>
  <si>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</si>
  <si>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</si>
  <si>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</si>
  <si>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</si>
  <si>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</si>
  <si>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</si>
  <si>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</si>
  <si>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</si>
  <si>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</si>
  <si>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</si>
  <si>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</si>
  <si>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</si>
  <si>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</si>
  <si>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</si>
  <si>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</si>
  <si>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</si>
  <si>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</si>
  <si>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</si>
  <si>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</si>
  <si>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</si>
  <si>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</si>
  <si>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</si>
  <si>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</si>
  <si>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</si>
  <si>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</si>
  <si>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</si>
  <si>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</si>
  <si>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</si>
  <si>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</si>
  <si>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</si>
  <si>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</si>
  <si>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</si>
  <si>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</si>
  <si>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</si>
  <si>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</si>
  <si>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</si>
  <si>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</si>
  <si>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</si>
  <si>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</si>
  <si>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</si>
  <si>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</si>
  <si>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</si>
  <si>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</si>
  <si>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</si>
  <si>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</si>
  <si>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</si>
  <si>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</si>
  <si>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</si>
  <si>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</si>
  <si>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</si>
  <si>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</si>
  <si>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</si>
  <si>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</si>
  <si>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</si>
  <si>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</si>
  <si>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</si>
  <si>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</si>
  <si>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</si>
  <si>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</si>
  <si>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</si>
  <si>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</si>
  <si>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</si>
  <si>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</si>
  <si>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</si>
  <si>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</si>
  <si>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</si>
  <si>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</si>
  <si>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</si>
  <si>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</si>
  <si>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</si>
  <si>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</si>
  <si>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</si>
  <si>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</si>
  <si>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</si>
  <si>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</si>
  <si>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</si>
  <si>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</si>
  <si>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</si>
  <si>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</si>
  <si>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</si>
  <si>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</si>
  <si>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</si>
  <si>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</si>
  <si>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</si>
  <si>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</si>
  <si>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</si>
  <si>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</si>
  <si>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</si>
  <si>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</si>
  <si>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</si>
  <si>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</si>
  <si>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</si>
  <si>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</si>
  <si>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</si>
  <si>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</si>
  <si>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</si>
  <si>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</si>
  <si>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</si>
  <si>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</si>
  <si>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</si>
  <si>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</si>
  <si>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</si>
  <si>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</si>
  <si>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</si>
  <si>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</si>
  <si>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</si>
  <si>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</si>
  <si>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</si>
  <si>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</si>
  <si>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</si>
  <si>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</si>
  <si>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</si>
  <si>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</si>
  <si>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</si>
  <si>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</si>
  <si>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</si>
  <si>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</si>
  <si>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</si>
  <si>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</si>
  <si>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</si>
  <si>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</si>
  <si>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</si>
  <si>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</si>
  <si>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</si>
  <si>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</si>
  <si>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</si>
  <si>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</si>
  <si>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</si>
  <si>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</si>
  <si>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</si>
  <si>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</si>
  <si>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</si>
  <si>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</si>
  <si>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</si>
  <si>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</si>
  <si>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</si>
  <si>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</si>
  <si>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</si>
  <si>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</si>
  <si>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</si>
  <si>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</si>
  <si>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</si>
  <si>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</si>
  <si>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</si>
  <si>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</si>
  <si>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</si>
  <si>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</si>
  <si>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</si>
  <si>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</si>
  <si>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</si>
  <si>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</si>
  <si>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</si>
  <si>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</si>
  <si>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</si>
  <si>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</si>
  <si>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</si>
  <si>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</si>
  <si>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</si>
  <si>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</si>
  <si>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</si>
  <si>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</si>
  <si>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</si>
  <si>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</si>
  <si>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</si>
  <si>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</si>
  <si>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</si>
  <si>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</si>
  <si>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</si>
  <si>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</si>
  <si>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</si>
  <si>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</si>
  <si>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</si>
  <si>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</si>
  <si>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</si>
  <si>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</si>
  <si>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</si>
  <si>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</si>
  <si>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</si>
  <si>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</si>
  <si>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</si>
  <si>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</si>
  <si>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</si>
  <si>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</si>
  <si>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</si>
  <si>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</si>
  <si>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</si>
  <si>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</si>
  <si>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</si>
  <si>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</si>
  <si>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</si>
  <si>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</si>
  <si>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</si>
  <si>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</si>
  <si>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</si>
  <si>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</si>
  <si>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</si>
  <si>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</si>
  <si>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</si>
  <si>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</si>
  <si>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</si>
  <si>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</si>
  <si>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</si>
  <si>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</si>
  <si>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</si>
  <si>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</si>
  <si>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</si>
  <si>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</si>
  <si>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</si>
  <si>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</si>
  <si>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</si>
  <si>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</si>
  <si>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</si>
  <si>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</si>
  <si>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</si>
  <si>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</si>
  <si>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</si>
  <si>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</si>
  <si>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</si>
  <si>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</si>
  <si>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</si>
  <si>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</si>
  <si>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</si>
  <si>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</si>
  <si>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</si>
  <si>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</si>
  <si>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</si>
  <si>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</si>
  <si>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</si>
  <si>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</si>
  <si>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</si>
  <si>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</si>
  <si>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</si>
  <si>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</si>
  <si>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</si>
  <si>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</si>
  <si>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</si>
  <si>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</si>
  <si>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</si>
  <si>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</si>
  <si>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</si>
  <si>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</si>
  <si>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</si>
  <si>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</si>
  <si>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</si>
  <si>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</si>
  <si>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</si>
  <si>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</si>
  <si>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</si>
  <si>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</si>
  <si>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</si>
  <si>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</si>
  <si>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</si>
  <si>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</si>
  <si>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</si>
  <si>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</si>
  <si>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</si>
  <si>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</si>
  <si>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</si>
  <si>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</si>
  <si>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</si>
  <si>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</si>
  <si>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</si>
  <si>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</si>
  <si>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</si>
  <si>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</si>
  <si>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</si>
  <si>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</si>
  <si>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</si>
  <si>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</si>
  <si>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</si>
  <si>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</si>
  <si>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</si>
  <si>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</si>
  <si>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</si>
  <si>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</si>
  <si>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</si>
  <si>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</si>
  <si>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</si>
  <si>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</si>
  <si>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</si>
  <si>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</si>
  <si>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</si>
  <si>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</si>
  <si>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</si>
  <si>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</si>
  <si>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</si>
  <si>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</si>
  <si>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</si>
  <si>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</si>
  <si>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</si>
  <si>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</si>
  <si>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</si>
  <si>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</si>
  <si>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</si>
  <si>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</si>
  <si>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</si>
  <si>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</si>
  <si>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</si>
  <si>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</si>
  <si>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</si>
  <si>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</si>
  <si>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</si>
  <si>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</si>
  <si>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</si>
  <si>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</si>
  <si>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</si>
  <si>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</si>
  <si>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</si>
  <si>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</si>
  <si>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</si>
  <si>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</si>
  <si>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</si>
  <si>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</si>
  <si>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</si>
  <si>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</si>
  <si>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</si>
  <si>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</si>
  <si>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</si>
  <si>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</si>
  <si>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</si>
  <si>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</si>
  <si>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</si>
  <si>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</si>
  <si>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</si>
  <si>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</si>
  <si>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</si>
  <si>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</si>
  <si>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</si>
  <si>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</si>
  <si>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</si>
  <si>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</si>
  <si>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</si>
  <si>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</si>
  <si>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</si>
  <si>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</si>
  <si>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</si>
  <si>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</si>
  <si>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</si>
  <si>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</si>
  <si>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</si>
  <si>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</si>
  <si>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</si>
  <si>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</si>
  <si>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</si>
  <si>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</si>
  <si>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</si>
  <si>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</si>
  <si>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</si>
  <si>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</si>
  <si>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</si>
  <si>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</si>
  <si>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</si>
  <si>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</si>
  <si>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</si>
  <si>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</si>
  <si>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</si>
  <si>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</si>
  <si>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</si>
  <si>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</si>
  <si>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</si>
  <si>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</si>
  <si>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</si>
  <si>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</si>
  <si>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</si>
  <si>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</si>
  <si>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</si>
  <si>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</si>
  <si>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</si>
  <si>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</si>
  <si>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</si>
  <si>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</si>
  <si>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</si>
  <si>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</si>
  <si>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</si>
  <si>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</si>
  <si>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</si>
  <si>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</si>
  <si>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</si>
  <si>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</si>
  <si>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</si>
  <si>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</si>
  <si>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</si>
  <si>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</si>
  <si>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</si>
  <si>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</si>
  <si>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</si>
  <si>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</si>
  <si>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</si>
  <si>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</si>
  <si>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</si>
  <si>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</si>
  <si>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</si>
  <si>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</si>
  <si>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</si>
  <si>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</si>
  <si>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</si>
  <si>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</si>
  <si>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</si>
  <si>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</si>
  <si>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</si>
  <si>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</si>
  <si>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</si>
  <si>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</si>
  <si>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</si>
  <si>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</si>
  <si>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</si>
  <si>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</si>
  <si>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</si>
  <si>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</si>
  <si>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</si>
  <si>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</si>
  <si>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</si>
  <si>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</si>
  <si>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</si>
  <si>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</si>
  <si>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</si>
  <si>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</si>
  <si>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</si>
  <si>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</si>
  <si>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</si>
  <si>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</si>
  <si>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</si>
  <si>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</si>
  <si>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</si>
  <si>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</si>
  <si>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</si>
  <si>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</si>
  <si>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</si>
  <si>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</si>
  <si>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</si>
  <si>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</si>
  <si>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</si>
  <si>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</si>
  <si>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</si>
  <si>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</si>
  <si>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</si>
  <si>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</si>
  <si>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</si>
  <si>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</si>
  <si>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</si>
  <si>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</si>
  <si>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</si>
  <si>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</si>
  <si>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</si>
  <si>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</si>
  <si>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</si>
  <si>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</si>
  <si>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</si>
  <si>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</si>
  <si>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</si>
  <si>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</si>
  <si>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</si>
  <si>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</si>
  <si>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</si>
  <si>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</si>
  <si>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</si>
  <si>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</si>
  <si>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</si>
  <si>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</si>
  <si>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</si>
  <si>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</si>
  <si>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</si>
  <si>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</si>
  <si>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</si>
  <si>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</si>
  <si>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</si>
  <si>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</si>
  <si>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</si>
  <si>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</si>
  <si>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</si>
  <si>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</si>
  <si>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</si>
  <si>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</si>
  <si>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</si>
  <si>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</si>
  <si>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</si>
  <si>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</si>
  <si>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</si>
  <si>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</si>
  <si>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</si>
  <si>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</si>
  <si>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</si>
  <si>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</si>
  <si>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</si>
  <si>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</si>
  <si>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</si>
  <si>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</si>
  <si>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</si>
  <si>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</si>
  <si>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</si>
  <si>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</si>
  <si>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</si>
  <si>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</si>
  <si>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</si>
  <si>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</si>
  <si>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</si>
  <si>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</si>
  <si>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</si>
  <si>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</si>
  <si>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</si>
  <si>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</si>
  <si>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</si>
  <si>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</si>
  <si>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</si>
  <si>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</si>
  <si>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</si>
  <si>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</si>
  <si>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</si>
  <si>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</si>
  <si>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</si>
  <si>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</si>
  <si>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</si>
  <si>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</si>
  <si>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</si>
  <si>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</si>
  <si>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</si>
  <si>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</si>
  <si>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</si>
  <si>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</si>
  <si>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</si>
  <si>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</si>
  <si>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</si>
  <si>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</si>
  <si>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</si>
  <si>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</si>
  <si>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</si>
  <si>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</si>
  <si>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</si>
  <si>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</si>
  <si>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</si>
  <si>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</si>
  <si>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</si>
  <si>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</si>
  <si>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</si>
  <si>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</si>
  <si>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</si>
  <si>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</si>
  <si>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</si>
  <si>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</si>
  <si>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</si>
  <si>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</si>
  <si>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</si>
  <si>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</si>
  <si>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</si>
  <si>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</si>
  <si>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</si>
  <si>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</si>
  <si>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</si>
  <si>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</si>
  <si>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</si>
  <si>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</si>
  <si>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</si>
  <si>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</si>
  <si>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</si>
  <si>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</si>
  <si>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</si>
  <si>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</si>
  <si>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</si>
  <si>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</si>
  <si>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</si>
  <si>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</si>
  <si>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</si>
  <si>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</si>
  <si>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</si>
  <si>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</si>
  <si>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</si>
  <si>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</si>
  <si>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</si>
  <si>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</si>
  <si>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</si>
  <si>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</si>
  <si>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</si>
  <si>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</si>
  <si>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</si>
  <si>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</si>
  <si>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</si>
  <si>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</si>
  <si>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</si>
  <si>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</si>
  <si>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</si>
  <si>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</si>
  <si>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</si>
  <si>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</si>
  <si>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</si>
  <si>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</si>
  <si>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</si>
  <si>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</si>
  <si>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</si>
  <si>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</si>
  <si>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</si>
  <si>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</si>
  <si>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</si>
  <si>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</si>
  <si>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</si>
  <si>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</si>
  <si>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</si>
  <si>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</si>
  <si>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</si>
  <si>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</si>
  <si>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</si>
  <si>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</si>
  <si>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</si>
  <si>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</si>
  <si>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</si>
  <si>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</si>
  <si>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</si>
  <si>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</si>
  <si>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</si>
  <si>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</si>
  <si>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</si>
  <si>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</si>
  <si>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</si>
  <si>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</si>
  <si>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</si>
  <si>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</si>
  <si>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</si>
  <si>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</si>
  <si>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</si>
  <si>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</si>
  <si>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</si>
  <si>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</si>
  <si>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</si>
  <si>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</si>
  <si>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</si>
  <si>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</si>
  <si>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</si>
  <si>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</si>
  <si>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</si>
  <si>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</si>
  <si>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</si>
  <si>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</si>
  <si>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</si>
  <si>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</si>
  <si>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</si>
  <si>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</si>
  <si>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</si>
  <si>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</si>
  <si>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</si>
  <si>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</si>
  <si>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</si>
  <si>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</si>
  <si>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</si>
  <si>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</si>
  <si>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</si>
  <si>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</si>
  <si>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</si>
  <si>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</si>
  <si>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</si>
  <si>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</si>
  <si>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</si>
  <si>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</si>
  <si>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</si>
  <si>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</si>
  <si>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</si>
  <si>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</si>
  <si>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</si>
  <si>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</si>
  <si>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</si>
  <si>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</si>
  <si>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</si>
  <si>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</si>
  <si>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</si>
  <si>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</si>
  <si>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</si>
  <si>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</si>
  <si>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</si>
  <si>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</si>
  <si>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</si>
  <si>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</si>
  <si>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</si>
  <si>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</si>
  <si>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</si>
  <si>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</si>
  <si>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</si>
  <si>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</si>
  <si>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</si>
  <si>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</si>
  <si>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</si>
  <si>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</si>
  <si>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</si>
  <si>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</si>
  <si>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</si>
  <si>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</si>
  <si>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</si>
  <si>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</si>
  <si>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</si>
  <si>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</si>
  <si>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</si>
  <si>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</si>
  <si>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</si>
  <si>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</si>
  <si>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</si>
  <si>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</si>
  <si>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</si>
  <si>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</si>
  <si>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</si>
  <si>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</si>
  <si>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</si>
  <si>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</si>
  <si>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</si>
  <si>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</si>
  <si>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</si>
  <si>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</si>
  <si>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</si>
  <si>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</si>
  <si>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</si>
  <si>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</si>
  <si>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</si>
  <si>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</si>
  <si>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</si>
  <si>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</si>
  <si>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</si>
  <si>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</si>
  <si>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</si>
  <si>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</si>
  <si>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</si>
  <si>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</si>
  <si>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</si>
  <si>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</si>
  <si>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</si>
  <si>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</si>
  <si>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</si>
  <si>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</si>
  <si>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</si>
  <si>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</si>
  <si>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</si>
  <si>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</si>
  <si>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</si>
  <si>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</si>
  <si>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</si>
  <si>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</si>
  <si>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</si>
  <si>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</si>
  <si>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</si>
  <si>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</si>
  <si>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</si>
  <si>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</si>
  <si>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</si>
  <si>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</si>
  <si>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</si>
  <si>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</si>
  <si>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</si>
  <si>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</si>
  <si>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</si>
  <si>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</si>
  <si>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</si>
  <si>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</si>
  <si>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</si>
  <si>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</si>
  <si>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</si>
  <si>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</si>
  <si>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</si>
  <si>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</si>
  <si>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</si>
  <si>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</si>
  <si>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</si>
  <si>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</si>
  <si>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</si>
  <si>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</si>
  <si>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</si>
  <si>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</si>
  <si>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</si>
  <si>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</si>
  <si>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</si>
  <si>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</si>
  <si>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</si>
  <si>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</si>
  <si>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</si>
  <si>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</si>
  <si>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</si>
  <si>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</si>
  <si>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</si>
  <si>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</si>
  <si>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</si>
  <si>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</si>
  <si>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</si>
  <si>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</si>
  <si>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</si>
  <si>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</si>
  <si>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</si>
  <si>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</si>
  <si>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</si>
  <si>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</si>
  <si>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</si>
  <si>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</si>
  <si>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</si>
  <si>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</si>
  <si>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</si>
  <si>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</si>
  <si>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</si>
  <si>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</si>
  <si>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</si>
  <si>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</si>
  <si>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</si>
  <si>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</si>
  <si>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</si>
  <si>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</si>
  <si>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</si>
  <si>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</si>
  <si>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</si>
  <si>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</si>
  <si>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</si>
  <si>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</si>
  <si>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</si>
  <si>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</si>
  <si>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</si>
  <si>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</si>
  <si>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</si>
  <si>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</si>
  <si>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</si>
  <si>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</si>
  <si>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</si>
  <si>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</si>
  <si>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</si>
  <si>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</si>
  <si>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</si>
  <si>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</si>
  <si>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</si>
  <si>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</si>
  <si>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</si>
  <si>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</si>
  <si>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</si>
  <si>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</si>
  <si>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</si>
  <si>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</si>
  <si>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</si>
  <si>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</si>
  <si>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</si>
  <si>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</si>
  <si>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</si>
  <si>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</si>
  <si>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</si>
  <si>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</si>
  <si>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</si>
  <si>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</si>
  <si>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</si>
  <si>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</si>
  <si>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</si>
  <si>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</si>
  <si>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</si>
  <si>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</si>
  <si>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</si>
  <si>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</si>
  <si>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</si>
  <si>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</si>
  <si>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</si>
  <si>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</si>
  <si>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</si>
  <si>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</si>
  <si>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</si>
  <si>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</si>
  <si>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</si>
  <si>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</si>
  <si>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</si>
  <si>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</si>
  <si>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</si>
  <si>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</si>
  <si>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</si>
  <si>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</si>
  <si>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</si>
  <si>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</si>
  <si>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</si>
  <si>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</si>
  <si>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</si>
  <si>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</si>
  <si>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</si>
  <si>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</si>
  <si>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</si>
  <si>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</si>
  <si>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</si>
  <si>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</si>
  <si>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</si>
  <si>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</si>
  <si>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</si>
  <si>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</si>
  <si>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</si>
  <si>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</si>
  <si>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</si>
  <si>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</si>
  <si>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</si>
  <si>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</si>
  <si>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</si>
  <si>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</si>
  <si>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</si>
  <si>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</si>
  <si>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</si>
  <si>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</si>
  <si>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</si>
  <si>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</si>
  <si>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</si>
  <si>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</si>
  <si>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</si>
  <si>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</si>
  <si>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</si>
  <si>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</si>
  <si>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</si>
  <si>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</si>
  <si>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</si>
  <si>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</si>
  <si>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</si>
  <si>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</si>
  <si>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</si>
  <si>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</si>
  <si>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</si>
  <si>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</si>
  <si>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</si>
  <si>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</si>
  <si>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</si>
  <si>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</si>
  <si>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</si>
  <si>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</si>
  <si>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</si>
  <si>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</si>
  <si>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</si>
  <si>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</si>
  <si>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</si>
  <si>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</si>
  <si>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</si>
  <si>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</si>
  <si>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</si>
  <si>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</si>
  <si>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</si>
  <si>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</si>
  <si>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</si>
  <si>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</si>
  <si>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</si>
  <si>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</si>
  <si>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</si>
  <si>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</si>
  <si>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</si>
  <si>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</si>
  <si>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</si>
  <si>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</si>
  <si>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</si>
  <si>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</si>
  <si>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</si>
  <si>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</si>
  <si>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</si>
  <si>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</si>
  <si>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</si>
  <si>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</si>
  <si>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</si>
  <si>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</si>
  <si>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</si>
  <si>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</si>
  <si>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</si>
  <si>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</si>
  <si>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</si>
  <si>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</si>
  <si>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</si>
  <si>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</si>
  <si>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</si>
  <si>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</si>
  <si>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</si>
  <si>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</si>
  <si>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</si>
  <si>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</si>
  <si>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</si>
  <si>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</si>
  <si>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</si>
  <si>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</si>
  <si>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</si>
  <si>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</si>
  <si>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</si>
  <si>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</si>
  <si>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</si>
  <si>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</si>
  <si>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</si>
  <si>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</si>
  <si>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</si>
  <si>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</si>
  <si>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</si>
  <si>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</si>
  <si>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</si>
  <si>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</si>
  <si>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</si>
  <si>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</si>
  <si>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</si>
  <si>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</si>
  <si>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</si>
  <si>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</si>
  <si>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</si>
  <si>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</si>
  <si>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</si>
  <si>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</si>
  <si>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</si>
  <si>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</si>
  <si>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</si>
  <si>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</si>
  <si>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</si>
  <si>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</si>
  <si>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</si>
  <si>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</si>
  <si>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</si>
  <si>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</si>
  <si>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</si>
  <si>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</si>
  <si>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</si>
  <si>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</si>
  <si>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</si>
  <si>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</si>
  <si>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</si>
  <si>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</si>
  <si>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</si>
  <si>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</si>
  <si>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</si>
  <si>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</si>
  <si>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</si>
  <si>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</si>
  <si>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</si>
  <si>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</si>
  <si>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</si>
  <si>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</si>
  <si>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</si>
  <si>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</si>
  <si>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</si>
  <si>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</si>
  <si>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</si>
  <si>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</si>
  <si>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</si>
  <si>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</si>
  <si>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</si>
  <si>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</si>
  <si>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</si>
  <si>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</si>
  <si>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</si>
  <si>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</si>
  <si>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</si>
  <si>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</si>
  <si>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</si>
  <si>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</si>
  <si>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</si>
  <si>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</si>
  <si>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</si>
  <si>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</si>
  <si>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</si>
  <si>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</si>
  <si>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</si>
  <si>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</si>
  <si>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</si>
  <si>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</si>
  <si>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</si>
  <si>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</si>
  <si>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</si>
  <si>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</si>
  <si>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</si>
  <si>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</si>
  <si>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</si>
  <si>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</si>
  <si>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</si>
  <si>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</si>
  <si>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</si>
  <si>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</si>
  <si>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</si>
  <si>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</si>
  <si>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</si>
  <si>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</si>
  <si>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</si>
  <si>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</si>
  <si>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</si>
  <si>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</si>
  <si>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</si>
  <si>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</si>
  <si>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</si>
  <si>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</si>
  <si>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</si>
  <si>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</si>
  <si>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</si>
  <si>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</si>
  <si>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</si>
  <si>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</si>
  <si>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</si>
  <si>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</si>
  <si>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</si>
  <si>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</si>
  <si>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</si>
  <si>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</si>
  <si>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</si>
  <si>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</si>
  <si>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</si>
  <si>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</si>
  <si>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</si>
  <si>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</si>
  <si>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</si>
  <si>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</si>
  <si>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</si>
  <si>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</si>
  <si>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</si>
  <si>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</si>
  <si>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</si>
  <si>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</si>
  <si>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</si>
  <si>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</si>
  <si>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</si>
  <si>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</si>
  <si>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</si>
  <si>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</si>
  <si>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</si>
  <si>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</si>
  <si>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</si>
  <si>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</si>
  <si>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</si>
  <si>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</si>
  <si>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</si>
  <si>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</si>
  <si>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</si>
  <si>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</si>
  <si>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</si>
  <si>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</si>
  <si>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</si>
  <si>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</si>
  <si>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</si>
  <si>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</si>
  <si>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</si>
  <si>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</si>
  <si>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</si>
  <si>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</si>
  <si>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</si>
  <si>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</si>
  <si>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</si>
  <si>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</si>
  <si>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</si>
  <si>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</si>
  <si>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</si>
  <si>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</si>
  <si>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</si>
  <si>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</si>
  <si>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</si>
  <si>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</si>
  <si>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</si>
  <si>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</si>
  <si>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</si>
  <si>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</si>
  <si>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</si>
  <si>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</si>
  <si>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</si>
  <si>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</si>
  <si>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</si>
  <si>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</si>
  <si>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</si>
  <si>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</si>
  <si>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</si>
  <si>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</si>
  <si>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</si>
  <si>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</si>
  <si>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</si>
  <si>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</si>
  <si>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</si>
  <si>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</si>
  <si>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</si>
  <si>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</si>
  <si>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</si>
  <si>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</si>
  <si>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</si>
  <si>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</si>
  <si>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</si>
  <si>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</si>
  <si>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</si>
  <si>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</si>
  <si>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</si>
  <si>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</si>
  <si>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</si>
  <si>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</si>
  <si>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</si>
  <si>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</si>
  <si>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</si>
  <si>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</si>
  <si>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</si>
  <si>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</si>
  <si>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</si>
  <si>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</si>
  <si>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</si>
  <si>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</si>
  <si>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</si>
  <si>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</si>
  <si>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</si>
  <si>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</si>
  <si>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</si>
  <si>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</si>
  <si>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</si>
  <si>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</si>
  <si>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</si>
  <si>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</si>
  <si>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</si>
  <si>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</si>
  <si>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</si>
  <si>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</si>
  <si>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</si>
  <si>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</si>
  <si>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</si>
  <si>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</si>
  <si>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</si>
  <si>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</si>
  <si>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</si>
  <si>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</si>
  <si>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</si>
  <si>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</si>
  <si>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</si>
  <si>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</si>
  <si>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</si>
  <si>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</si>
  <si>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</si>
  <si>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</si>
  <si>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</si>
  <si>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</si>
  <si>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</si>
  <si>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</si>
  <si>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</si>
  <si>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</si>
  <si>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</si>
  <si>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</si>
  <si>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</si>
  <si>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</si>
  <si>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</si>
  <si>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</si>
  <si>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</si>
  <si>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</si>
  <si>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</si>
  <si>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</si>
  <si>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</si>
  <si>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</si>
  <si>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</si>
  <si>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</si>
  <si>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</si>
  <si>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</si>
  <si>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</si>
  <si>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</si>
  <si>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</si>
  <si>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</si>
  <si>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</si>
  <si>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</si>
  <si>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</si>
  <si>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</si>
  <si>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</si>
  <si>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</si>
  <si>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</si>
  <si>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</si>
  <si>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</si>
  <si>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</si>
  <si>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</si>
  <si>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</si>
  <si>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</si>
  <si>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</si>
  <si>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</si>
  <si>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</si>
  <si>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</si>
  <si>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</si>
  <si>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</si>
  <si>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</si>
  <si>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</si>
  <si>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</si>
  <si>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</si>
  <si>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</si>
  <si>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</si>
  <si>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</si>
  <si>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</si>
  <si>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</si>
  <si>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</si>
  <si>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</si>
  <si>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</si>
  <si>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</si>
  <si>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</si>
  <si>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</si>
  <si>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</si>
  <si>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</si>
  <si>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</si>
  <si>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</si>
  <si>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</si>
  <si>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</si>
  <si>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</si>
  <si>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</si>
  <si>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</si>
  <si>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</si>
  <si>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</si>
  <si>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</si>
  <si>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</si>
  <si>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</si>
  <si>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</si>
  <si>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</si>
  <si>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</si>
  <si>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</si>
  <si>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</si>
  <si>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</si>
  <si>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</si>
  <si>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</si>
  <si>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</si>
  <si>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</si>
  <si>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</si>
  <si>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</si>
  <si>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</si>
  <si>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</si>
  <si>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</si>
  <si>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</si>
  <si>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</si>
  <si>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</si>
  <si>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</si>
  <si>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</si>
  <si>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</si>
  <si>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</si>
  <si>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</si>
  <si>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</si>
  <si>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</si>
  <si>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</si>
  <si>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</si>
  <si>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</si>
  <si>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</si>
  <si>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</si>
  <si>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</si>
  <si>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</si>
  <si>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</si>
  <si>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</si>
  <si>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</si>
  <si>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</si>
  <si>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</si>
  <si>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</si>
  <si>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</si>
  <si>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</si>
  <si>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</si>
  <si>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</si>
  <si>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</si>
  <si>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</si>
  <si>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</si>
  <si>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</si>
  <si>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</si>
  <si>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</si>
  <si>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</si>
  <si>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</si>
  <si>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</si>
  <si>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</si>
  <si>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</si>
  <si>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</si>
  <si>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</si>
  <si>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</si>
  <si>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</si>
  <si>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</si>
  <si>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</si>
  <si>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</si>
  <si>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</si>
  <si>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</si>
  <si>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</si>
  <si>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</si>
  <si>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</si>
  <si>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</si>
  <si>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</si>
  <si>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</si>
  <si>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</si>
  <si>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</si>
  <si>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</si>
  <si>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</si>
  <si>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</si>
  <si>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</si>
  <si>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</si>
  <si>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</si>
  <si>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</si>
  <si>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</si>
  <si>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</si>
  <si>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</si>
  <si>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</si>
  <si>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</si>
  <si>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</si>
  <si>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</si>
  <si>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</si>
  <si>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</si>
  <si>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</si>
  <si>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</si>
  <si>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</si>
  <si>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</si>
  <si>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</si>
  <si>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</si>
  <si>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</si>
  <si>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</si>
  <si>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</si>
  <si>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</si>
  <si>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</si>
  <si>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</si>
  <si>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</si>
  <si>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</si>
  <si>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</si>
  <si>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</si>
  <si>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</si>
  <si>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</si>
  <si>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</si>
  <si>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</si>
  <si>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</si>
  <si>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</si>
  <si>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</si>
  <si>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</si>
  <si>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</si>
  <si>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</si>
  <si>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</si>
  <si>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</si>
  <si>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</si>
  <si>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</si>
  <si>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</si>
  <si>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</si>
  <si>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</si>
  <si>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</si>
  <si>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</si>
  <si>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</si>
  <si>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</si>
  <si>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</si>
  <si>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</si>
  <si>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</si>
  <si>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</si>
  <si>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</si>
  <si>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</si>
  <si>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</si>
  <si>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</si>
  <si>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</si>
  <si>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</si>
  <si>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</si>
  <si>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</si>
  <si>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</si>
  <si>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</si>
  <si>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</si>
  <si>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</si>
  <si>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</si>
  <si>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</si>
  <si>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</si>
  <si>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</si>
  <si>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</si>
  <si>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</si>
  <si>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</si>
  <si>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</si>
  <si>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</si>
  <si>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</si>
  <si>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</si>
  <si>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</si>
  <si>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</si>
  <si>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</si>
  <si>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</si>
  <si>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</si>
  <si>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</si>
  <si>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</si>
  <si>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</si>
  <si>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</si>
  <si>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</si>
  <si>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</si>
  <si>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</si>
  <si>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</si>
  <si>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</si>
  <si>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</si>
  <si>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</si>
  <si>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</si>
  <si>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</si>
  <si>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</si>
  <si>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</si>
  <si>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</si>
  <si>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</si>
  <si>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</si>
  <si>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</si>
  <si>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</si>
  <si>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</si>
  <si>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</si>
  <si>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</si>
  <si>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</si>
  <si>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</si>
  <si>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</si>
  <si>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</si>
  <si>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</si>
  <si>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</si>
  <si>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</si>
  <si>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</si>
  <si>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</si>
  <si>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</si>
  <si>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</si>
  <si>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</si>
  <si>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</si>
  <si>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</si>
  <si>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</si>
  <si>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</si>
  <si>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</si>
  <si>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</si>
  <si>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</si>
  <si>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</si>
  <si>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</si>
  <si>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</si>
  <si>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</si>
  <si>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</si>
  <si>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</si>
  <si>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</si>
  <si>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</si>
  <si>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</si>
  <si>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</si>
  <si>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</si>
  <si>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</si>
  <si>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</si>
  <si>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</si>
  <si>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</si>
  <si>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</si>
  <si>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</si>
  <si>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</si>
  <si>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</si>
  <si>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</si>
  <si>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</si>
  <si>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</si>
  <si>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</si>
  <si>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</si>
  <si>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</si>
  <si>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</si>
  <si>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</si>
  <si>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</si>
  <si>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</si>
  <si>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</si>
  <si>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</si>
  <si>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</si>
  <si>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</si>
  <si>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</si>
  <si>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</si>
  <si>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</si>
  <si>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</si>
  <si>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</si>
  <si>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</si>
  <si>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</si>
  <si>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</si>
  <si>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</si>
  <si>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</si>
  <si>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</si>
  <si>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</si>
  <si>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</si>
  <si>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</si>
  <si>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</si>
  <si>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</si>
  <si>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</si>
  <si>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</si>
  <si>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</si>
  <si>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</si>
  <si>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</si>
  <si>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</si>
  <si>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</si>
  <si>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</si>
  <si>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</si>
  <si>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</si>
  <si>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</si>
  <si>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</si>
  <si>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</si>
  <si>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</si>
  <si>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</si>
  <si>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</si>
  <si>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</si>
  <si>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</si>
  <si>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</si>
  <si>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</si>
  <si>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</si>
  <si>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</si>
  <si>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</si>
  <si>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</si>
  <si>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</si>
  <si>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</si>
  <si>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</si>
  <si>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</si>
  <si>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</si>
  <si>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</si>
  <si>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</si>
  <si>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</si>
  <si>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</si>
  <si>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</si>
  <si>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</si>
  <si>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</si>
  <si>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</si>
  <si>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</si>
  <si>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</si>
  <si>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</si>
  <si>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</si>
  <si>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</si>
  <si>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</si>
  <si>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</si>
  <si>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</si>
  <si>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</si>
  <si>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</si>
  <si>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</si>
  <si>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</si>
  <si>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</si>
  <si>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</si>
  <si>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</si>
  <si>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</si>
  <si>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</si>
  <si>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</si>
  <si>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</si>
  <si>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</si>
  <si>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</si>
  <si>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</si>
  <si>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</si>
  <si>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</si>
  <si>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</si>
  <si>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</si>
  <si>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</si>
  <si>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</si>
  <si>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</si>
  <si>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</si>
  <si>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</si>
  <si>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</si>
  <si>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</si>
  <si>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</si>
  <si>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</si>
  <si>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</si>
  <si>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</si>
  <si>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</si>
  <si>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</si>
  <si>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</si>
  <si>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</si>
  <si>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</si>
  <si>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</si>
  <si>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</si>
  <si>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</si>
  <si>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</si>
  <si>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</si>
  <si>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</si>
  <si>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</si>
  <si>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</si>
  <si>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</si>
  <si>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</si>
  <si>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</si>
  <si>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</si>
  <si>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</si>
  <si>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</si>
  <si>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</si>
  <si>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</si>
  <si>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</si>
  <si>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</si>
  <si>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</si>
  <si>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</si>
  <si>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</si>
  <si>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</si>
  <si>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</si>
  <si>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</si>
  <si>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</si>
  <si>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</si>
  <si>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</si>
  <si>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</si>
  <si>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</si>
  <si>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</si>
  <si>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</si>
  <si>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</si>
  <si>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</si>
  <si>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</si>
  <si>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</si>
  <si>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</si>
  <si>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</si>
  <si>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</si>
  <si>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</si>
  <si>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</si>
  <si>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</si>
  <si>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</si>
  <si>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</si>
  <si>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</si>
  <si>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</si>
  <si>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</si>
  <si>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</si>
  <si>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</si>
  <si>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</si>
  <si>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</si>
  <si>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</si>
  <si>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</si>
  <si>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</si>
  <si>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</si>
  <si>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</si>
  <si>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</si>
  <si>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</si>
  <si>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</si>
  <si>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</si>
  <si>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</si>
  <si>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</si>
  <si>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</si>
  <si>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</si>
  <si>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</si>
  <si>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</si>
  <si>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</si>
  <si>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</si>
  <si>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</si>
  <si>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</si>
  <si>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</si>
  <si>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</si>
  <si>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</si>
  <si>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</si>
  <si>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</si>
  <si>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</si>
  <si>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</si>
  <si>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</si>
  <si>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</si>
  <si>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</si>
  <si>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</si>
  <si>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</si>
  <si>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</si>
  <si>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</si>
  <si>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</si>
  <si>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</si>
  <si>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</si>
  <si>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</si>
  <si>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</si>
  <si>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</si>
  <si>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</si>
  <si>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</si>
  <si>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</si>
  <si>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</si>
  <si>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</si>
  <si>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</si>
  <si>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</si>
  <si>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</si>
  <si>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</si>
  <si>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</si>
  <si>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</si>
  <si>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</si>
  <si>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</si>
  <si>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</si>
  <si>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</si>
  <si>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</si>
  <si>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</si>
  <si>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</si>
  <si>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</si>
  <si>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</si>
  <si>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</si>
  <si>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</si>
  <si>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</si>
  <si>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</si>
  <si>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</si>
  <si>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</si>
  <si>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</si>
  <si>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</si>
  <si>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</si>
  <si>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</si>
  <si>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</si>
  <si>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</si>
  <si>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</si>
  <si>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</si>
  <si>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</si>
  <si>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</si>
  <si>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</si>
  <si>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</si>
  <si>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</si>
  <si>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</si>
  <si>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</si>
  <si>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</si>
  <si>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</si>
  <si>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</si>
  <si>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</si>
  <si>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</si>
  <si>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</si>
  <si>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</si>
  <si>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</si>
  <si>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</si>
  <si>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</si>
  <si>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</si>
  <si>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</si>
  <si>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</si>
  <si>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</si>
  <si>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</si>
  <si>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</si>
  <si>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</si>
  <si>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</si>
  <si>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</si>
  <si>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</si>
  <si>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</si>
  <si>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</si>
  <si>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</si>
  <si>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</si>
  <si>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</si>
  <si>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</si>
  <si>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</si>
  <si>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</si>
  <si>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</si>
  <si>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</si>
  <si>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</si>
  <si>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</si>
  <si>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</si>
  <si>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</si>
  <si>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</si>
  <si>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</si>
  <si>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</si>
  <si>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</si>
  <si>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</si>
  <si>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</si>
  <si>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</si>
  <si>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</si>
  <si>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</si>
  <si>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</si>
  <si>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</si>
  <si>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</si>
  <si>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</si>
  <si>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</si>
  <si>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</si>
  <si>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</si>
  <si>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</si>
  <si>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</si>
  <si>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</si>
  <si>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</si>
  <si>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</si>
  <si>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</si>
  <si>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</si>
  <si>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</si>
  <si>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</si>
  <si>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</si>
  <si>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</si>
  <si>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</si>
  <si>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</si>
  <si>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</si>
  <si>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</si>
  <si>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</si>
  <si>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</si>
  <si>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</si>
  <si>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</si>
  <si>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</si>
  <si>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</si>
  <si>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</si>
  <si>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</si>
  <si>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</si>
  <si>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</si>
  <si>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</si>
  <si>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</si>
  <si>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</si>
  <si>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</si>
  <si>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</si>
  <si>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</si>
  <si>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</si>
  <si>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</si>
  <si>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</si>
  <si>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</si>
  <si>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</si>
  <si>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</si>
  <si>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</si>
  <si>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</si>
  <si>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</si>
  <si>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</si>
  <si>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</si>
  <si>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</si>
  <si>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</si>
  <si>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</si>
  <si>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</si>
  <si>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</si>
  <si>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</si>
  <si>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</si>
  <si>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</si>
  <si>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</si>
  <si>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</si>
  <si>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</si>
  <si>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</si>
  <si>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</si>
  <si>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</si>
  <si>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</si>
  <si>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</si>
  <si>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</si>
  <si>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</si>
  <si>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</si>
  <si>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</si>
  <si>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</si>
  <si>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</si>
  <si>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</si>
  <si>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</si>
  <si>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</si>
  <si>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</si>
  <si>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</si>
  <si>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</si>
  <si>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</si>
  <si>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</si>
  <si>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</si>
  <si>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</si>
  <si>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</si>
  <si>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</si>
  <si>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</si>
  <si>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</si>
  <si>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</si>
  <si>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</si>
  <si>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</si>
  <si>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</si>
  <si>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</si>
  <si>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</si>
  <si>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</si>
  <si>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</si>
  <si>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</si>
  <si>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</si>
  <si>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</si>
  <si>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</si>
  <si>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</si>
  <si>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</si>
  <si>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</si>
  <si>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</si>
  <si>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</si>
  <si>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</si>
  <si>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</si>
  <si>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</si>
  <si>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</si>
  <si>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</si>
  <si>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</si>
  <si>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</si>
  <si>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</si>
  <si>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</si>
  <si>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</si>
  <si>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</si>
  <si>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</si>
  <si>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</si>
  <si>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</si>
  <si>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</si>
  <si>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</si>
  <si>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</si>
  <si>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</si>
  <si>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</si>
  <si>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</si>
  <si>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</si>
  <si>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</si>
  <si>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</si>
  <si>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</si>
  <si>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</si>
  <si>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</si>
  <si>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</si>
  <si>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</si>
  <si>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</si>
  <si>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</si>
  <si>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</si>
  <si>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</si>
  <si>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</si>
  <si>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</si>
  <si>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</si>
  <si>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</si>
  <si>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</si>
  <si>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</si>
  <si>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</si>
  <si>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</si>
  <si>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</si>
  <si>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</si>
  <si>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</si>
  <si>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</si>
  <si>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</si>
  <si>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</si>
  <si>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</si>
  <si>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</si>
  <si>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</si>
  <si>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</si>
  <si>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</si>
  <si>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</si>
  <si>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</si>
  <si>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</si>
  <si>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</si>
  <si>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</si>
  <si>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</si>
  <si>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</si>
  <si>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</si>
  <si>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</si>
  <si>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</si>
  <si>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</si>
  <si>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</si>
  <si>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</si>
  <si>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</si>
  <si>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</si>
  <si>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</si>
  <si>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</si>
  <si>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</si>
  <si>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</si>
  <si>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</si>
  <si>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</si>
  <si>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</si>
  <si>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</si>
  <si>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</si>
  <si>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</si>
  <si>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</si>
  <si>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</si>
  <si>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</si>
  <si>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</si>
  <si>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</si>
  <si>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</si>
  <si>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</si>
  <si>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</si>
  <si>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</si>
  <si>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</si>
  <si>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</si>
  <si>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</si>
  <si>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</si>
  <si>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</si>
  <si>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</si>
  <si>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</si>
  <si>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</si>
  <si>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</si>
  <si>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</si>
  <si>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</si>
  <si>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</si>
  <si>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</si>
  <si>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</si>
  <si>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</si>
  <si>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</si>
  <si>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</si>
  <si>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</si>
  <si>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</si>
  <si>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</si>
  <si>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</si>
  <si>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</si>
  <si>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</si>
  <si>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</si>
  <si>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</si>
  <si>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</si>
  <si>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</si>
  <si>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</si>
  <si>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</si>
  <si>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</si>
  <si>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</si>
  <si>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</si>
  <si>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</si>
  <si>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</si>
  <si>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</si>
  <si>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</si>
  <si>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</si>
  <si>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</si>
  <si>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</si>
  <si>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</si>
  <si>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</si>
  <si>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</si>
  <si>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</si>
  <si>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</si>
  <si>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</si>
  <si>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</si>
  <si>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</si>
  <si>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</si>
  <si>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</si>
  <si>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</si>
  <si>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</si>
  <si>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</si>
  <si>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</si>
  <si>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</si>
  <si>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</si>
  <si>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</si>
  <si>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</si>
  <si>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</si>
  <si>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</si>
  <si>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</si>
  <si>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</si>
  <si>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</si>
  <si>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</si>
  <si>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</si>
  <si>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</si>
  <si>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</si>
  <si>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</si>
  <si>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</si>
  <si>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</si>
  <si>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</si>
  <si>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</si>
  <si>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</si>
  <si>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</si>
  <si>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</si>
  <si>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</si>
  <si>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</si>
  <si>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</si>
  <si>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</si>
  <si>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</si>
  <si>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</si>
  <si>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</si>
  <si>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</si>
  <si>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</si>
  <si>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</si>
  <si>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</si>
  <si>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</si>
  <si>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</si>
  <si>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</si>
  <si>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</si>
  <si>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</si>
  <si>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</si>
  <si>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</si>
  <si>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</si>
  <si>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</si>
  <si>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</si>
  <si>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</si>
  <si>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</si>
  <si>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</si>
  <si>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</si>
  <si>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</si>
  <si>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</si>
  <si>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</si>
  <si>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</si>
  <si>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</si>
  <si>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</si>
  <si>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</si>
  <si>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</si>
  <si>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</si>
  <si>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</si>
  <si>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</si>
  <si>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</si>
  <si>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</si>
  <si>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</si>
  <si>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</si>
  <si>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</si>
  <si>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</si>
  <si>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</si>
  <si>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</si>
  <si>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</si>
  <si>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</si>
  <si>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</si>
  <si>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</si>
  <si>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</si>
  <si>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</si>
  <si>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</si>
  <si>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</si>
  <si>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</si>
  <si>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</si>
  <si>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</si>
  <si>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</si>
  <si>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</si>
  <si>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</si>
  <si>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</si>
  <si>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</si>
  <si>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</si>
  <si>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</si>
  <si>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</si>
  <si>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</si>
  <si>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</si>
  <si>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</si>
  <si>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</si>
  <si>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</si>
  <si>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</si>
  <si>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</si>
  <si>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</si>
  <si>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</si>
  <si>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</si>
  <si>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</si>
  <si>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</si>
  <si>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</si>
  <si>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</si>
  <si>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</si>
  <si>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</si>
  <si>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</si>
  <si>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</si>
  <si>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</si>
  <si>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</si>
  <si>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</si>
  <si>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</si>
  <si>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</si>
  <si>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</si>
  <si>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</si>
  <si>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</si>
  <si>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</si>
  <si>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</si>
  <si>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</si>
  <si>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</si>
  <si>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</si>
  <si>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</si>
  <si>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</si>
  <si>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</si>
  <si>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</si>
  <si>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</si>
  <si>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</si>
  <si>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</si>
  <si>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</si>
  <si>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</si>
  <si>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</si>
  <si>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</si>
  <si>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</si>
  <si>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</si>
  <si>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</si>
  <si>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</si>
  <si>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</si>
  <si>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</si>
  <si>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</si>
  <si>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</si>
  <si>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</si>
  <si>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</si>
  <si>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</si>
  <si>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</si>
  <si>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</si>
  <si>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</si>
  <si>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</si>
  <si>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</si>
  <si>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</si>
  <si>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</si>
  <si>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</si>
  <si>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</si>
  <si>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</si>
  <si>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</si>
  <si>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</si>
  <si>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</si>
  <si>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</si>
  <si>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</si>
  <si>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</si>
  <si>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</si>
  <si>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</si>
  <si>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</si>
  <si>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</si>
  <si>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</si>
  <si>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</si>
  <si>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</si>
  <si>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</si>
  <si>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</si>
  <si>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</si>
  <si>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</si>
  <si>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</si>
  <si>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</si>
  <si>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</si>
  <si>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</si>
  <si>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</si>
  <si>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</si>
  <si>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</si>
  <si>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</si>
  <si>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</si>
  <si>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</si>
  <si>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</si>
  <si>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</si>
  <si>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</si>
  <si>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</si>
  <si>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</si>
  <si>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</si>
  <si>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</si>
  <si>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</si>
  <si>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</si>
  <si>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</si>
  <si>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</si>
  <si>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</si>
  <si>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</si>
  <si>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</si>
  <si>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</si>
  <si>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</si>
  <si>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</si>
  <si>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</si>
  <si>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</si>
  <si>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</si>
  <si>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</si>
  <si>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</si>
  <si>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</si>
  <si>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</si>
  <si>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</si>
  <si>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</si>
  <si>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</si>
  <si>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</si>
  <si>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</si>
  <si>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</si>
  <si>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</si>
  <si>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</si>
  <si>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</si>
  <si>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</si>
  <si>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</si>
  <si>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</si>
  <si>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</si>
  <si>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</si>
  <si>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</si>
  <si>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</si>
  <si>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</si>
  <si>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</si>
  <si>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</si>
  <si>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</si>
  <si>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</si>
  <si>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</si>
  <si>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</si>
  <si>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</si>
  <si>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</si>
  <si>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</si>
  <si>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</si>
  <si>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</si>
  <si>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</si>
  <si>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</si>
  <si>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</si>
  <si>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</si>
  <si>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</si>
  <si>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</si>
  <si>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</si>
  <si>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</si>
  <si>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</si>
  <si>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</si>
  <si>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</si>
  <si>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</si>
  <si>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</si>
  <si>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</si>
  <si>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</si>
  <si>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</si>
  <si>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</si>
  <si>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</si>
  <si>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</si>
  <si>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</si>
  <si>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</si>
  <si>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</si>
  <si>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</si>
  <si>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</si>
  <si>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</si>
  <si>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</si>
  <si>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</si>
  <si>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</si>
  <si>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</si>
  <si>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</si>
  <si>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</si>
  <si>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</si>
  <si>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</si>
  <si>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</si>
  <si>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</si>
  <si>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</si>
  <si>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</si>
  <si>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</si>
  <si>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</si>
  <si>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</si>
  <si>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</si>
  <si>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</si>
  <si>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</si>
  <si>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</si>
  <si>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</si>
  <si>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</si>
  <si>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</si>
  <si>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</si>
  <si>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</si>
  <si>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</si>
  <si>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</si>
  <si>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</si>
  <si>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</si>
  <si>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</si>
  <si>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</si>
  <si>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</si>
  <si>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</si>
  <si>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</si>
  <si>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</si>
  <si>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</si>
  <si>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</si>
  <si>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</si>
  <si>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</si>
  <si>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</si>
  <si>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</si>
  <si>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</si>
  <si>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</si>
  <si>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</si>
  <si>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</si>
  <si>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</si>
  <si>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</si>
  <si>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</si>
  <si>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</si>
  <si>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</si>
  <si>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</si>
  <si>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</si>
  <si>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</si>
  <si>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</si>
  <si>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</si>
  <si>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</si>
  <si>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</si>
  <si>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</si>
  <si>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</si>
  <si>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</si>
  <si>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</si>
  <si>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</si>
  <si>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</si>
  <si>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</si>
  <si>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</si>
  <si>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</si>
  <si>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</si>
  <si>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</si>
  <si>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</si>
  <si>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</si>
  <si>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</si>
  <si>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</si>
  <si>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</si>
  <si>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</si>
  <si>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</si>
  <si>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</si>
  <si>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</si>
  <si>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</si>
  <si>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</si>
  <si>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</si>
  <si>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</si>
  <si>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</si>
  <si>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</si>
  <si>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</si>
  <si>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</si>
  <si>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</si>
  <si>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</si>
  <si>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</si>
  <si>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</si>
  <si>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</si>
  <si>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</si>
  <si>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</si>
  <si>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</si>
  <si>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</si>
  <si>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</si>
  <si>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</si>
  <si>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</si>
  <si>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</si>
  <si>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</si>
  <si>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</si>
  <si>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</si>
  <si>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</si>
  <si>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</si>
  <si>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</si>
  <si>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</si>
  <si>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</si>
  <si>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</si>
  <si>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</si>
  <si>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</si>
  <si>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</si>
  <si>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</si>
  <si>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</si>
  <si>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</si>
  <si>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</si>
  <si>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</si>
  <si>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</si>
  <si>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</si>
  <si>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</si>
  <si>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</si>
  <si>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</si>
  <si>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</si>
  <si>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</si>
  <si>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</si>
  <si>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</si>
  <si>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</si>
  <si>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</si>
  <si>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</si>
  <si>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</si>
  <si>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</si>
  <si>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</si>
  <si>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</si>
  <si>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</si>
  <si>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</si>
  <si>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</si>
  <si>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</si>
  <si>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</si>
  <si>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</si>
  <si>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</si>
  <si>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</si>
  <si>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</si>
  <si>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</si>
  <si>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</si>
  <si>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</si>
  <si>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</si>
  <si>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</si>
  <si>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</si>
  <si>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</si>
  <si>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</si>
  <si>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</si>
  <si>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</si>
  <si>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</si>
  <si>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</si>
  <si>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</si>
  <si>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</si>
  <si>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</si>
  <si>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</si>
  <si>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</si>
  <si>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</si>
  <si>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</si>
  <si>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</si>
  <si>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</si>
  <si>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</si>
  <si>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</si>
  <si>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</si>
  <si>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</si>
  <si>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</si>
  <si>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</si>
  <si>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</si>
  <si>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</si>
  <si>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</si>
  <si>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</si>
  <si>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</si>
  <si>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</si>
  <si>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</si>
  <si>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</si>
  <si>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</si>
  <si>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</si>
  <si>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</si>
  <si>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</si>
  <si>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</si>
  <si>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</si>
  <si>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</si>
  <si>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</si>
  <si>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</si>
  <si>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</si>
  <si>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</si>
  <si>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</si>
  <si>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</si>
  <si>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</si>
  <si>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</si>
  <si>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</si>
  <si>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</si>
  <si>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</si>
  <si>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</si>
  <si>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</si>
  <si>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</si>
  <si>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</si>
  <si>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</si>
  <si>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</si>
  <si>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</si>
  <si>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</si>
  <si>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</si>
  <si>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</si>
  <si>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</si>
  <si>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</si>
  <si>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</si>
  <si>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</si>
  <si>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</si>
  <si>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</si>
  <si>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</si>
  <si>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</si>
  <si>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</si>
  <si>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</si>
  <si>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</si>
  <si>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</si>
  <si>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</si>
  <si>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</si>
  <si>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</si>
  <si>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</si>
  <si>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</si>
  <si>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</si>
  <si>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</si>
  <si>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</si>
  <si>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</si>
  <si>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</si>
  <si>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</si>
  <si>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</si>
  <si>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</si>
  <si>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</si>
  <si>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</si>
  <si>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</si>
  <si>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</si>
  <si>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</si>
  <si>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</si>
  <si>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</si>
  <si>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</si>
  <si>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</si>
  <si>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</si>
  <si>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</si>
  <si>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</si>
  <si>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</si>
  <si>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</si>
  <si>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</si>
  <si>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</si>
  <si>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</si>
  <si>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</si>
  <si>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</si>
  <si>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</si>
  <si>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</si>
  <si>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</si>
  <si>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</si>
  <si>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</si>
  <si>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</si>
  <si>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</si>
  <si>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</si>
  <si>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</si>
  <si>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</si>
  <si>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</si>
  <si>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</si>
  <si>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</si>
  <si>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</si>
  <si>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</si>
  <si>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</si>
  <si>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</si>
  <si>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</si>
  <si>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</si>
  <si>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</si>
  <si>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</si>
  <si>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</si>
  <si>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</si>
  <si>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</si>
  <si>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</si>
  <si>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</si>
  <si>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</si>
  <si>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</si>
  <si>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</si>
  <si>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</si>
  <si>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</si>
  <si>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</si>
  <si>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</si>
  <si>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</si>
  <si>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</si>
  <si>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</si>
  <si>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</si>
  <si>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</si>
  <si>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</si>
  <si>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</si>
  <si>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</si>
  <si>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</si>
  <si>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</si>
  <si>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</si>
  <si>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</si>
  <si>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</si>
  <si>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</si>
  <si>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</si>
  <si>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</si>
  <si>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</si>
  <si>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</si>
  <si>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</si>
  <si>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</si>
  <si>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</si>
  <si>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</si>
  <si>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</si>
  <si>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</si>
  <si>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</si>
  <si>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</si>
  <si>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</si>
  <si>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</si>
  <si>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</si>
  <si>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</si>
  <si>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</si>
  <si>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</si>
  <si>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</si>
  <si>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</si>
  <si>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</si>
  <si>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</si>
  <si>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</si>
  <si>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</si>
  <si>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</si>
  <si>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</si>
  <si>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</si>
  <si>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</si>
  <si>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</si>
  <si>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</si>
  <si>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</si>
  <si>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</si>
  <si>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</si>
  <si>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</si>
  <si>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</si>
  <si>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</si>
  <si>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</si>
  <si>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</si>
  <si>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</si>
  <si>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</si>
  <si>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</si>
  <si>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</si>
  <si>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</si>
  <si>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</si>
  <si>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</si>
  <si>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</si>
  <si>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</si>
  <si>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</si>
  <si>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</si>
  <si>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</si>
  <si>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</si>
  <si>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</si>
  <si>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</si>
  <si>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</si>
  <si>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</si>
  <si>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</si>
  <si>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</si>
  <si>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</si>
  <si>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</si>
  <si>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</si>
  <si>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</si>
  <si>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</si>
  <si>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</si>
  <si>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</si>
  <si>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</si>
  <si>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</si>
  <si>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</si>
  <si>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</si>
  <si>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</si>
  <si>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</si>
  <si>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</si>
  <si>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</si>
  <si>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</si>
  <si>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</si>
  <si>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</si>
  <si>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</si>
  <si>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</si>
  <si>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</si>
  <si>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</si>
  <si>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</si>
  <si>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</si>
  <si>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</si>
  <si>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</si>
  <si>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</si>
  <si>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</si>
  <si>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</si>
  <si>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</si>
  <si>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</si>
  <si>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</si>
  <si>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</si>
  <si>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</si>
  <si>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</si>
  <si>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</si>
  <si>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</si>
  <si>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</si>
  <si>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</si>
  <si>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</si>
  <si>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</si>
  <si>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</si>
  <si>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</si>
  <si>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</si>
  <si>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</si>
  <si>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</si>
  <si>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</si>
  <si>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</si>
  <si>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</si>
  <si>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</si>
  <si>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</si>
  <si>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</si>
  <si>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</si>
  <si>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</si>
  <si>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</si>
  <si>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</si>
  <si>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</si>
  <si>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</si>
  <si>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</si>
  <si>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</si>
  <si>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</si>
  <si>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</si>
  <si>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</si>
  <si>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</si>
  <si>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</si>
  <si>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</si>
  <si>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</si>
  <si>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</si>
  <si>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</si>
  <si>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</si>
  <si>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</si>
  <si>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</si>
  <si>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</si>
  <si>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</si>
  <si>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</si>
  <si>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</si>
  <si>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</si>
  <si>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</si>
  <si>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</si>
  <si>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</si>
  <si>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</si>
  <si>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</si>
  <si>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</si>
  <si>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</si>
  <si>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</si>
  <si>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</si>
  <si>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</si>
  <si>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</si>
  <si>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</si>
  <si>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</si>
  <si>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</si>
  <si>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</si>
  <si>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</si>
  <si>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</si>
  <si>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</si>
  <si>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</si>
  <si>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</si>
  <si>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</si>
  <si>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</si>
  <si>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</si>
  <si>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</si>
  <si>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</si>
  <si>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</si>
  <si>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</si>
  <si>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</si>
  <si>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</si>
  <si>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</si>
  <si>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</si>
  <si>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</si>
  <si>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</si>
  <si>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</si>
  <si>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</si>
  <si>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</si>
  <si>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</si>
  <si>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</si>
  <si>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</si>
  <si>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</si>
  <si>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</si>
  <si>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</si>
  <si>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</si>
  <si>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</si>
  <si>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</si>
  <si>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</si>
  <si>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</si>
  <si>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</si>
  <si>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</si>
  <si>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</si>
  <si>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</si>
  <si>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</si>
  <si>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</si>
  <si>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</si>
  <si>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</si>
  <si>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</si>
  <si>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</si>
  <si>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</si>
  <si>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</si>
  <si>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</si>
  <si>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</si>
  <si>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</si>
  <si>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</si>
  <si>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</si>
  <si>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</si>
  <si>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</si>
  <si>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</si>
  <si>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</si>
  <si>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</si>
  <si>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</si>
  <si>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</si>
  <si>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</si>
  <si>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</si>
  <si>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</si>
  <si>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</si>
  <si>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</si>
  <si>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</si>
  <si>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</si>
  <si>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</si>
  <si>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</si>
  <si>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</si>
  <si>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</si>
  <si>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</si>
  <si>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</si>
  <si>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</si>
  <si>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</si>
  <si>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</si>
  <si>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</si>
  <si>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</si>
  <si>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</si>
  <si>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</si>
  <si>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</si>
  <si>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</si>
  <si>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</si>
  <si>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</si>
  <si>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</si>
  <si>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</si>
  <si>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</si>
  <si>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</si>
  <si>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</si>
  <si>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</si>
  <si>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</si>
  <si>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</si>
  <si>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</si>
  <si>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</si>
  <si>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</si>
  <si>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</si>
  <si>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</si>
  <si>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</si>
  <si>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</si>
  <si>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</si>
  <si>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</si>
  <si>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</si>
  <si>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</si>
  <si>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</si>
  <si>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</si>
  <si>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</si>
  <si>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</si>
  <si>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</si>
  <si>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</si>
  <si>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</si>
  <si>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</si>
  <si>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</si>
  <si>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</si>
  <si>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</si>
  <si>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</si>
  <si>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</si>
  <si>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</si>
  <si>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</si>
  <si>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</si>
  <si>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</si>
  <si>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</si>
  <si>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</si>
  <si>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</si>
  <si>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</si>
  <si>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</si>
  <si>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</si>
  <si>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</si>
  <si>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</si>
  <si>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</si>
  <si>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</si>
  <si>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</si>
  <si>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</si>
  <si>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</si>
  <si>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</si>
  <si>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</si>
  <si>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</si>
  <si>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</si>
  <si>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</si>
  <si>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</si>
  <si>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</si>
  <si>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</si>
  <si>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</si>
  <si>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</si>
  <si>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</si>
  <si>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</si>
  <si>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</si>
  <si>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</si>
  <si>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</si>
  <si>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</si>
  <si>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</si>
  <si>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</si>
  <si>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</si>
  <si>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</si>
  <si>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</si>
  <si>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</si>
  <si>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</si>
  <si>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</si>
  <si>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</si>
  <si>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</si>
  <si>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</si>
  <si>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</si>
  <si>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</si>
  <si>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</si>
  <si>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</si>
  <si>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</si>
  <si>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</si>
  <si>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</si>
  <si>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</si>
  <si>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</si>
  <si>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</si>
  <si>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</si>
  <si>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</si>
  <si>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</si>
  <si>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</si>
  <si>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</si>
  <si>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</si>
  <si>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</si>
  <si>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</si>
  <si>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</si>
  <si>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</si>
  <si>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</si>
  <si>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</si>
  <si>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</si>
  <si>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</si>
  <si>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</si>
  <si>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</si>
  <si>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</si>
  <si>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</si>
  <si>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</si>
  <si>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</si>
  <si>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</si>
  <si>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</si>
  <si>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</si>
  <si>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</si>
  <si>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</si>
  <si>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</si>
  <si>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</si>
  <si>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</si>
  <si>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</si>
  <si>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</si>
  <si>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</si>
  <si>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</si>
  <si>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</si>
  <si>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</si>
  <si>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</si>
  <si>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</si>
  <si>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</si>
  <si>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</si>
  <si>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</si>
  <si>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</si>
  <si>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</si>
  <si>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</si>
  <si>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</si>
  <si>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</si>
  <si>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</si>
  <si>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</si>
  <si>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</si>
  <si>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</si>
  <si>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</si>
  <si>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</si>
  <si>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</si>
  <si>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</si>
  <si>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</si>
  <si>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</si>
  <si>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</si>
  <si>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</si>
  <si>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</si>
  <si>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</si>
  <si>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</si>
  <si>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</si>
  <si>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</si>
  <si>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</si>
  <si>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</si>
  <si>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</si>
  <si>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</si>
  <si>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</si>
  <si>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</si>
  <si>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</si>
  <si>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</si>
  <si>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</si>
  <si>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</si>
  <si>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</si>
  <si>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</si>
  <si>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</si>
  <si>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</si>
  <si>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</si>
  <si>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</si>
  <si>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</si>
  <si>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</si>
  <si>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</si>
  <si>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</si>
  <si>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</si>
  <si>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</si>
  <si>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</si>
  <si>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</si>
  <si>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</si>
  <si>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</si>
  <si>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</si>
  <si>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</si>
  <si>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</si>
  <si>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</si>
  <si>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</si>
  <si>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</si>
  <si>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</si>
  <si>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</si>
  <si>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</si>
  <si>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</si>
  <si>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</si>
  <si>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</si>
  <si>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</si>
  <si>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</si>
  <si>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</si>
  <si>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</si>
  <si>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</si>
  <si>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</si>
  <si>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</si>
  <si>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</si>
  <si>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</si>
  <si>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</si>
  <si>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</si>
  <si>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</si>
  <si>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</si>
  <si>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</si>
  <si>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</si>
  <si>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</si>
  <si>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</si>
  <si>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</si>
  <si>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</si>
  <si>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</si>
  <si>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</si>
  <si>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</si>
  <si>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</si>
  <si>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</si>
  <si>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</si>
  <si>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</si>
  <si>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</si>
  <si>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</si>
  <si>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</si>
  <si>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</si>
  <si>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</si>
  <si>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</si>
  <si>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</si>
  <si>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</si>
  <si>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</si>
  <si>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</si>
  <si>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</si>
  <si>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</si>
  <si>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</si>
  <si>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</si>
  <si>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</si>
  <si>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</si>
  <si>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</si>
  <si>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</si>
  <si>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</si>
  <si>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</si>
  <si>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</si>
  <si>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</si>
  <si>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</si>
  <si>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</si>
  <si>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</si>
  <si>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</si>
  <si>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</si>
  <si>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</si>
  <si>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</si>
  <si>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</si>
  <si>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</si>
  <si>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</si>
  <si>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</si>
  <si>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</si>
  <si>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</si>
  <si>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</si>
  <si>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</si>
  <si>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</si>
  <si>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</si>
  <si>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</si>
  <si>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</si>
  <si>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</si>
  <si>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</si>
  <si>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</si>
  <si>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</si>
  <si>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</si>
  <si>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</si>
  <si>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</si>
  <si>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</si>
  <si>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</si>
  <si>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</si>
  <si>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</si>
  <si>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</si>
  <si>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</si>
  <si>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</si>
  <si>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</si>
  <si>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</si>
  <si>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</si>
  <si>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</si>
  <si>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</si>
  <si>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</si>
  <si>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</si>
  <si>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</si>
  <si>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</si>
  <si>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</si>
  <si>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</si>
  <si>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</si>
  <si>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</si>
  <si>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</si>
  <si>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</si>
  <si>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</si>
  <si>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</si>
  <si>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</si>
  <si>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</si>
  <si>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</si>
  <si>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</si>
  <si>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</si>
  <si>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</si>
  <si>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</si>
  <si>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</si>
  <si>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</si>
  <si>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</si>
  <si>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</si>
  <si>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</si>
  <si>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</si>
  <si>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</si>
  <si>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</si>
  <si>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</si>
  <si>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</si>
  <si>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</si>
  <si>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</si>
  <si>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</si>
  <si>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</si>
  <si>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</si>
  <si>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</si>
  <si>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</si>
  <si>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</si>
  <si>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</si>
  <si>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</si>
  <si>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</si>
  <si>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</si>
  <si>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</si>
  <si>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</si>
  <si>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</si>
  <si>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</si>
  <si>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</si>
  <si>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</si>
  <si>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</si>
  <si>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</si>
  <si>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</si>
  <si>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</si>
  <si>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</si>
  <si>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</si>
  <si>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</si>
  <si>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</si>
  <si>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</si>
  <si>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</si>
  <si>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</si>
  <si>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</si>
  <si>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</si>
  <si>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</si>
  <si>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</si>
  <si>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</si>
  <si>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</si>
  <si>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</si>
  <si>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</si>
  <si>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</si>
  <si>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</si>
  <si>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</si>
  <si>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</si>
  <si>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</si>
  <si>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</si>
  <si>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</si>
  <si>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</si>
  <si>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</si>
  <si>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</si>
  <si>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</si>
  <si>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</si>
  <si>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</si>
  <si>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</si>
  <si>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</si>
  <si>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</si>
  <si>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</si>
  <si>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</si>
  <si>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</si>
  <si>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</si>
  <si>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</si>
  <si>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</si>
  <si>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</si>
  <si>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</si>
  <si>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</si>
  <si>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</si>
  <si>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</si>
  <si>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</si>
  <si>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</si>
  <si>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</si>
  <si>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</si>
  <si>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</si>
  <si>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</si>
  <si>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</si>
  <si>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</si>
  <si>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</si>
  <si>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</si>
  <si>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</si>
  <si>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</si>
  <si>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</si>
  <si>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</si>
  <si>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</si>
  <si>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</si>
  <si>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</si>
  <si>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</si>
  <si>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</si>
  <si>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</si>
  <si>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</si>
  <si>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</si>
  <si>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</si>
  <si>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</si>
  <si>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</si>
  <si>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</si>
  <si>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</si>
  <si>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</si>
  <si>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</si>
  <si>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</si>
  <si>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</si>
  <si>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</si>
  <si>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</si>
  <si>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</si>
  <si>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</si>
  <si>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</si>
  <si>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</si>
  <si>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</si>
  <si>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</si>
  <si>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</si>
  <si>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</si>
  <si>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</si>
  <si>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</si>
  <si>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</si>
  <si>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</si>
  <si>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</si>
  <si>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</si>
  <si>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</si>
  <si>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</si>
  <si>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</si>
  <si>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</si>
  <si>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</si>
  <si>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</si>
  <si>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</si>
  <si>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</si>
  <si>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</si>
  <si>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</si>
  <si>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</si>
  <si>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</si>
  <si>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</si>
  <si>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</si>
  <si>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</si>
  <si>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</si>
  <si>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</si>
  <si>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</si>
  <si>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</si>
  <si>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</si>
  <si>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</si>
  <si>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</si>
  <si>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</si>
  <si>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</si>
  <si>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</si>
  <si>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</si>
  <si>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</si>
  <si>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</si>
  <si>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</si>
  <si>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</si>
  <si>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</si>
  <si>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</si>
  <si>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</si>
  <si>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</si>
  <si>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</si>
  <si>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</si>
  <si>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</si>
  <si>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</si>
  <si>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</si>
  <si>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</si>
  <si>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</si>
  <si>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</si>
  <si>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</si>
  <si>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</si>
  <si>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</si>
  <si>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</si>
  <si>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</si>
  <si>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</si>
  <si>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</si>
  <si>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</si>
  <si>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</si>
  <si>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</si>
  <si>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</si>
  <si>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</si>
  <si>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</si>
  <si>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</si>
  <si>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</si>
  <si>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</si>
  <si>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</si>
  <si>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</si>
  <si>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</si>
  <si>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</si>
  <si>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</si>
  <si>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</si>
  <si>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</si>
  <si>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</si>
  <si>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</si>
  <si>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</si>
  <si>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</si>
  <si>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</si>
  <si>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</si>
  <si>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</si>
  <si>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</si>
  <si>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</si>
  <si>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</si>
  <si>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</si>
  <si>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</si>
  <si>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</si>
  <si>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</si>
  <si>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</si>
  <si>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</si>
  <si>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</si>
  <si>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</si>
  <si>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</si>
  <si>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</si>
  <si>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</si>
  <si>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</si>
  <si>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</si>
  <si>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</si>
  <si>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</si>
  <si>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</si>
  <si>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</si>
  <si>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</si>
  <si>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</si>
  <si>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</si>
  <si>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</si>
  <si>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</si>
  <si>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</si>
  <si>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</si>
  <si>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</si>
  <si>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</si>
  <si>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</si>
  <si>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</si>
  <si>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</si>
  <si>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</si>
  <si>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</si>
  <si>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</si>
  <si>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</si>
  <si>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</si>
  <si>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</si>
  <si>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</si>
  <si>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</si>
  <si>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</si>
  <si>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</si>
  <si>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</si>
  <si>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</si>
  <si>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</si>
  <si>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</si>
  <si>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</si>
  <si>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</si>
  <si>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</si>
  <si>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</si>
  <si>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</si>
  <si>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</si>
  <si>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</si>
  <si>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</si>
  <si>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</si>
  <si>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</si>
  <si>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</si>
  <si>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</si>
  <si>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</si>
  <si>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</si>
  <si>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</si>
  <si>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</si>
  <si>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</si>
  <si>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</si>
  <si>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</si>
  <si>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</si>
  <si>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</si>
  <si>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</si>
  <si>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</si>
  <si>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</si>
  <si>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</si>
  <si>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</si>
  <si>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</si>
  <si>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</si>
  <si>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</si>
  <si>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</si>
  <si>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</si>
  <si>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</si>
  <si>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</si>
  <si>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</si>
  <si>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</si>
  <si>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</si>
  <si>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</si>
  <si>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</si>
  <si>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</si>
  <si>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</si>
  <si>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</si>
  <si>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</si>
  <si>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</si>
  <si>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</si>
  <si>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</si>
  <si>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</si>
  <si>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</si>
  <si>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</si>
  <si>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</si>
  <si>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</si>
  <si>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</si>
  <si>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</si>
  <si>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</si>
  <si>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</si>
  <si>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</si>
  <si>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</si>
  <si>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</si>
  <si>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</si>
  <si>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</si>
  <si>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</si>
  <si>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</si>
  <si>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</si>
  <si>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</si>
  <si>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</si>
  <si>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</si>
  <si>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</si>
  <si>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</si>
  <si>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</si>
  <si>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</si>
  <si>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</si>
  <si>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</si>
  <si>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</si>
  <si>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</si>
  <si>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</si>
  <si>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</si>
  <si>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</si>
  <si>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</si>
  <si>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</si>
  <si>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</si>
  <si>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</si>
  <si>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</si>
  <si>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</si>
  <si>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</si>
  <si>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</si>
  <si>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</si>
  <si>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</si>
  <si>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</si>
  <si>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</si>
  <si>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</si>
  <si>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</si>
  <si>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</si>
  <si>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</si>
  <si>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</si>
  <si>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</si>
  <si>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</si>
  <si>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</si>
  <si>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</si>
  <si>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</si>
  <si>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</si>
  <si>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</si>
  <si>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</si>
  <si>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</si>
  <si>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</si>
  <si>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</si>
  <si>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</si>
  <si>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</si>
  <si>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</si>
  <si>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</si>
  <si>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</si>
  <si>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</si>
  <si>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</si>
  <si>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</si>
  <si>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</si>
  <si>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</si>
  <si>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</si>
  <si>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</si>
  <si>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</si>
  <si>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</si>
  <si>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</si>
  <si>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</si>
  <si>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</si>
  <si>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</si>
  <si>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</si>
  <si>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</si>
  <si>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</si>
  <si>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</si>
  <si>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</si>
  <si>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</si>
  <si>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</si>
  <si>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</si>
  <si>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</si>
  <si>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</si>
  <si>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</si>
  <si>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</si>
  <si>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</si>
  <si>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</si>
  <si>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</si>
  <si>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</si>
  <si>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</si>
  <si>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</si>
  <si>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</si>
  <si>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</si>
  <si>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</si>
  <si>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</si>
  <si>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</si>
  <si>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</si>
  <si>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</si>
  <si>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</si>
  <si>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</si>
  <si>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</si>
  <si>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</si>
  <si>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</si>
  <si>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</si>
  <si>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</si>
  <si>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</si>
  <si>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</si>
  <si>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</si>
  <si>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</si>
  <si>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</si>
  <si>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</si>
  <si>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</si>
  <si>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</si>
  <si>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</si>
  <si>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</si>
  <si>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</si>
  <si>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</si>
  <si>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</si>
  <si>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</si>
  <si>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</si>
  <si>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</si>
  <si>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</si>
  <si>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</si>
  <si>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</si>
  <si>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</si>
  <si>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</si>
  <si>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</si>
  <si>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</si>
  <si>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</si>
  <si>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</si>
  <si>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</si>
  <si>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</si>
  <si>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</si>
  <si>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</si>
  <si>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</si>
  <si>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</si>
  <si>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</si>
  <si>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</si>
  <si>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</si>
  <si>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</si>
  <si>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</si>
  <si>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</si>
  <si>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</si>
  <si>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</si>
  <si>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</si>
  <si>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</si>
  <si>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</si>
  <si>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</si>
  <si>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</si>
  <si>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</si>
  <si>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</si>
  <si>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</si>
  <si>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</si>
  <si>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</si>
  <si>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</si>
  <si>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</si>
  <si>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</si>
  <si>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</si>
  <si>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</si>
  <si>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</si>
  <si>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</si>
  <si>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</si>
  <si>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</si>
  <si>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</si>
  <si>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</si>
  <si>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</si>
  <si>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</si>
  <si>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</si>
  <si>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</si>
  <si>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</si>
  <si>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</si>
  <si>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</si>
  <si>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</si>
  <si>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</si>
  <si>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</si>
  <si>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</si>
  <si>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</si>
  <si>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</si>
  <si>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</si>
  <si>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</si>
  <si>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</si>
  <si>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</si>
  <si>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</si>
  <si>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</si>
  <si>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</si>
  <si>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</si>
  <si>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</si>
  <si>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</si>
  <si>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</si>
  <si>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</si>
  <si>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</si>
  <si>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</si>
  <si>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</si>
  <si>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</si>
  <si>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</si>
  <si>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</si>
  <si>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</si>
  <si>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</si>
  <si>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</si>
  <si>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</si>
  <si>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</si>
  <si>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</si>
  <si>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</si>
  <si>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</si>
  <si>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</si>
  <si>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</si>
  <si>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</si>
  <si>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</si>
  <si>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</si>
  <si>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</si>
  <si>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</si>
  <si>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</si>
  <si>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</si>
  <si>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</si>
  <si>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</si>
  <si>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</si>
  <si>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</si>
  <si>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</si>
  <si>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</si>
  <si>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</si>
  <si>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</si>
  <si>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</si>
  <si>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</si>
  <si>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</si>
  <si>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</si>
  <si>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</si>
  <si>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</si>
  <si>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</si>
  <si>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</si>
  <si>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</si>
  <si>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</si>
  <si>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</si>
  <si>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</si>
  <si>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</si>
  <si>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</si>
  <si>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</si>
  <si>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</si>
  <si>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</si>
  <si>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</si>
  <si>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</si>
  <si>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</si>
  <si>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</si>
  <si>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</si>
  <si>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</si>
  <si>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</si>
  <si>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</si>
  <si>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</si>
  <si>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</si>
  <si>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</si>
  <si>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</si>
  <si>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</si>
  <si>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</si>
  <si>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</si>
  <si>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</si>
  <si>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</si>
  <si>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</si>
  <si>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</si>
  <si>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</si>
  <si>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</si>
  <si>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</si>
  <si>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</si>
  <si>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</si>
  <si>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</si>
  <si>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</si>
  <si>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</si>
  <si>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</si>
  <si>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</si>
  <si>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</si>
  <si>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</si>
  <si>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</si>
  <si>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</si>
  <si>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</si>
  <si>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</si>
  <si>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</si>
  <si>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</si>
  <si>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</si>
  <si>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</si>
  <si>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</si>
  <si>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</si>
  <si>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</si>
  <si>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</si>
  <si>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</si>
  <si>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</si>
  <si>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</si>
  <si>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</si>
  <si>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</si>
  <si>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</si>
  <si>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</si>
  <si>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</si>
  <si>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</si>
  <si>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</si>
  <si>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</si>
  <si>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</si>
  <si>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</si>
  <si>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</si>
  <si>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</si>
  <si>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</si>
  <si>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</si>
  <si>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</si>
  <si>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</si>
  <si>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</si>
  <si>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</si>
  <si>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</si>
  <si>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</si>
  <si>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</si>
  <si>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</si>
  <si>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</si>
  <si>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</si>
  <si>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</si>
  <si>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</si>
  <si>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</si>
  <si>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</si>
  <si>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</si>
  <si>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</si>
  <si>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</si>
  <si>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</si>
  <si>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</si>
  <si>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</si>
  <si>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</si>
  <si>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</si>
  <si>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</si>
  <si>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</si>
  <si>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</si>
  <si>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</si>
  <si>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</si>
  <si>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</si>
  <si>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</si>
  <si>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</si>
  <si>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</si>
  <si>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</si>
  <si>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</si>
  <si>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</si>
  <si>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</si>
  <si>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</si>
  <si>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</si>
  <si>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</si>
  <si>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</si>
  <si>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</si>
  <si>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</si>
  <si>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</si>
  <si>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</si>
  <si>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</si>
  <si>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</si>
  <si>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</si>
  <si>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</si>
  <si>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</si>
  <si>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</si>
  <si>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</si>
  <si>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</si>
  <si>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</si>
  <si>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</si>
  <si>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</si>
  <si>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</si>
  <si>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</si>
  <si>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</si>
  <si>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</si>
  <si>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</si>
  <si>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</si>
  <si>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</si>
  <si>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</si>
  <si>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</si>
  <si>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</si>
  <si>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</si>
  <si>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</si>
  <si>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</si>
  <si>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</si>
  <si>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</si>
  <si>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</si>
  <si>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</si>
  <si>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</si>
  <si>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</si>
  <si>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</si>
  <si>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</si>
  <si>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</si>
  <si>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</si>
  <si>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</si>
  <si>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</si>
  <si>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</si>
  <si>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</si>
  <si>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</si>
  <si>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</si>
  <si>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</si>
  <si>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</si>
  <si>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</si>
  <si>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</si>
  <si>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</si>
  <si>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</si>
  <si>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</si>
  <si>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</si>
  <si>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</si>
  <si>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</si>
  <si>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</si>
  <si>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</si>
  <si>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</si>
  <si>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</si>
  <si>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</si>
  <si>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</si>
  <si>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</si>
  <si>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</si>
  <si>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</si>
  <si>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</si>
  <si>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</si>
  <si>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</si>
  <si>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</si>
  <si>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</si>
  <si>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</si>
  <si>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</si>
  <si>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</si>
  <si>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</si>
  <si>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</si>
  <si>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</si>
  <si>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</si>
  <si>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</si>
  <si>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</si>
  <si>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</si>
  <si>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</si>
  <si>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</si>
  <si>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</si>
  <si>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</si>
  <si>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</si>
  <si>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</si>
  <si>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</si>
  <si>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</si>
  <si>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</si>
  <si>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</si>
  <si>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</si>
  <si>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</si>
  <si>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</si>
  <si>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</si>
  <si>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</si>
  <si>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</si>
  <si>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</si>
  <si>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</si>
  <si>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</si>
  <si>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</si>
  <si>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</si>
  <si>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</si>
  <si>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</si>
  <si>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</si>
  <si>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</si>
  <si>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</si>
  <si>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</si>
  <si>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</si>
  <si>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</si>
  <si>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</si>
  <si>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</si>
  <si>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</si>
  <si>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</si>
  <si>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</si>
  <si>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</si>
  <si>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</si>
  <si>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</si>
  <si>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</si>
  <si>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</si>
  <si>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</si>
  <si>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</si>
  <si>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</si>
  <si>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</si>
  <si>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</si>
  <si>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</si>
  <si>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</si>
  <si>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</si>
  <si>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</si>
  <si>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</si>
  <si>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</si>
  <si>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</si>
  <si>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</si>
  <si>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</si>
  <si>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</si>
  <si>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</si>
  <si>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</si>
  <si>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</si>
  <si>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</si>
  <si>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</si>
  <si>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</si>
  <si>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</si>
  <si>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</si>
  <si>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</si>
  <si>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</si>
  <si>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</si>
  <si>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</si>
  <si>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</si>
  <si>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</si>
  <si>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</si>
  <si>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</si>
  <si>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</si>
  <si>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</si>
  <si>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</si>
  <si>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</si>
  <si>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</si>
  <si>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</si>
  <si>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</si>
  <si>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</si>
  <si>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</si>
  <si>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</si>
  <si>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</si>
  <si>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</si>
  <si>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</si>
  <si>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</si>
  <si>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</si>
  <si>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</si>
  <si>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</si>
  <si>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</si>
  <si>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</si>
  <si>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</si>
  <si>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</si>
  <si>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</si>
  <si>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</si>
  <si>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</si>
  <si>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</si>
  <si>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</si>
  <si>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</si>
  <si>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</si>
  <si>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</si>
  <si>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</si>
  <si>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</si>
  <si>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</si>
  <si>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</si>
  <si>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</si>
  <si>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</si>
  <si>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</si>
  <si>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</si>
  <si>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</si>
  <si>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</si>
  <si>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</si>
  <si>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</si>
  <si>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</si>
  <si>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</si>
  <si>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</si>
  <si>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</si>
  <si>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</si>
  <si>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</si>
  <si>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</si>
  <si>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</si>
  <si>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</si>
  <si>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</si>
  <si>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</si>
  <si>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</si>
  <si>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</si>
  <si>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</si>
  <si>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</si>
  <si>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</si>
  <si>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</si>
  <si>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</si>
  <si>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</si>
  <si>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</si>
  <si>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</si>
  <si>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</si>
  <si>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</si>
  <si>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</si>
  <si>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</si>
  <si>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</si>
  <si>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</si>
  <si>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</si>
  <si>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</si>
  <si>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</si>
  <si>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</si>
  <si>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</si>
  <si>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</si>
  <si>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</si>
  <si>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</si>
  <si>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</si>
  <si>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</si>
  <si>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</si>
  <si>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</si>
  <si>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</si>
  <si>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</si>
  <si>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</si>
  <si>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</si>
  <si>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</si>
  <si>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</si>
  <si>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</si>
  <si>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</si>
  <si>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</si>
  <si>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</si>
  <si>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</si>
  <si>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</si>
  <si>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</si>
  <si>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</si>
  <si>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</si>
  <si>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</si>
  <si>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</si>
  <si>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</si>
  <si>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</si>
  <si>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</si>
  <si>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</si>
  <si>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</si>
  <si>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</si>
  <si>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</si>
  <si>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</si>
  <si>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</si>
  <si>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</si>
  <si>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</si>
  <si>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</si>
  <si>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</si>
  <si>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</si>
  <si>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</si>
  <si>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</si>
  <si>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</si>
  <si>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</si>
  <si>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</si>
  <si>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</si>
  <si>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</si>
  <si>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</si>
  <si>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</si>
  <si>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</si>
  <si>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</si>
  <si>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</si>
  <si>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</si>
  <si>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</si>
  <si>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</si>
  <si>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</si>
  <si>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</si>
  <si>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</si>
  <si>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</si>
  <si>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</si>
  <si>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</si>
  <si>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</si>
  <si>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</si>
  <si>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</si>
  <si>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</si>
  <si>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</si>
  <si>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</si>
  <si>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</si>
  <si>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</si>
  <si>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</si>
  <si>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</si>
  <si>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</si>
  <si>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</si>
  <si>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</si>
  <si>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</si>
  <si>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</si>
  <si>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</si>
  <si>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</si>
  <si>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</si>
  <si>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</si>
  <si>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</si>
  <si>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</si>
  <si>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</si>
  <si>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</si>
  <si>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</si>
  <si>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</si>
  <si>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</si>
  <si>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</si>
  <si>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</si>
  <si>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</si>
  <si>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</si>
  <si>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</si>
  <si>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</si>
  <si>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</si>
  <si>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</si>
  <si>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</si>
  <si>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</si>
  <si>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</si>
  <si>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</si>
  <si>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</si>
  <si>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</si>
  <si>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</si>
  <si>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</si>
  <si>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</si>
  <si>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</si>
  <si>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</si>
  <si>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</si>
  <si>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</si>
  <si>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</si>
  <si>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</si>
  <si>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</si>
  <si>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</si>
  <si>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</si>
  <si>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</si>
  <si>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</si>
  <si>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</si>
  <si>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</si>
  <si>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</si>
  <si>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</si>
  <si>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</si>
  <si>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</si>
  <si>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</si>
  <si>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</si>
  <si>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</si>
  <si>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</si>
  <si>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</si>
  <si>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</si>
  <si>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</si>
  <si>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</si>
  <si>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</si>
  <si>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</si>
  <si>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</si>
  <si>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</si>
  <si>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</si>
  <si>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</si>
  <si>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</si>
  <si>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</si>
  <si>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</si>
  <si>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</si>
  <si>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</si>
  <si>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</si>
  <si>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</si>
  <si>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</si>
  <si>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</si>
  <si>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</si>
  <si>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</si>
  <si>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</si>
  <si>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</si>
  <si>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</si>
  <si>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</si>
  <si>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</si>
  <si>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</si>
  <si>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</si>
  <si>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</si>
  <si>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</si>
  <si>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</si>
  <si>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</si>
  <si>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</si>
  <si>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</si>
  <si>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</si>
  <si>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</si>
  <si>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</si>
  <si>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</si>
  <si>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</si>
  <si>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</si>
  <si>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</si>
  <si>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</si>
  <si>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</si>
  <si>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</si>
  <si>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</si>
  <si>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</si>
  <si>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</si>
  <si>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</si>
  <si>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</si>
  <si>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</si>
  <si>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</si>
  <si>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</si>
  <si>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</si>
  <si>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</si>
  <si>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</si>
  <si>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</si>
  <si>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</si>
  <si>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</si>
  <si>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</si>
  <si>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</si>
  <si>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</si>
  <si>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</si>
  <si>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</si>
  <si>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</si>
  <si>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</si>
  <si>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</si>
  <si>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</si>
  <si>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</si>
  <si>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</si>
  <si>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</si>
  <si>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</si>
  <si>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</si>
  <si>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</si>
  <si>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</si>
  <si>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</si>
  <si>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</si>
  <si>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</si>
  <si>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</si>
  <si>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</si>
  <si>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</si>
  <si>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</si>
  <si>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</si>
  <si>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</si>
  <si>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</si>
  <si>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</si>
  <si>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</si>
  <si>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</si>
  <si>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</si>
  <si>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</si>
  <si>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</si>
  <si>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</si>
  <si>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</si>
  <si>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</si>
  <si>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</si>
  <si>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</si>
  <si>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</si>
  <si>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</si>
  <si>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</si>
  <si>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</si>
  <si>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</si>
  <si>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</si>
  <si>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</si>
  <si>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</si>
  <si>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</si>
  <si>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</si>
  <si>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</si>
  <si>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</si>
  <si>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</si>
  <si>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</si>
  <si>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</si>
  <si>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</si>
  <si>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</si>
  <si>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</si>
  <si>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</si>
  <si>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</si>
  <si>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</si>
  <si>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</si>
  <si>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</si>
  <si>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</si>
  <si>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</si>
  <si>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</si>
  <si>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</si>
  <si>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</si>
  <si>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</si>
  <si>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</si>
  <si>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</si>
  <si>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</si>
  <si>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</si>
  <si>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</si>
  <si>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</si>
  <si>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</si>
  <si>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</si>
  <si>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</si>
  <si>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</si>
  <si>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</si>
  <si>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</si>
  <si>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</si>
  <si>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</si>
  <si>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</si>
  <si>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</si>
  <si>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</si>
  <si>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</si>
  <si>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</si>
  <si>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</si>
  <si>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</si>
  <si>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</si>
  <si>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</si>
  <si>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</si>
  <si>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</si>
  <si>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</si>
  <si>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</si>
  <si>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</si>
  <si>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</si>
  <si>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</si>
  <si>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</si>
  <si>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</si>
  <si>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</si>
  <si>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</si>
  <si>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</si>
  <si>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</si>
  <si>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</si>
  <si>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</si>
  <si>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</si>
  <si>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</si>
  <si>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</si>
  <si>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</si>
  <si>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</si>
  <si>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</si>
  <si>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</si>
  <si>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</si>
  <si>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</si>
  <si>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</si>
  <si>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</si>
  <si>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</si>
  <si>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</si>
  <si>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</si>
  <si>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</si>
  <si>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</si>
  <si>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</si>
  <si>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</si>
  <si>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</si>
  <si>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</si>
  <si>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</si>
  <si>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</si>
  <si>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</si>
  <si>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</si>
  <si>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</si>
  <si>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</si>
  <si>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</si>
  <si>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</si>
  <si>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</si>
  <si>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</si>
  <si>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</si>
  <si>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</si>
  <si>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</si>
  <si>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</si>
  <si>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</si>
  <si>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</si>
  <si>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</si>
  <si>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</si>
  <si>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</si>
  <si>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</si>
  <si>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</si>
  <si>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</si>
  <si>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</si>
  <si>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</si>
  <si>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</si>
  <si>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</si>
  <si>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</si>
  <si>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</si>
  <si>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</si>
  <si>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</si>
  <si>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</si>
  <si>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</si>
  <si>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</si>
  <si>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</si>
  <si>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</si>
  <si>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</si>
  <si>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</si>
  <si>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</si>
  <si>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</si>
  <si>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</si>
  <si>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</si>
  <si>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</si>
  <si>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</si>
  <si>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</si>
  <si>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</si>
  <si>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</si>
  <si>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</si>
  <si>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</si>
  <si>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</si>
  <si>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</si>
  <si>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</si>
  <si>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</si>
  <si>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</si>
  <si>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</si>
  <si>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</si>
  <si>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</si>
  <si>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</si>
  <si>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</si>
  <si>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</si>
  <si>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</si>
  <si>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</si>
  <si>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</si>
  <si>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</si>
  <si>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</si>
  <si>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</si>
  <si>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</si>
  <si>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</si>
  <si>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</si>
  <si>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</si>
  <si>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</si>
  <si>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</si>
  <si>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</si>
  <si>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</si>
  <si>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</si>
  <si>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</si>
  <si>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</si>
  <si>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</si>
  <si>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</si>
  <si>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</si>
  <si>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</si>
  <si>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</si>
  <si>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</si>
  <si>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</si>
  <si>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</si>
  <si>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</si>
  <si>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</si>
  <si>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</si>
  <si>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</si>
  <si>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</si>
  <si>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</si>
  <si>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</si>
  <si>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</si>
  <si>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</si>
  <si>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</si>
  <si>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</si>
  <si>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</si>
  <si>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</si>
  <si>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</si>
  <si>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</si>
  <si>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</si>
  <si>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</si>
  <si>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</si>
  <si>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</si>
  <si>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</si>
  <si>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</si>
  <si>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</si>
  <si>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</si>
  <si>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</si>
  <si>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</si>
  <si>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</si>
  <si>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</si>
  <si>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</si>
  <si>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</si>
  <si>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</si>
  <si>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</si>
  <si>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</si>
  <si>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</si>
  <si>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</si>
  <si>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</si>
  <si>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</si>
  <si>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</si>
  <si>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</si>
  <si>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</si>
  <si>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</si>
  <si>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</si>
  <si>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</si>
  <si>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</si>
  <si>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</si>
  <si>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</si>
  <si>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</si>
  <si>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</si>
  <si>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</si>
  <si>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</si>
  <si>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</si>
  <si>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</si>
  <si>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</si>
  <si>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</si>
  <si>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</si>
  <si>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</si>
  <si>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</si>
  <si>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</si>
  <si>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</si>
  <si>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</si>
  <si>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</si>
  <si>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</si>
  <si>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</si>
  <si>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</si>
  <si>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</si>
  <si>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</si>
  <si>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</si>
  <si>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</si>
  <si>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</si>
  <si>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</si>
  <si>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</si>
  <si>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</si>
  <si>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</si>
  <si>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</si>
  <si>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</si>
  <si>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</si>
  <si>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</si>
  <si>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</si>
  <si>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</si>
  <si>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</si>
  <si>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</si>
  <si>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</si>
  <si>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</si>
  <si>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</si>
  <si>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</si>
  <si>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</si>
  <si>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</si>
  <si>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</si>
  <si>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</si>
  <si>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</si>
  <si>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</si>
  <si>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</si>
  <si>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</si>
  <si>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</si>
  <si>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</si>
  <si>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</si>
  <si>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</si>
  <si>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</si>
  <si>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</si>
  <si>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</si>
  <si>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</si>
  <si>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</si>
  <si>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</si>
  <si>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</si>
  <si>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</si>
  <si>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</si>
  <si>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</si>
  <si>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</si>
  <si>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</si>
  <si>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</si>
  <si>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</si>
  <si>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</si>
  <si>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</si>
  <si>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</si>
  <si>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</si>
  <si>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</si>
  <si>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</si>
  <si>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</si>
  <si>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</si>
  <si>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</si>
  <si>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</si>
  <si>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</si>
  <si>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</si>
  <si>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</si>
  <si>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</si>
  <si>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</si>
  <si>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</si>
  <si>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</si>
  <si>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</si>
  <si>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</si>
  <si>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</si>
  <si>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</si>
  <si>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</si>
  <si>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</si>
  <si>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</si>
  <si>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</si>
  <si>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</si>
  <si>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</si>
  <si>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</si>
  <si>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</si>
  <si>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</si>
  <si>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</si>
  <si>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</si>
  <si>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</si>
  <si>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</si>
  <si>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</si>
  <si>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</si>
  <si>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</si>
  <si>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</si>
  <si>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</si>
  <si>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</si>
  <si>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</si>
  <si>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</si>
  <si>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</si>
  <si>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</si>
  <si>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</si>
  <si>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</si>
  <si>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</si>
  <si>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</si>
  <si>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</si>
  <si>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</si>
  <si>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</si>
  <si>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</si>
  <si>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</si>
  <si>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</si>
  <si>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</si>
  <si>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</si>
  <si>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</si>
  <si>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</si>
  <si>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</si>
  <si>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</si>
  <si>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</si>
  <si>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</si>
  <si>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</si>
  <si>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</si>
  <si>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</si>
  <si>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</si>
  <si>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</si>
  <si>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</si>
  <si>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</si>
  <si>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</si>
  <si>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</si>
  <si>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</si>
  <si>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</si>
  <si>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</si>
  <si>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</si>
  <si>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</si>
  <si>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</si>
  <si>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</si>
  <si>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</si>
  <si>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</si>
  <si>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</si>
  <si>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</si>
  <si>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</si>
  <si>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</si>
  <si>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</si>
  <si>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</si>
  <si>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</si>
  <si>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</si>
  <si>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</si>
  <si>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</si>
  <si>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</si>
  <si>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</si>
  <si>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</si>
  <si>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</si>
  <si>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</si>
  <si>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</si>
  <si>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</si>
  <si>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</si>
  <si>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</si>
  <si>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</si>
  <si>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</si>
  <si>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</si>
  <si>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</si>
  <si>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</si>
  <si>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</si>
  <si>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</si>
  <si>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</si>
  <si>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</si>
  <si>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</si>
  <si>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</si>
  <si>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</si>
  <si>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</si>
  <si>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</si>
  <si>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</si>
  <si>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</si>
  <si>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</si>
  <si>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</si>
  <si>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</si>
  <si>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</si>
  <si>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</si>
  <si>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</si>
  <si>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</si>
  <si>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</si>
  <si>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</si>
  <si>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</si>
  <si>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</si>
  <si>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</si>
  <si>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</si>
  <si>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</si>
  <si>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</si>
  <si>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</si>
  <si>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</si>
  <si>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</si>
  <si>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</si>
  <si>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</si>
  <si>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</si>
  <si>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</si>
  <si>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</si>
  <si>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</si>
  <si>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</si>
  <si>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</si>
  <si>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</si>
  <si>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</si>
  <si>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</si>
  <si>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</si>
  <si>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</si>
  <si>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</si>
  <si>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</si>
  <si>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</si>
  <si>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</si>
  <si>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</si>
  <si>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</si>
  <si>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</si>
  <si>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</si>
  <si>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</si>
  <si>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</si>
  <si>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</si>
  <si>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</si>
  <si>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</si>
  <si>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</si>
  <si>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</si>
  <si>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</si>
  <si>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</si>
  <si>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</si>
  <si>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</si>
  <si>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</si>
  <si>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</si>
  <si>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</si>
  <si>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</si>
  <si>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</si>
  <si>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</si>
  <si>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</si>
  <si>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</si>
  <si>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</si>
  <si>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</si>
  <si>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</si>
  <si>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</si>
  <si>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</si>
  <si>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</si>
  <si>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</si>
  <si>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</si>
  <si>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</si>
  <si>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</si>
  <si>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</si>
  <si>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</si>
  <si>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</si>
  <si>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</si>
  <si>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</si>
  <si>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</si>
  <si>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</si>
  <si>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</si>
  <si>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</si>
  <si>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</si>
  <si>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</si>
  <si>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</si>
  <si>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</si>
  <si>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</si>
  <si>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</si>
  <si>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</si>
  <si>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</si>
  <si>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</si>
  <si>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</si>
  <si>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</si>
  <si>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</si>
  <si>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</si>
  <si>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</si>
  <si>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</si>
  <si>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</si>
  <si>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</si>
  <si>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</si>
  <si>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</si>
  <si>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</si>
  <si>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</si>
  <si>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</si>
  <si>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</si>
  <si>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</si>
  <si>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</si>
  <si>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</si>
  <si>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</si>
  <si>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</si>
  <si>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</si>
  <si>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</si>
  <si>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</si>
  <si>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</si>
  <si>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</si>
  <si>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</si>
  <si>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</si>
  <si>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</si>
  <si>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</si>
  <si>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</si>
  <si>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</si>
  <si>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</si>
  <si>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</si>
  <si>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</si>
  <si>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</si>
  <si>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</si>
  <si>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</si>
  <si>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</si>
  <si>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</si>
  <si>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</si>
  <si>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</si>
  <si>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</si>
  <si>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</si>
  <si>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</si>
  <si>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</si>
  <si>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</si>
  <si>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</si>
  <si>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</si>
  <si>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</si>
  <si>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</si>
  <si>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</si>
  <si>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</si>
  <si>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</si>
  <si>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</si>
  <si>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</si>
  <si>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</si>
  <si>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</si>
  <si>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</si>
  <si>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</si>
  <si>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</si>
  <si>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</si>
  <si>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</si>
  <si>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</si>
  <si>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</si>
  <si>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</si>
  <si>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</si>
  <si>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</si>
  <si>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</si>
  <si>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</si>
  <si>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</si>
  <si>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</si>
  <si>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</si>
  <si>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</si>
  <si>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</si>
  <si>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</si>
  <si>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</si>
  <si>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</si>
  <si>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</si>
  <si>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</si>
  <si>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</si>
  <si>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</si>
  <si>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</si>
  <si>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</si>
  <si>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</si>
  <si>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</si>
  <si>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</si>
  <si>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</si>
  <si>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</si>
  <si>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</si>
  <si>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</si>
  <si>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</si>
  <si>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</si>
  <si>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</si>
  <si>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</si>
  <si>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</si>
  <si>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</si>
  <si>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</si>
  <si>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</si>
  <si>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</si>
  <si>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</si>
  <si>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</si>
  <si>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</si>
  <si>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</si>
  <si>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</si>
  <si>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</si>
  <si>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</si>
  <si>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</si>
  <si>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</si>
  <si>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</si>
  <si>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</si>
  <si>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</si>
  <si>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</si>
  <si>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</si>
  <si>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</si>
  <si>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</si>
  <si>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</si>
  <si>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</si>
  <si>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</si>
  <si>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</si>
  <si>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</si>
  <si>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</si>
  <si>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</si>
  <si>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</si>
  <si>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</si>
  <si>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</si>
  <si>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</si>
  <si>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</si>
  <si>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</si>
  <si>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</si>
  <si>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</si>
  <si>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</si>
  <si>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</si>
  <si>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</si>
  <si>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</si>
  <si>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</si>
  <si>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</si>
  <si>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</si>
  <si>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</si>
  <si>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</si>
  <si>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</si>
  <si>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</si>
  <si>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</si>
  <si>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</si>
  <si>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</si>
  <si>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</si>
  <si>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</si>
  <si>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</si>
  <si>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</si>
  <si>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</si>
  <si>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</si>
  <si>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</si>
  <si>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</si>
  <si>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</si>
  <si>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</si>
  <si>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</si>
  <si>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</si>
  <si>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</si>
  <si>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</si>
  <si>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</si>
  <si>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</si>
  <si>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</si>
  <si>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</si>
  <si>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</si>
  <si>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</si>
  <si>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</si>
  <si>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</si>
  <si>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</si>
  <si>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</si>
  <si>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</si>
  <si>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</si>
  <si>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</si>
  <si>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</si>
  <si>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</si>
  <si>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</si>
  <si>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</si>
  <si>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</si>
  <si>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</si>
  <si>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</si>
  <si>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</si>
  <si>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</si>
  <si>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</si>
  <si>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</si>
  <si>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</si>
  <si>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</si>
  <si>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</si>
  <si>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</si>
  <si>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</si>
  <si>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</si>
  <si>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</si>
  <si>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</si>
  <si>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</si>
  <si>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</si>
  <si>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</si>
  <si>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</si>
  <si>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</si>
  <si>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</si>
  <si>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</si>
  <si>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</si>
  <si>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</si>
  <si>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</si>
  <si>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</si>
  <si>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</si>
  <si>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</si>
  <si>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</si>
  <si>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</si>
  <si>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</si>
  <si>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</si>
  <si>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</si>
  <si>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</si>
  <si>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</si>
  <si>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</si>
  <si>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</si>
  <si>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</si>
  <si>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</si>
  <si>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</si>
  <si>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</si>
  <si>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</si>
  <si>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</si>
  <si>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</si>
  <si>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</si>
  <si>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</si>
  <si>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</si>
  <si>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</si>
  <si>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</si>
  <si>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</si>
  <si>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</si>
  <si>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</si>
  <si>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</si>
  <si>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</si>
  <si>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</si>
  <si>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</si>
  <si>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</si>
  <si>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</si>
  <si>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</si>
  <si>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</si>
  <si>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</si>
  <si>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</si>
  <si>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</si>
  <si>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</si>
  <si>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</si>
  <si>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</si>
  <si>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</si>
  <si>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</si>
  <si>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</si>
  <si>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</si>
  <si>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</si>
  <si>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</si>
  <si>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</si>
  <si>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</si>
  <si>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</si>
  <si>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</si>
  <si>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</si>
  <si>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</si>
  <si>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</si>
  <si>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</si>
  <si>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</si>
  <si>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</si>
  <si>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</si>
  <si>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</si>
  <si>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</si>
  <si>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</si>
  <si>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</si>
  <si>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</si>
  <si>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</si>
  <si>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</si>
  <si>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</si>
  <si>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</si>
  <si>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</si>
  <si>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</si>
  <si>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</si>
  <si>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</si>
  <si>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</si>
  <si>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</si>
  <si>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</si>
  <si>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</si>
  <si>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</si>
  <si>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</si>
  <si>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</si>
  <si>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</si>
  <si>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</si>
  <si>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</si>
  <si>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</si>
  <si>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</si>
  <si>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</si>
  <si>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</si>
  <si>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</si>
  <si>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</si>
  <si>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</si>
  <si>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</si>
  <si>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</si>
  <si>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</si>
  <si>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</si>
  <si>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</si>
  <si>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</si>
  <si>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</si>
  <si>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</si>
  <si>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</si>
  <si>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</si>
  <si>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</si>
  <si>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</si>
  <si>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</si>
  <si>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</si>
  <si>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</si>
  <si>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</si>
  <si>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</si>
  <si>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</si>
  <si>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</si>
  <si>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</si>
  <si>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</si>
  <si>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</si>
  <si>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</si>
  <si>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</si>
  <si>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</si>
  <si>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</si>
  <si>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</si>
  <si>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</si>
  <si>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</si>
  <si>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</si>
  <si>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</si>
  <si>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</si>
  <si>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</si>
  <si>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</si>
  <si>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</si>
  <si>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</si>
  <si>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</si>
  <si>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</si>
  <si>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</si>
  <si>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</si>
  <si>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</si>
  <si>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</si>
  <si>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</si>
  <si>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</si>
  <si>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</si>
  <si>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</si>
  <si>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</si>
  <si>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</si>
  <si>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</si>
  <si>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</si>
  <si>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</si>
  <si>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</si>
  <si>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</si>
  <si>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</si>
  <si>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</si>
  <si>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</si>
  <si>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</si>
  <si>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</si>
  <si>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</si>
  <si>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</si>
  <si>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</si>
  <si>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</si>
  <si>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</si>
  <si>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</si>
  <si>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</si>
  <si>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</si>
  <si>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</si>
  <si>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</si>
  <si>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</si>
  <si>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</si>
  <si>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</si>
  <si>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</si>
  <si>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</si>
  <si>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</si>
  <si>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</si>
  <si>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</si>
  <si>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</si>
  <si>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</si>
  <si>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</si>
  <si>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</si>
  <si>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</si>
  <si>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</si>
  <si>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</si>
  <si>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</si>
  <si>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</si>
  <si>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</si>
  <si>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</si>
  <si>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</si>
  <si>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</si>
  <si>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</si>
  <si>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</si>
  <si>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</si>
  <si>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</si>
  <si>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</si>
  <si>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</si>
  <si>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</si>
  <si>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</si>
  <si>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</si>
  <si>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</si>
  <si>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</si>
  <si>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</si>
  <si>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</si>
  <si>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</si>
  <si>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</si>
  <si>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</si>
  <si>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</si>
  <si>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</si>
  <si>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</si>
  <si>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</si>
  <si>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</si>
  <si>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</si>
  <si>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</si>
  <si>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</si>
  <si>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</si>
  <si>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</si>
  <si>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</si>
  <si>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</si>
  <si>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</si>
  <si>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</si>
  <si>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</si>
  <si>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</si>
  <si>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</si>
  <si>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</si>
  <si>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</si>
  <si>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</si>
  <si>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</si>
  <si>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</si>
  <si>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</si>
  <si>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</si>
  <si>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</si>
  <si>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</si>
  <si>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</si>
  <si>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</si>
  <si>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</si>
  <si>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</si>
  <si>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</si>
  <si>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</si>
  <si>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</si>
  <si>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</si>
  <si>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</si>
  <si>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</si>
  <si>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</si>
  <si>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</si>
  <si>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</si>
  <si>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</si>
  <si>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</si>
  <si>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</si>
  <si>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</si>
  <si>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</si>
  <si>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</si>
  <si>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</si>
  <si>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</si>
  <si>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</si>
  <si>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</si>
  <si>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</si>
  <si>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</si>
  <si>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</si>
  <si>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</si>
  <si>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</si>
  <si>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</si>
  <si>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</si>
  <si>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</si>
  <si>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</si>
  <si>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</si>
  <si>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</si>
  <si>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</si>
  <si>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</si>
  <si>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</si>
  <si>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</si>
  <si>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</si>
  <si>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</si>
  <si>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</si>
  <si>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</si>
  <si>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</si>
  <si>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</si>
  <si>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</si>
  <si>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</si>
  <si>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</si>
  <si>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</si>
  <si>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</si>
  <si>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</si>
  <si>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</si>
  <si>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</si>
  <si>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</si>
  <si>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</si>
  <si>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</si>
  <si>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</si>
  <si>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</si>
  <si>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</si>
  <si>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</si>
  <si>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</si>
  <si>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</si>
  <si>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</si>
  <si>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</si>
  <si>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</si>
  <si>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</si>
  <si>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</si>
  <si>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</si>
  <si>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</si>
  <si>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</si>
  <si>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</si>
  <si>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</si>
  <si>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</si>
  <si>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</si>
  <si>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</si>
  <si>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</si>
  <si>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</si>
  <si>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</si>
  <si>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</si>
  <si>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</si>
  <si>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</si>
  <si>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</si>
  <si>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</si>
  <si>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</si>
  <si>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</si>
  <si>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</si>
  <si>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</si>
  <si>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</si>
  <si>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</si>
  <si>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</si>
  <si>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</si>
  <si>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</si>
  <si>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</si>
  <si>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</si>
  <si>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</si>
  <si>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</si>
  <si>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</si>
  <si>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</si>
  <si>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</si>
  <si>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</si>
  <si>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</si>
  <si>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</si>
  <si>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</si>
  <si>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</si>
  <si>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</si>
  <si>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</si>
  <si>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</si>
  <si>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</si>
  <si>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</si>
  <si>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</si>
  <si>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</si>
  <si>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</si>
  <si>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</si>
  <si>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</si>
  <si>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</si>
  <si>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</si>
  <si>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</si>
  <si>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</si>
  <si>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</si>
  <si>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</si>
  <si>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</si>
  <si>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</si>
  <si>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</si>
  <si>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</si>
  <si>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</si>
  <si>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</si>
  <si>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</si>
  <si>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</si>
  <si>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</si>
  <si>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</si>
  <si>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</si>
  <si>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</si>
  <si>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</si>
  <si>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</si>
  <si>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</si>
  <si>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</si>
  <si>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</si>
  <si>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</si>
  <si>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</si>
  <si>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</si>
  <si>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</si>
  <si>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</si>
  <si>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</si>
  <si>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</si>
  <si>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</si>
  <si>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</si>
  <si>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</si>
  <si>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</si>
  <si>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</si>
  <si>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</si>
  <si>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</si>
  <si>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</si>
  <si>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</si>
  <si>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</si>
  <si>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</si>
  <si>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</si>
  <si>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</si>
  <si>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</si>
  <si>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</si>
  <si>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</si>
  <si>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</si>
  <si>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</si>
  <si>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</si>
  <si>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</si>
  <si>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</si>
  <si>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</si>
  <si>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</si>
  <si>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</si>
  <si>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</si>
  <si>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</si>
  <si>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</si>
  <si>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</si>
  <si>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</si>
  <si>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</si>
  <si>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</si>
  <si>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</si>
  <si>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</si>
  <si>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</si>
  <si>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</si>
  <si>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</si>
  <si>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</si>
  <si>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</si>
  <si>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</si>
  <si>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</si>
  <si>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</si>
  <si>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</si>
  <si>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</si>
  <si>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</si>
  <si>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</si>
  <si>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</si>
  <si>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</si>
  <si>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</si>
  <si>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</si>
  <si>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</si>
  <si>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</si>
  <si>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</si>
  <si>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</si>
  <si>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</si>
  <si>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</si>
  <si>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</si>
  <si>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</si>
  <si>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</si>
  <si>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</si>
  <si>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</si>
  <si>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</si>
  <si>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</si>
  <si>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</si>
  <si>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</si>
  <si>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</si>
  <si>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</si>
  <si>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</si>
  <si>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</si>
  <si>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</si>
  <si>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</si>
  <si>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</si>
  <si>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</si>
  <si>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</si>
  <si>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</si>
  <si>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</si>
  <si>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</si>
  <si>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</si>
  <si>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</si>
  <si>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</si>
  <si>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</si>
  <si>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</si>
  <si>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</si>
  <si>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</si>
  <si>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</si>
  <si>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</si>
  <si>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</si>
  <si>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</si>
  <si>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</si>
  <si>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</si>
  <si>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</si>
  <si>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</si>
  <si>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</si>
  <si>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</si>
  <si>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</si>
  <si>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</si>
  <si>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</si>
  <si>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</si>
  <si>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</si>
  <si>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</si>
  <si>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</si>
  <si>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</si>
  <si>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</si>
  <si>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</si>
  <si>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</si>
  <si>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</si>
  <si>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</si>
  <si>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</si>
  <si>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</si>
  <si>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</si>
  <si>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</si>
  <si>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</si>
  <si>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</si>
  <si>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</si>
  <si>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</si>
  <si>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</si>
  <si>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</si>
  <si>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</si>
  <si>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</si>
  <si>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</si>
  <si>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</si>
  <si>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</si>
  <si>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</si>
  <si>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</si>
  <si>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</si>
  <si>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</si>
  <si>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</si>
  <si>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</si>
  <si>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</si>
  <si>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</si>
  <si>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</si>
  <si>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</si>
  <si>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</si>
  <si>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</si>
  <si>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</si>
  <si>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</si>
  <si>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</si>
  <si>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</si>
  <si>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</si>
  <si>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</si>
  <si>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</si>
  <si>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</si>
  <si>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</si>
  <si>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</si>
  <si>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</si>
  <si>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</si>
  <si>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</si>
  <si>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</si>
  <si>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</si>
  <si>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</si>
  <si>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</si>
  <si>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</si>
  <si>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</si>
  <si>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</si>
  <si>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</si>
  <si>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</si>
  <si>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</si>
  <si>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</si>
  <si>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</si>
  <si>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</si>
  <si>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</si>
  <si>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</si>
  <si>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</si>
  <si>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</si>
  <si>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</si>
  <si>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</si>
  <si>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</si>
  <si>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</si>
  <si>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</si>
  <si>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</si>
  <si>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</si>
  <si>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</si>
  <si>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</si>
  <si>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</si>
  <si>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</si>
  <si>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</si>
  <si>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</si>
  <si>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</si>
  <si>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</si>
  <si>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</si>
  <si>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</si>
  <si>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</si>
  <si>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</si>
  <si>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</si>
  <si>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</si>
  <si>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</si>
  <si>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</si>
  <si>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</si>
  <si>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</si>
  <si>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</si>
  <si>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</si>
  <si>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</si>
  <si>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</si>
  <si>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</si>
  <si>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</si>
  <si>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</si>
  <si>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</si>
  <si>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</si>
  <si>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</si>
  <si>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</si>
  <si>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</si>
  <si>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</si>
  <si>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</si>
  <si>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</si>
  <si>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</si>
  <si>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</si>
  <si>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</si>
  <si>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</si>
  <si>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</si>
  <si>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</si>
  <si>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</si>
  <si>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</si>
  <si>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</si>
  <si>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</si>
  <si>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</si>
  <si>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</si>
  <si>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</si>
  <si>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</si>
  <si>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</si>
  <si>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</si>
  <si>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</si>
  <si>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</si>
  <si>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</si>
  <si>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</si>
  <si>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</si>
  <si>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</si>
  <si>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</si>
  <si>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</si>
  <si>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</si>
  <si>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</si>
  <si>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</si>
  <si>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</si>
  <si>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</si>
  <si>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</si>
  <si>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</si>
  <si>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</si>
  <si>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</si>
  <si>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</si>
  <si>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</si>
  <si>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</si>
  <si>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</si>
  <si>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</si>
  <si>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</si>
  <si>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</si>
  <si>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</si>
  <si>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</si>
  <si>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</si>
  <si>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</si>
  <si>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</si>
  <si>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</si>
  <si>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</si>
  <si>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</si>
  <si>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</si>
  <si>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</si>
  <si>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</si>
  <si>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</si>
  <si>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</si>
  <si>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</si>
  <si>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</si>
  <si>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</si>
  <si>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</si>
  <si>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</si>
  <si>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</si>
  <si>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</si>
  <si>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</si>
  <si>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</si>
  <si>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</si>
  <si>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</si>
  <si>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</si>
  <si>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</si>
  <si>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</si>
  <si>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</si>
  <si>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</si>
  <si>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</si>
  <si>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</si>
  <si>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</si>
  <si>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</si>
  <si>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</si>
  <si>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</si>
  <si>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</si>
  <si>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</si>
  <si>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</si>
  <si>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</si>
  <si>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</si>
  <si>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</si>
  <si>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</si>
  <si>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</si>
  <si>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</si>
  <si>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</si>
  <si>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</si>
  <si>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</si>
  <si>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</si>
  <si>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</si>
  <si>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</si>
  <si>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</si>
  <si>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</si>
  <si>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</si>
  <si>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</si>
  <si>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</si>
  <si>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</si>
  <si>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</si>
  <si>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</si>
  <si>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</si>
  <si>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</si>
  <si>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</si>
  <si>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</si>
  <si>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</si>
  <si>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</si>
  <si>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</si>
  <si>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</si>
  <si>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</si>
  <si>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</si>
  <si>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</si>
  <si>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</si>
  <si>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</si>
  <si>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</si>
  <si>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</si>
  <si>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</si>
  <si>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</si>
  <si>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</si>
  <si>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</si>
  <si>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</si>
  <si>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</si>
  <si>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</si>
  <si>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</si>
  <si>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</si>
  <si>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</si>
  <si>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</si>
  <si>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</si>
  <si>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</si>
  <si>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</si>
  <si>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</si>
  <si>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</si>
  <si>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</si>
  <si>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</si>
  <si>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</si>
  <si>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</si>
  <si>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</si>
  <si>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</si>
  <si>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</si>
  <si>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</si>
  <si>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</si>
  <si>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</si>
  <si>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</si>
  <si>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</si>
  <si>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</si>
  <si>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</si>
  <si>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</si>
  <si>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</si>
  <si>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</si>
  <si>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</si>
  <si>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</si>
  <si>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</si>
  <si>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</si>
  <si>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</si>
  <si>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</si>
  <si>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</si>
  <si>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</si>
  <si>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</si>
  <si>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</si>
  <si>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</si>
  <si>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</si>
  <si>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</si>
  <si>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</si>
  <si>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</si>
  <si>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</si>
  <si>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</si>
  <si>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</si>
  <si>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</si>
  <si>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</si>
  <si>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</si>
  <si>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</si>
  <si>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</si>
  <si>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</si>
  <si>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</si>
  <si>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</si>
  <si>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</si>
  <si>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</si>
  <si>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</si>
  <si>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</si>
  <si>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</si>
  <si>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</si>
  <si>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</si>
  <si>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</si>
  <si>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</si>
  <si>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</si>
  <si>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</si>
  <si>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</si>
  <si>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</si>
  <si>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</si>
  <si>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</si>
  <si>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</si>
  <si>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</si>
  <si>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</si>
  <si>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</si>
  <si>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</si>
  <si>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</si>
  <si>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</si>
  <si>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</si>
  <si>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</si>
  <si>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</si>
  <si>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</si>
  <si>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</si>
  <si>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</si>
  <si>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</si>
  <si>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</si>
  <si>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</si>
  <si>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</si>
  <si>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</si>
  <si>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</si>
  <si>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</si>
  <si>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</si>
  <si>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</si>
  <si>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</si>
  <si>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</si>
  <si>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</si>
  <si>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</si>
  <si>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</si>
  <si>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</si>
  <si>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</si>
  <si>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</si>
  <si>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</si>
  <si>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</si>
  <si>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</si>
  <si>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</si>
  <si>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</si>
  <si>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</si>
  <si>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</si>
  <si>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</si>
  <si>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</si>
  <si>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</si>
  <si>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</si>
  <si>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</si>
  <si>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</si>
  <si>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</si>
  <si>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</si>
  <si>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</si>
  <si>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</si>
  <si>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</si>
  <si>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</si>
  <si>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</si>
  <si>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</si>
  <si>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</si>
  <si>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</si>
  <si>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</si>
  <si>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</si>
  <si>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</si>
  <si>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</si>
  <si>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</si>
  <si>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</si>
  <si>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</si>
  <si>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</si>
  <si>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</si>
  <si>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</si>
  <si>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</si>
  <si>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</si>
  <si>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</si>
  <si>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</si>
  <si>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</si>
  <si>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</si>
  <si>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</si>
  <si>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</si>
  <si>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</si>
  <si>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</si>
  <si>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</si>
  <si>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</si>
  <si>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</si>
  <si>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</si>
  <si>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</si>
  <si>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</si>
  <si>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</si>
  <si>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</si>
  <si>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</si>
  <si>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</si>
  <si>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</si>
  <si>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</si>
  <si>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</si>
  <si>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</si>
  <si>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</si>
  <si>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</si>
  <si>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</si>
  <si>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</si>
  <si>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</si>
  <si>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</si>
  <si>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</si>
  <si>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</si>
  <si>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</si>
  <si>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</si>
  <si>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</si>
  <si>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</si>
  <si>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</si>
  <si>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</si>
  <si>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</si>
  <si>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</si>
  <si>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</si>
  <si>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</si>
  <si>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</si>
  <si>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</si>
  <si>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</si>
  <si>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</si>
  <si>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</si>
  <si>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</si>
  <si>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</si>
  <si>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</si>
  <si>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</si>
  <si>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</si>
  <si>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</si>
  <si>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</si>
  <si>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</si>
  <si>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</si>
  <si>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</si>
  <si>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</si>
  <si>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</si>
  <si>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</si>
  <si>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</si>
  <si>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</si>
  <si>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</si>
  <si>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</si>
  <si>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</si>
  <si>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</si>
  <si>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</si>
  <si>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</si>
  <si>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</si>
  <si>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</si>
  <si>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</si>
  <si>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</si>
  <si>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</si>
  <si>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</si>
  <si>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</si>
  <si>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</si>
  <si>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</si>
  <si>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</si>
  <si>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</si>
  <si>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</si>
  <si>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</si>
  <si>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</si>
  <si>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</si>
  <si>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</si>
  <si>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</si>
  <si>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</si>
  <si>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</si>
  <si>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</si>
  <si>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</si>
  <si>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</si>
  <si>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</si>
  <si>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</si>
  <si>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</si>
  <si>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</si>
  <si>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</si>
  <si>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</si>
  <si>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</si>
  <si>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</si>
  <si>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</si>
  <si>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</si>
  <si>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</si>
  <si>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</si>
  <si>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</si>
  <si>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</si>
  <si>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</si>
  <si>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</si>
  <si>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</si>
  <si>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</si>
  <si>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</si>
  <si>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</si>
  <si>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</si>
  <si>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</si>
  <si>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</si>
  <si>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</si>
  <si>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</si>
  <si>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</si>
  <si>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</si>
  <si>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</si>
  <si>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</si>
  <si>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</si>
  <si>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</si>
  <si>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</si>
  <si>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</si>
  <si>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</si>
  <si>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</si>
  <si>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</si>
  <si>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</si>
  <si>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</si>
  <si>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</si>
  <si>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</si>
  <si>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</si>
  <si>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</si>
  <si>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</si>
  <si>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</si>
  <si>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</si>
  <si>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</si>
  <si>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</si>
  <si>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</si>
  <si>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</si>
  <si>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</si>
  <si>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</si>
  <si>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</si>
  <si>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</si>
  <si>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</si>
  <si>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</si>
  <si>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</si>
  <si>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</si>
  <si>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</si>
  <si>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</si>
  <si>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</si>
  <si>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</si>
  <si>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</si>
  <si>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</si>
  <si>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</si>
  <si>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</si>
  <si>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</si>
  <si>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</si>
  <si>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</si>
  <si>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</si>
  <si>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</si>
  <si>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</si>
  <si>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</si>
  <si>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</si>
  <si>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</si>
  <si>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</si>
  <si>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</si>
  <si>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</si>
  <si>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</si>
  <si>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</si>
  <si>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</si>
  <si>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</si>
  <si>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</si>
  <si>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</si>
  <si>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</si>
  <si>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</si>
  <si>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</si>
  <si>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</si>
  <si>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</si>
  <si>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</si>
  <si>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</si>
  <si>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</si>
  <si>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</si>
  <si>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</si>
  <si>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</si>
  <si>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</si>
  <si>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</si>
  <si>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</si>
  <si>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</si>
  <si>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</si>
  <si>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</si>
  <si>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</si>
  <si>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</si>
  <si>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</si>
  <si>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</si>
  <si>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</si>
  <si>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</si>
  <si>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</si>
  <si>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</si>
  <si>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</si>
  <si>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</si>
  <si>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</si>
  <si>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</si>
  <si>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</si>
  <si>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</si>
  <si>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</si>
  <si>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</si>
  <si>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</si>
  <si>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</si>
  <si>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</si>
  <si>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</si>
  <si>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</si>
  <si>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</si>
  <si>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</si>
  <si>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</si>
  <si>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</si>
  <si>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</si>
  <si>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</si>
  <si>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</si>
  <si>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</si>
  <si>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</si>
  <si>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</si>
  <si>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</si>
  <si>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</si>
  <si>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</si>
  <si>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</si>
  <si>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</si>
  <si>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</si>
  <si>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</si>
  <si>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</si>
  <si>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</si>
  <si>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</si>
  <si>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</si>
  <si>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</si>
  <si>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</si>
  <si>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</si>
  <si>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</si>
  <si>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</si>
  <si>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</si>
  <si>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</si>
  <si>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</si>
  <si>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</si>
  <si>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</si>
  <si>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</si>
  <si>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</si>
  <si>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</si>
  <si>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</si>
  <si>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</si>
  <si>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</si>
  <si>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</si>
  <si>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</si>
  <si>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</si>
  <si>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</si>
  <si>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</si>
  <si>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</si>
  <si>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</si>
  <si>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</si>
  <si>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</si>
  <si>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</si>
  <si>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</si>
  <si>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</si>
  <si>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</si>
  <si>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</si>
  <si>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</si>
  <si>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</si>
  <si>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</si>
  <si>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</si>
  <si>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</si>
  <si>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</si>
  <si>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</si>
  <si>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</si>
  <si>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</si>
  <si>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</si>
  <si>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</si>
  <si>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</si>
  <si>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</si>
  <si>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</si>
  <si>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</si>
  <si>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</si>
  <si>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</si>
  <si>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</si>
  <si>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</si>
  <si>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</si>
  <si>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</si>
  <si>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</si>
  <si>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</si>
  <si>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</si>
  <si>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</si>
  <si>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</si>
  <si>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</si>
  <si>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</si>
  <si>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</si>
  <si>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</si>
  <si>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</si>
  <si>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</si>
  <si>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</si>
  <si>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</si>
  <si>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</si>
  <si>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</si>
  <si>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</si>
  <si>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</si>
  <si>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</si>
  <si>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</si>
  <si>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</si>
  <si>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</si>
  <si>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</si>
  <si>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</si>
  <si>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</si>
  <si>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</si>
  <si>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</si>
  <si>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</si>
  <si>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</si>
  <si>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</si>
  <si>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</si>
  <si>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</si>
  <si>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</si>
  <si>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</si>
  <si>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</si>
  <si>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</si>
  <si>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</si>
  <si>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</si>
  <si>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</si>
  <si>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</si>
  <si>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</si>
  <si>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</si>
  <si>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</si>
  <si>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</si>
  <si>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</si>
  <si>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</si>
  <si>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</si>
  <si>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</si>
  <si>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</si>
  <si>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</si>
  <si>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</si>
  <si>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</si>
  <si>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</si>
  <si>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</si>
  <si>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</si>
  <si>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</si>
  <si>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</si>
  <si>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</si>
  <si>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</si>
  <si>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</si>
  <si>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</si>
  <si>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</si>
  <si>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</si>
  <si>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</si>
  <si>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</si>
  <si>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</si>
  <si>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</si>
  <si>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</si>
  <si>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</si>
  <si>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</si>
  <si>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</si>
  <si>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</si>
  <si>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</si>
  <si>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</si>
  <si>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</si>
  <si>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</si>
  <si>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</si>
  <si>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</si>
  <si>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</si>
  <si>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</si>
  <si>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</si>
  <si>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</si>
  <si>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</si>
  <si>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</si>
  <si>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</si>
  <si>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</si>
  <si>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</si>
  <si>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</si>
  <si>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</si>
  <si>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</si>
  <si>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</si>
  <si>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</si>
  <si>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</si>
  <si>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</si>
  <si>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</si>
  <si>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</si>
  <si>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</si>
  <si>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</si>
  <si>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</si>
  <si>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</si>
  <si>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</si>
  <si>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</si>
  <si>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</si>
  <si>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</si>
  <si>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</si>
  <si>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</si>
  <si>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</si>
  <si>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</si>
  <si>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</si>
  <si>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</si>
  <si>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</si>
  <si>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</si>
  <si>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</si>
  <si>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</si>
  <si>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</si>
  <si>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</si>
  <si>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</si>
  <si>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</si>
  <si>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</si>
  <si>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</si>
  <si>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</si>
  <si>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</si>
  <si>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</si>
  <si>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</si>
  <si>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</si>
  <si>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</si>
  <si>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</si>
  <si>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</si>
  <si>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</si>
  <si>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</si>
  <si>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</si>
  <si>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</si>
  <si>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</si>
  <si>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</si>
  <si>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</si>
  <si>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</si>
  <si>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</si>
  <si>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</si>
  <si>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</si>
  <si>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</si>
  <si>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</si>
  <si>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</si>
  <si>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</si>
  <si>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</si>
  <si>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</si>
  <si>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</si>
  <si>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</si>
  <si>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</si>
  <si>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</si>
  <si>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</si>
  <si>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</si>
  <si>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</si>
  <si>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</si>
  <si>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</si>
  <si>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</si>
  <si>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</si>
  <si>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</si>
  <si>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</si>
  <si>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</si>
  <si>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</si>
  <si>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</si>
  <si>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</si>
  <si>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</si>
  <si>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</si>
  <si>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</si>
  <si>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</si>
  <si>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</si>
  <si>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</si>
  <si>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</si>
  <si>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</si>
  <si>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</si>
  <si>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</si>
  <si>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</si>
  <si>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</si>
  <si>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</si>
  <si>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</si>
  <si>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</si>
  <si>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</si>
  <si>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</si>
  <si>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</si>
  <si>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</si>
  <si>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</si>
  <si>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</si>
  <si>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</si>
  <si>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</si>
  <si>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</si>
  <si>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</si>
  <si>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</si>
  <si>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</si>
  <si>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</si>
  <si>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</si>
  <si>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</si>
  <si>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</si>
  <si>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</si>
  <si>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</si>
  <si>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</si>
  <si>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</si>
  <si>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</si>
  <si>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</si>
  <si>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</si>
  <si>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</si>
  <si>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</si>
  <si>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</si>
  <si>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</si>
  <si>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</si>
  <si>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</si>
  <si>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</si>
  <si>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</si>
  <si>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</si>
  <si>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</si>
  <si>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</si>
  <si>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</si>
  <si>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</si>
  <si>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</si>
  <si>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</si>
  <si>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</si>
  <si>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</si>
  <si>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</si>
  <si>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</si>
  <si>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</si>
  <si>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</si>
  <si>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</si>
  <si>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</si>
  <si>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</si>
  <si>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</si>
  <si>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</si>
  <si>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</si>
  <si>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</si>
  <si>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</si>
  <si>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</si>
  <si>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</si>
  <si>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</si>
  <si>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</si>
  <si>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</si>
  <si>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</si>
  <si>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</si>
  <si>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</si>
  <si>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</si>
  <si>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</si>
  <si>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</si>
  <si>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</si>
  <si>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</si>
  <si>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</si>
  <si>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</si>
  <si>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</si>
  <si>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</si>
  <si>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</si>
  <si>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</si>
  <si>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</si>
  <si>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</si>
  <si>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</si>
  <si>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</si>
  <si>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</si>
  <si>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</si>
  <si>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</si>
  <si>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</si>
  <si>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</si>
  <si>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</si>
  <si>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</si>
  <si>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</si>
  <si>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</si>
  <si>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</si>
  <si>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</si>
  <si>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</si>
  <si>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</si>
  <si>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</si>
  <si>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</si>
  <si>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</si>
  <si>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</si>
  <si>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</si>
  <si>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</si>
  <si>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</si>
  <si>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</si>
  <si>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</si>
  <si>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</si>
  <si>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</si>
  <si>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</si>
  <si>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</si>
  <si>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</si>
  <si>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</si>
  <si>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</si>
  <si>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</si>
  <si>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</si>
  <si>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</si>
  <si>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</si>
  <si>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</si>
  <si>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</si>
  <si>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</si>
  <si>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</si>
  <si>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</si>
  <si>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</si>
  <si>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</si>
  <si>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</si>
  <si>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</si>
  <si>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</si>
  <si>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</si>
  <si>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</si>
  <si>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</si>
  <si>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</si>
  <si>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</si>
  <si>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</si>
  <si>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</si>
  <si>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</si>
  <si>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</si>
  <si>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</si>
  <si>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</si>
  <si>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</si>
  <si>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</si>
  <si>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</si>
  <si>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</si>
  <si>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</si>
  <si>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</si>
  <si>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</si>
  <si>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</si>
  <si>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</si>
  <si>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</si>
  <si>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</si>
  <si>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</si>
  <si>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</si>
  <si>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</si>
  <si>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</si>
  <si>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</si>
  <si>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</si>
  <si>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</si>
  <si>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</si>
  <si>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</si>
  <si>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</si>
  <si>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</si>
  <si>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</si>
  <si>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</si>
  <si>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</si>
  <si>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</si>
  <si>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</si>
  <si>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</si>
  <si>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</si>
  <si>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</si>
  <si>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</si>
  <si>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</si>
  <si>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</si>
  <si>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</si>
  <si>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</si>
  <si>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</si>
  <si>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</si>
  <si>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</si>
  <si>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</si>
  <si>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</si>
  <si>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</si>
  <si>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</si>
  <si>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</si>
  <si>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</si>
  <si>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</si>
  <si>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</si>
  <si>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</si>
  <si>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</si>
  <si>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</si>
  <si>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</si>
  <si>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</si>
  <si>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</si>
  <si>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</si>
  <si>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</si>
  <si>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</si>
  <si>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</si>
  <si>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</si>
  <si>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</si>
  <si>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</si>
  <si>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</si>
  <si>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</si>
  <si>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</si>
  <si>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</si>
  <si>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</si>
  <si>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</si>
  <si>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</si>
  <si>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</si>
  <si>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</si>
  <si>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</si>
  <si>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</si>
  <si>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</si>
  <si>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</si>
  <si>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</si>
  <si>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</si>
  <si>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</si>
  <si>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</si>
  <si>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</si>
  <si>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</si>
  <si>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</si>
  <si>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</si>
  <si>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</si>
  <si>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</si>
  <si>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</si>
  <si>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</si>
  <si>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</si>
  <si>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</si>
  <si>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</si>
  <si>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</si>
  <si>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</si>
  <si>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</si>
  <si>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</si>
  <si>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</si>
  <si>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</si>
  <si>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</si>
  <si>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</si>
  <si>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</si>
  <si>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</si>
  <si>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</si>
  <si>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</si>
  <si>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</si>
  <si>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</si>
  <si>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</si>
  <si>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</si>
  <si>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</si>
  <si>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</si>
  <si>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</si>
  <si>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</si>
  <si>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</si>
  <si>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</si>
  <si>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</si>
  <si>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</si>
  <si>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</si>
  <si>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</si>
  <si>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</si>
  <si>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</si>
  <si>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</si>
  <si>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</si>
  <si>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</si>
  <si>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</si>
  <si>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</si>
  <si>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</si>
  <si>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</si>
  <si>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</si>
  <si>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</si>
  <si>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</si>
  <si>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</si>
  <si>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</si>
  <si>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</si>
  <si>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</si>
  <si>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</si>
  <si>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</si>
  <si>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</si>
  <si>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</si>
  <si>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</si>
  <si>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</si>
  <si>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</si>
  <si>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</si>
  <si>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</si>
  <si>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</si>
  <si>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</si>
  <si>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</si>
  <si>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</si>
  <si>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</si>
  <si>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</si>
  <si>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</si>
  <si>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</si>
  <si>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</si>
  <si>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</si>
  <si>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</si>
  <si>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</si>
  <si>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</si>
  <si>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</si>
  <si>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</si>
  <si>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</si>
  <si>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</si>
  <si>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</si>
  <si>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</si>
  <si>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</si>
  <si>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</si>
  <si>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</si>
  <si>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</si>
  <si>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</si>
  <si>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</si>
  <si>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</si>
  <si>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</si>
  <si>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</si>
  <si>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</si>
  <si>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</si>
  <si>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</si>
  <si>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</si>
  <si>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</si>
  <si>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</si>
  <si>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</si>
  <si>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</si>
  <si>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</si>
  <si>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</si>
  <si>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</si>
  <si>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</si>
  <si>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</si>
  <si>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</si>
  <si>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</si>
  <si>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</si>
  <si>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</si>
  <si>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</si>
  <si>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</si>
  <si>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</si>
  <si>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</si>
  <si>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</si>
  <si>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</si>
  <si>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</si>
  <si>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</si>
  <si>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</si>
  <si>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</si>
  <si>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</si>
  <si>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</si>
  <si>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</si>
  <si>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</si>
  <si>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</si>
  <si>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</si>
  <si>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</si>
  <si>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</si>
  <si>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</si>
  <si>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</si>
  <si>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</si>
  <si>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</si>
  <si>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</si>
  <si>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</si>
  <si>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</si>
  <si>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</si>
  <si>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</si>
  <si>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</si>
  <si>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</si>
  <si>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</si>
  <si>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</si>
  <si>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</si>
  <si>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</si>
  <si>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</si>
  <si>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</si>
  <si>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</si>
  <si>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</si>
  <si>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</si>
  <si>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</si>
  <si>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</si>
  <si>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</si>
  <si>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</si>
  <si>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</si>
  <si>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</si>
  <si>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</si>
  <si>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</si>
  <si>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</si>
  <si>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</si>
  <si>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</si>
  <si>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</si>
  <si>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</si>
  <si>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</si>
  <si>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</si>
  <si>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</si>
  <si>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</si>
  <si>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</si>
  <si>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</si>
  <si>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</si>
  <si>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</si>
  <si>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</si>
  <si>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</si>
  <si>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</si>
  <si>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</si>
  <si>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</si>
  <si>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</si>
  <si>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</si>
  <si>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</si>
  <si>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</si>
  <si>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</si>
  <si>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</si>
  <si>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</si>
  <si>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</si>
  <si>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</si>
  <si>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</si>
  <si>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</si>
  <si>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</si>
  <si>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</si>
  <si>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</si>
  <si>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</si>
  <si>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</si>
  <si>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</si>
  <si>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</si>
  <si>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</si>
  <si>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</si>
  <si>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</si>
  <si>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</si>
  <si>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</si>
  <si>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</si>
  <si>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</si>
  <si>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</si>
  <si>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</si>
  <si>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</si>
  <si>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</si>
  <si>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</si>
  <si>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</si>
  <si>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</si>
  <si>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</si>
  <si>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</si>
  <si>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</si>
  <si>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</si>
  <si>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</si>
  <si>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</si>
  <si>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</si>
  <si>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</si>
  <si>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</si>
  <si>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</si>
  <si>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</si>
  <si>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</si>
  <si>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</si>
  <si>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</si>
  <si>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</si>
  <si>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</si>
  <si>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</si>
  <si>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</si>
  <si>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</si>
  <si>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</si>
  <si>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</si>
  <si>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</si>
  <si>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</si>
  <si>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</si>
  <si>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</si>
  <si>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</si>
  <si>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</si>
  <si>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</si>
  <si>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</si>
  <si>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</si>
  <si>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</si>
  <si>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</si>
  <si>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</si>
  <si>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</si>
  <si>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</si>
  <si>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</si>
  <si>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</si>
  <si>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</si>
  <si>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</si>
  <si>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</si>
  <si>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</si>
  <si>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</si>
  <si>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</si>
  <si>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</si>
  <si>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</si>
  <si>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</si>
  <si>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</si>
  <si>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</si>
  <si>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</si>
  <si>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</si>
  <si>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</si>
  <si>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</si>
  <si>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</si>
  <si>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</si>
  <si>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</si>
  <si>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</si>
  <si>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</si>
  <si>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</si>
  <si>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</si>
  <si>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</si>
  <si>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</si>
  <si>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</si>
  <si>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</si>
  <si>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</si>
  <si>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</si>
  <si>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</si>
  <si>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</si>
  <si>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</si>
  <si>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</si>
  <si>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</si>
  <si>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</si>
  <si>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</si>
  <si>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</si>
  <si>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</si>
  <si>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</si>
  <si>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</si>
  <si>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</si>
  <si>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</si>
  <si>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</si>
  <si>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</si>
  <si>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</si>
  <si>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</si>
  <si>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</si>
  <si>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</si>
  <si>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</si>
  <si>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</si>
  <si>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</si>
  <si>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</si>
  <si>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</si>
  <si>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</si>
  <si>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</si>
  <si>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</si>
  <si>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</si>
  <si>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</si>
  <si>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</si>
  <si>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</si>
  <si>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</si>
  <si>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</si>
  <si>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</si>
  <si>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</si>
  <si>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</si>
  <si>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</si>
  <si>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</si>
  <si>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</si>
  <si>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</si>
  <si>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</si>
  <si>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</si>
  <si>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</si>
  <si>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</si>
  <si>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</si>
  <si>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</si>
  <si>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</si>
  <si>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</si>
  <si>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</si>
  <si>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</si>
  <si>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</si>
  <si>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</si>
  <si>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</si>
  <si>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</si>
  <si>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</si>
  <si>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</si>
  <si>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</si>
  <si>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</si>
  <si>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</si>
  <si>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</si>
  <si>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</si>
  <si>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</si>
  <si>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</si>
  <si>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</si>
  <si>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</si>
  <si>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</si>
  <si>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</si>
  <si>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</si>
  <si>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</si>
  <si>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</si>
  <si>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</si>
  <si>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</si>
  <si>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</si>
  <si>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</si>
  <si>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</si>
  <si>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</si>
  <si>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</si>
  <si>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</si>
  <si>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</si>
  <si>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</si>
  <si>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</si>
  <si>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</si>
  <si>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</si>
  <si>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</si>
  <si>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</si>
  <si>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</si>
  <si>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</si>
  <si>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</si>
  <si>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</si>
  <si>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</si>
  <si>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</si>
  <si>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</si>
  <si>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</si>
  <si>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</si>
  <si>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</si>
  <si>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</si>
  <si>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</si>
  <si>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</si>
  <si>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</si>
  <si>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</si>
  <si>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</si>
  <si>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</si>
  <si>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</si>
  <si>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</si>
  <si>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</si>
  <si>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</si>
  <si>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</si>
  <si>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</si>
  <si>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</si>
  <si>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</si>
  <si>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</si>
  <si>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</si>
  <si>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</si>
  <si>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</si>
  <si>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</si>
  <si>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</si>
  <si>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</si>
  <si>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</si>
  <si>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</si>
  <si>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</si>
  <si>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</si>
  <si>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</si>
  <si>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</si>
  <si>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</si>
  <si>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</si>
  <si>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</si>
  <si>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</si>
  <si>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</si>
  <si>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</si>
  <si>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</si>
  <si>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</si>
  <si>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</si>
  <si>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</si>
  <si>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</si>
  <si>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</si>
  <si>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</si>
  <si>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</si>
  <si>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</si>
  <si>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</si>
  <si>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</si>
  <si>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</si>
  <si>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</si>
  <si>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</si>
  <si>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</si>
  <si>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</si>
  <si>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</si>
  <si>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</si>
  <si>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</si>
  <si>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</si>
  <si>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</si>
  <si>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</si>
  <si>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</si>
  <si>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</si>
  <si>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</si>
  <si>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</si>
  <si>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</si>
  <si>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</si>
  <si>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</si>
  <si>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</si>
  <si>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</si>
  <si>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</si>
  <si>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</si>
  <si>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</si>
  <si>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</si>
  <si>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</si>
  <si>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</si>
  <si>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</si>
  <si>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</si>
  <si>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</si>
  <si>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</si>
  <si>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</si>
  <si>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</si>
  <si>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</si>
  <si>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</si>
  <si>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</si>
  <si>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</si>
  <si>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</si>
  <si>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</si>
  <si>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</si>
  <si>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</si>
  <si>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</si>
  <si>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</si>
  <si>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</si>
  <si>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</si>
  <si>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</si>
  <si>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</si>
  <si>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</si>
  <si>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</si>
  <si>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</si>
  <si>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</si>
  <si>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</si>
  <si>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</si>
  <si>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</si>
  <si>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</si>
  <si>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</si>
  <si>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</si>
  <si>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</si>
  <si>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</si>
  <si>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</si>
  <si>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</si>
  <si>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</si>
  <si>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</si>
  <si>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</si>
  <si>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</si>
  <si>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</si>
  <si>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</si>
  <si>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</si>
  <si>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</si>
  <si>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</si>
  <si>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</si>
  <si>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</si>
  <si>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</si>
  <si>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</si>
  <si>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</si>
  <si>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</si>
  <si>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</si>
  <si>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</si>
  <si>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</si>
  <si>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</si>
  <si>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</si>
  <si>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</si>
  <si>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</si>
  <si>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</si>
  <si>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</si>
  <si>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</si>
  <si>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</si>
  <si>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</si>
  <si>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</si>
  <si>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</si>
  <si>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</si>
  <si>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</si>
  <si>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</si>
  <si>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</si>
  <si>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</si>
  <si>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</si>
  <si>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</si>
  <si>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</si>
  <si>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</si>
  <si>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</si>
  <si>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</si>
  <si>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</si>
  <si>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</si>
  <si>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</si>
  <si>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</si>
  <si>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</si>
  <si>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</si>
  <si>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</si>
  <si>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</si>
  <si>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</si>
  <si>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</si>
  <si>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</si>
  <si>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</si>
  <si>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</si>
  <si>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</si>
  <si>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</si>
  <si>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</si>
  <si>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</si>
  <si>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</si>
  <si>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</si>
  <si>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</si>
  <si>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</si>
  <si>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</si>
  <si>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</si>
  <si>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</si>
  <si>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</si>
  <si>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</si>
  <si>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</si>
  <si>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</si>
  <si>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</si>
  <si>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</si>
  <si>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</si>
  <si>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</si>
  <si>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</si>
  <si>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</si>
  <si>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</si>
  <si>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</si>
  <si>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</si>
  <si>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</si>
  <si>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</si>
  <si>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</si>
  <si>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</si>
  <si>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</si>
  <si>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</si>
  <si>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</si>
  <si>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</si>
  <si>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</si>
  <si>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</si>
  <si>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</si>
  <si>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</si>
  <si>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</si>
  <si>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</si>
  <si>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</si>
  <si>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</si>
  <si>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</si>
  <si>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</si>
  <si>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</si>
  <si>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</si>
  <si>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</si>
  <si>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</si>
  <si>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</si>
  <si>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</si>
  <si>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</si>
  <si>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</si>
  <si>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</si>
  <si>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</si>
  <si>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</si>
  <si>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</si>
  <si>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</si>
  <si>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</si>
  <si>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</si>
  <si>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</si>
  <si>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</si>
  <si>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</si>
  <si>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</si>
  <si>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</si>
  <si>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</si>
  <si>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</si>
  <si>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</si>
  <si>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</si>
  <si>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</si>
  <si>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</si>
  <si>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</si>
  <si>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</si>
  <si>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</si>
  <si>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</si>
  <si>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</si>
  <si>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</si>
  <si>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</si>
  <si>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</si>
  <si>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</si>
  <si>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</si>
  <si>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</si>
  <si>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</si>
  <si>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</si>
  <si>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</si>
  <si>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</si>
  <si>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</si>
  <si>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</si>
  <si>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</si>
  <si>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</si>
  <si>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</si>
  <si>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</si>
  <si>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</si>
  <si>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</si>
  <si>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</si>
  <si>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</si>
  <si>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</si>
  <si>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</si>
  <si>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</si>
  <si>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</si>
  <si>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</si>
  <si>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</si>
  <si>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</si>
  <si>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</si>
  <si>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</si>
  <si>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</si>
  <si>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</si>
  <si>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</si>
  <si>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</si>
  <si>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</si>
  <si>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</si>
  <si>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</si>
  <si>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</si>
  <si>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</si>
  <si>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</si>
  <si>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</si>
  <si>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</si>
  <si>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</si>
  <si>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</si>
  <si>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</si>
  <si>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</si>
  <si>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</si>
  <si>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</si>
  <si>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</si>
  <si>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</si>
  <si>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</si>
  <si>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</si>
  <si>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</si>
  <si>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</si>
  <si>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</si>
  <si>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</si>
  <si>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</si>
  <si>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</si>
  <si>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</si>
  <si>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</si>
  <si>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</si>
  <si>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</si>
  <si>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</si>
  <si>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</si>
  <si>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</si>
  <si>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</si>
  <si>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</si>
  <si>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</si>
  <si>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</si>
  <si>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</si>
  <si>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</si>
  <si>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</si>
  <si>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</si>
  <si>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</si>
  <si>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</si>
  <si>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</si>
  <si>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</si>
  <si>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</si>
  <si>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</si>
  <si>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</si>
  <si>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</si>
  <si>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</si>
  <si>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</si>
  <si>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</si>
  <si>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</si>
  <si>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</si>
  <si>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</si>
  <si>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</si>
  <si>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</si>
  <si>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</si>
  <si>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</si>
  <si>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</si>
  <si>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</si>
  <si>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</si>
  <si>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</si>
  <si>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</si>
  <si>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</si>
  <si>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</si>
  <si>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</si>
  <si>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</si>
  <si>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</si>
  <si>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</si>
  <si>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</si>
  <si>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</si>
  <si>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</si>
  <si>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</si>
  <si>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</si>
  <si>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</si>
  <si>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</si>
  <si>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</si>
  <si>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</si>
  <si>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</si>
  <si>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</si>
  <si>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</si>
  <si>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</si>
  <si>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</si>
  <si>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</si>
  <si>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</si>
  <si>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</si>
  <si>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</si>
  <si>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</si>
  <si>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</si>
  <si>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</si>
  <si>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</si>
  <si>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</si>
  <si>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</si>
  <si>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</si>
  <si>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</si>
  <si>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</si>
  <si>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</si>
  <si>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</si>
  <si>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</si>
  <si>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</si>
  <si>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</si>
  <si>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</si>
  <si>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</si>
  <si>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</si>
  <si>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</si>
  <si>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</si>
  <si>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</si>
  <si>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</si>
  <si>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</si>
  <si>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</si>
  <si>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</si>
  <si>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</si>
  <si>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</si>
  <si>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</si>
  <si>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</si>
  <si>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</si>
  <si>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</si>
  <si>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</si>
  <si>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</si>
  <si>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</si>
  <si>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</si>
  <si>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</si>
  <si>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</si>
  <si>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</si>
  <si>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</si>
  <si>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</si>
  <si>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</si>
  <si>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</si>
  <si>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</si>
  <si>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</si>
  <si>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</si>
  <si>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</si>
  <si>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</si>
  <si>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</si>
  <si>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</si>
  <si>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</si>
  <si>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</si>
  <si>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</si>
  <si>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</si>
  <si>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</si>
  <si>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</si>
  <si>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</si>
  <si>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</si>
  <si>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</si>
  <si>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</si>
  <si>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</si>
  <si>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</si>
  <si>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</si>
  <si>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</si>
  <si>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</si>
  <si>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</si>
  <si>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</si>
  <si>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</si>
  <si>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</si>
  <si>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</si>
  <si>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</si>
  <si>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</si>
  <si>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</si>
  <si>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</si>
  <si>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</si>
  <si>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</si>
  <si>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</si>
  <si>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</si>
  <si>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</si>
  <si>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</si>
  <si>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</si>
  <si>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</si>
  <si>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</si>
  <si>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</si>
  <si>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</si>
  <si>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</si>
  <si>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</si>
  <si>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</si>
  <si>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</si>
  <si>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</si>
  <si>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</si>
  <si>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</si>
  <si>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</si>
  <si>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</si>
  <si>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</si>
  <si>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</si>
  <si>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</si>
  <si>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</si>
  <si>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</si>
  <si>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</si>
  <si>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</si>
  <si>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</si>
  <si>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</si>
  <si>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</si>
  <si>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</si>
  <si>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</si>
  <si>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</si>
  <si>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</si>
  <si>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</si>
  <si>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</si>
  <si>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</si>
  <si>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</si>
  <si>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</si>
  <si>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</si>
  <si>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</si>
  <si>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</si>
  <si>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</si>
  <si>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</si>
  <si>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</si>
  <si>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</si>
  <si>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</si>
  <si>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</si>
  <si>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</si>
  <si>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</si>
  <si>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</si>
  <si>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</si>
  <si>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</si>
  <si>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</si>
  <si>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</si>
  <si>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</si>
  <si>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</si>
  <si>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</si>
  <si>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</si>
  <si>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</si>
  <si>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</si>
  <si>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</si>
  <si>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</si>
  <si>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</si>
  <si>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</si>
  <si>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</si>
  <si>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</si>
  <si>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</si>
  <si>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</si>
  <si>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</si>
  <si>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</si>
  <si>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</si>
  <si>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</si>
  <si>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</si>
  <si>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</si>
  <si>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</si>
  <si>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</si>
  <si>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</si>
  <si>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</si>
  <si>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</si>
  <si>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</si>
  <si>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</si>
  <si>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</si>
  <si>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</si>
  <si>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</si>
  <si>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</si>
  <si>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</si>
  <si>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</si>
  <si>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</si>
  <si>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</si>
  <si>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</si>
  <si>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</si>
  <si>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</si>
  <si>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</si>
  <si>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</si>
  <si>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</si>
  <si>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</si>
  <si>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</si>
  <si>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</si>
  <si>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</si>
  <si>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</si>
  <si>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</si>
  <si>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</si>
  <si>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</si>
  <si>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</si>
  <si>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</si>
  <si>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</si>
  <si>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</si>
  <si>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</si>
  <si>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</si>
  <si>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</si>
  <si>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</si>
  <si>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</si>
  <si>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</si>
  <si>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</si>
  <si>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</si>
  <si>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</si>
  <si>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</si>
  <si>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</si>
  <si>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</si>
  <si>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</si>
  <si>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</si>
  <si>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</si>
  <si>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</si>
  <si>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</si>
  <si>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</si>
  <si>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</si>
  <si>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</si>
  <si>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</si>
  <si>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</si>
  <si>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</si>
  <si>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</si>
  <si>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</si>
  <si>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</si>
  <si>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</si>
  <si>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</si>
  <si>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</si>
  <si>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</si>
  <si>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</si>
  <si>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</si>
  <si>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</si>
  <si>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</si>
  <si>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</si>
  <si>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</si>
  <si>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</si>
  <si>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</si>
  <si>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</si>
  <si>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</si>
  <si>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</si>
  <si>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</si>
  <si>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</si>
  <si>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</si>
  <si>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</si>
  <si>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</si>
  <si>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</si>
  <si>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</si>
  <si>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</si>
  <si>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</si>
  <si>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</si>
  <si>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</si>
  <si>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</si>
  <si>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</si>
  <si>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</si>
  <si>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</si>
  <si>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</si>
  <si>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</si>
  <si>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</si>
  <si>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</si>
  <si>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</si>
  <si>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</si>
  <si>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</si>
  <si>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</si>
  <si>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</si>
  <si>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</si>
  <si>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</si>
  <si>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</si>
  <si>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</si>
  <si>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</si>
  <si>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</si>
  <si>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</si>
  <si>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</si>
  <si>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</si>
  <si>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</si>
  <si>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</si>
  <si>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</si>
  <si>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</si>
  <si>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</si>
  <si>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</si>
  <si>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</si>
  <si>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</si>
  <si>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</si>
  <si>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</si>
  <si>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</si>
  <si>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</si>
  <si>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</si>
  <si>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</si>
  <si>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</si>
  <si>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</si>
  <si>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</si>
  <si>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</si>
  <si>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</si>
  <si>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</si>
  <si>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</si>
  <si>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</si>
  <si>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</si>
  <si>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</si>
  <si>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</si>
  <si>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</si>
  <si>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</si>
  <si>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</si>
  <si>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</si>
  <si>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</si>
  <si>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</si>
  <si>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</si>
  <si>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</si>
  <si>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</si>
  <si>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</si>
  <si>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</si>
  <si>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</si>
  <si>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</si>
  <si>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</si>
  <si>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</si>
  <si>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</si>
  <si>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</si>
  <si>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</si>
  <si>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</si>
  <si>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</si>
  <si>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</si>
  <si>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</si>
  <si>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</si>
  <si>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</si>
  <si>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</si>
  <si>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</si>
  <si>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</si>
  <si>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</si>
  <si>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</si>
  <si>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</si>
  <si>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</si>
  <si>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</si>
  <si>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</si>
  <si>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</si>
  <si>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</si>
  <si>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</si>
  <si>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</si>
  <si>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</si>
  <si>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</si>
  <si>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</si>
  <si>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</si>
  <si>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</si>
  <si>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</si>
  <si>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</si>
  <si>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</si>
  <si>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</si>
  <si>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</si>
  <si>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</si>
  <si>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</si>
  <si>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</si>
  <si>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</si>
  <si>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</si>
  <si>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</si>
  <si>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</si>
  <si>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</si>
  <si>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</si>
  <si>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</si>
  <si>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</si>
  <si>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</si>
  <si>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</si>
  <si>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</si>
  <si>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</si>
  <si>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</si>
  <si>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</si>
  <si>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</si>
  <si>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</si>
  <si>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</si>
  <si>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</si>
  <si>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</si>
  <si>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</si>
  <si>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</si>
  <si>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</si>
  <si>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</si>
  <si>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</si>
  <si>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</si>
  <si>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</si>
  <si>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</si>
  <si>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</si>
  <si>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</si>
  <si>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</si>
  <si>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</si>
  <si>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</si>
  <si>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</si>
  <si>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</si>
  <si>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</si>
  <si>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</si>
  <si>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</si>
  <si>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</si>
  <si>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</si>
  <si>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</si>
  <si>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</si>
  <si>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</si>
  <si>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</si>
  <si>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</si>
  <si>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</si>
  <si>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</si>
  <si>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</si>
  <si>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</si>
  <si>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</si>
  <si>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</si>
  <si>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</si>
  <si>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</si>
  <si>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</si>
  <si>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</si>
  <si>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</si>
  <si>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</si>
  <si>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</si>
  <si>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</si>
  <si>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</si>
  <si>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</si>
  <si>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</si>
  <si>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</si>
  <si>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</si>
  <si>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</si>
  <si>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</si>
  <si>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</si>
  <si>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</si>
  <si>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</si>
  <si>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</si>
  <si>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</si>
  <si>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</si>
  <si>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</si>
  <si>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</si>
  <si>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</si>
  <si>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</si>
  <si>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</si>
  <si>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</si>
  <si>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</si>
  <si>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</si>
  <si>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</si>
  <si>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</si>
  <si>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</si>
  <si>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</si>
  <si>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</si>
  <si>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</si>
  <si>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</si>
  <si>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</si>
  <si>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</si>
  <si>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</si>
  <si>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</si>
  <si>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</si>
  <si>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</si>
  <si>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</si>
  <si>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</si>
  <si>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</si>
  <si>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</si>
  <si>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</si>
  <si>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</si>
  <si>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</si>
  <si>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</si>
  <si>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</si>
  <si>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</si>
  <si>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</si>
  <si>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</si>
  <si>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</si>
  <si>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</si>
  <si>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</si>
  <si>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</si>
  <si>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</si>
  <si>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</si>
  <si>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</si>
  <si>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</si>
  <si>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</si>
  <si>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</si>
  <si>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</si>
  <si>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</si>
  <si>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</si>
  <si>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</si>
  <si>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</si>
  <si>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</si>
  <si>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</si>
  <si>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</si>
  <si>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</si>
  <si>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</si>
  <si>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</si>
  <si>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</si>
  <si>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</si>
  <si>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</si>
  <si>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</si>
  <si>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</si>
  <si>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</si>
  <si>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</si>
  <si>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</si>
  <si>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</si>
  <si>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</si>
  <si>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</si>
  <si>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</si>
  <si>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</si>
  <si>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</si>
  <si>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</si>
  <si>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</si>
  <si>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</si>
  <si>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</si>
  <si>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</si>
  <si>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</si>
  <si>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</si>
  <si>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</si>
  <si>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</si>
  <si>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</si>
  <si>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</si>
  <si>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</si>
  <si>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</si>
  <si>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</si>
  <si>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</si>
  <si>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</si>
  <si>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</si>
  <si>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</si>
  <si>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</si>
  <si>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</si>
  <si>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</si>
  <si>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</si>
  <si>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</si>
  <si>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</si>
  <si>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</si>
  <si>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</si>
  <si>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</si>
  <si>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</si>
  <si>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</si>
  <si>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</si>
  <si>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</si>
  <si>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</si>
  <si>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</si>
  <si>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</si>
  <si>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</si>
  <si>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</si>
  <si>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</si>
  <si>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</si>
  <si>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</si>
  <si>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</si>
  <si>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</si>
  <si>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</si>
  <si>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</si>
  <si>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</si>
  <si>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</si>
  <si>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</si>
  <si>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</si>
  <si>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</si>
  <si>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</si>
  <si>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</si>
  <si>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</si>
  <si>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</si>
  <si>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</si>
  <si>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</si>
  <si>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</si>
  <si>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</si>
  <si>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</si>
  <si>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</si>
  <si>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</si>
  <si>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</si>
  <si>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</si>
  <si>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</si>
  <si>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</si>
  <si>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</si>
  <si>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</si>
  <si>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</si>
  <si>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</si>
  <si>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</si>
  <si>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</si>
  <si>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</si>
  <si>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</si>
  <si>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</si>
  <si>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</si>
  <si>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</si>
  <si>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</si>
  <si>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</si>
  <si>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</si>
  <si>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</si>
  <si>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</si>
  <si>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</si>
  <si>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</si>
  <si>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</si>
  <si>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</si>
  <si>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</si>
  <si>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</si>
  <si>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</si>
  <si>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</si>
  <si>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</si>
  <si>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</si>
  <si>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</si>
  <si>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</si>
  <si>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</si>
  <si>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</si>
  <si>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</si>
  <si>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</si>
  <si>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</si>
  <si>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</si>
  <si>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</si>
  <si>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</si>
  <si>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</si>
  <si>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</si>
  <si>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</si>
  <si>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</si>
  <si>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</si>
  <si>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</si>
  <si>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</si>
  <si>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</si>
  <si>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</si>
  <si>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</si>
  <si>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</si>
  <si>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</si>
  <si>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</si>
  <si>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</si>
  <si>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</si>
  <si>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</si>
  <si>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</si>
  <si>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</si>
  <si>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</si>
  <si>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</si>
  <si>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</si>
  <si>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</si>
  <si>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</si>
  <si>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</si>
  <si>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</si>
  <si>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</si>
  <si>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</si>
  <si>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</si>
  <si>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</si>
  <si>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</si>
  <si>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</si>
  <si>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</si>
  <si>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</si>
  <si>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</si>
  <si>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</si>
  <si>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</si>
  <si>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</si>
  <si>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</si>
  <si>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</si>
  <si>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</si>
  <si>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</si>
  <si>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</si>
  <si>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</si>
  <si>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</si>
  <si>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</si>
  <si>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</si>
  <si>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</si>
  <si>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</si>
  <si>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</si>
  <si>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</si>
  <si>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</si>
  <si>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</si>
  <si>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</si>
  <si>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</si>
  <si>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</si>
  <si>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</si>
  <si>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</si>
  <si>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</si>
  <si>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</si>
  <si>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</si>
  <si>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</si>
  <si>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</si>
  <si>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</si>
  <si>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</si>
  <si>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</si>
  <si>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</si>
  <si>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</si>
  <si>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</si>
  <si>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</si>
  <si>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</si>
  <si>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</si>
  <si>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</si>
  <si>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</si>
  <si>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</si>
  <si>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</si>
  <si>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</si>
  <si>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</si>
  <si>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</si>
  <si>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</si>
  <si>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</si>
  <si>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</si>
  <si>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</si>
  <si>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</si>
  <si>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</si>
  <si>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</si>
  <si>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</si>
  <si>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</si>
  <si>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</si>
  <si>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</si>
  <si>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</si>
  <si>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</si>
  <si>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</si>
  <si>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</si>
  <si>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</si>
  <si>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</si>
  <si>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</si>
  <si>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</si>
  <si>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</si>
  <si>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</si>
  <si>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</si>
  <si>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</si>
  <si>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</si>
  <si>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</si>
  <si>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</si>
  <si>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</si>
  <si>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</si>
  <si>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</si>
  <si>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</si>
  <si>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</si>
  <si>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</si>
  <si>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</si>
  <si>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</si>
  <si>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</si>
  <si>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</si>
  <si>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</si>
  <si>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</si>
  <si>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</si>
  <si>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</si>
  <si>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</si>
  <si>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</si>
  <si>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</si>
  <si>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</si>
  <si>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</si>
  <si>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</si>
  <si>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</si>
  <si>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</si>
  <si>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</si>
  <si>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</si>
  <si>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</si>
  <si>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</si>
  <si>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</si>
  <si>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</si>
  <si>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</si>
  <si>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</si>
  <si>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</si>
  <si>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</si>
  <si>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</si>
  <si>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</si>
  <si>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</si>
  <si>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</si>
  <si>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</si>
  <si>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</si>
  <si>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</si>
  <si>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</si>
  <si>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</si>
  <si>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</si>
  <si>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</si>
  <si>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</si>
  <si>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</si>
  <si>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</si>
  <si>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</si>
  <si>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</si>
  <si>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</si>
  <si>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</si>
  <si>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</si>
  <si>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</si>
  <si>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</si>
  <si>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</si>
  <si>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</si>
  <si>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</si>
  <si>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</si>
  <si>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</si>
  <si>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</si>
  <si>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</si>
  <si>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</si>
  <si>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</si>
  <si>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</si>
  <si>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</si>
  <si>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</si>
  <si>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</si>
  <si>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</si>
  <si>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</si>
  <si>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</si>
  <si>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</si>
  <si>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</si>
  <si>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</si>
  <si>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</si>
  <si>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</si>
  <si>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</si>
  <si>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</si>
  <si>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</si>
  <si>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</si>
  <si>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</si>
  <si>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</si>
  <si>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</si>
  <si>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</si>
  <si>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</si>
  <si>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</si>
  <si>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</si>
  <si>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</si>
  <si>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</si>
  <si>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</si>
  <si>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</si>
  <si>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</si>
  <si>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</si>
  <si>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</si>
  <si>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</si>
  <si>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</si>
  <si>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</si>
  <si>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</si>
  <si>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</si>
  <si>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</si>
  <si>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</si>
  <si>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</si>
  <si>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</si>
  <si>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</si>
  <si>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</si>
  <si>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</si>
  <si>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</si>
  <si>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</si>
  <si>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</si>
  <si>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</si>
  <si>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</si>
  <si>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</si>
  <si>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</si>
  <si>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</si>
  <si>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</si>
  <si>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</si>
  <si>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</si>
  <si>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</si>
  <si>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</si>
  <si>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</si>
  <si>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</si>
  <si>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</si>
  <si>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</si>
  <si>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</si>
  <si>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</si>
  <si>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</si>
  <si>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</si>
  <si>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</si>
  <si>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</si>
  <si>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</si>
  <si>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</si>
  <si>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</si>
  <si>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</si>
  <si>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</si>
  <si>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</si>
  <si>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</si>
  <si>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</si>
  <si>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</si>
  <si>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</si>
  <si>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</si>
  <si>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</si>
  <si>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</si>
  <si>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</si>
  <si>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</si>
  <si>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</si>
  <si>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</si>
  <si>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</si>
  <si>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</si>
  <si>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</si>
  <si>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</si>
  <si>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</si>
  <si>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</si>
  <si>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</si>
  <si>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</si>
  <si>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</si>
  <si>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</si>
  <si>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</si>
  <si>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</si>
  <si>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</si>
  <si>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</si>
  <si>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</si>
  <si>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</si>
  <si>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</si>
  <si>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</si>
  <si>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</si>
  <si>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</si>
  <si>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</si>
  <si>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</si>
  <si>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</si>
  <si>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</si>
  <si>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</si>
  <si>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</si>
  <si>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</si>
  <si>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</si>
  <si>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</si>
  <si>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</si>
  <si>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</si>
  <si>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</si>
  <si>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</si>
  <si>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</si>
  <si>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</si>
  <si>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</si>
  <si>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</si>
  <si>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</si>
  <si>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</si>
  <si>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</si>
  <si>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</si>
  <si>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</si>
  <si>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</si>
  <si>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</si>
  <si>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</si>
  <si>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</si>
  <si>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</si>
  <si>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</si>
  <si>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</si>
  <si>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</si>
  <si>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</si>
  <si>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</si>
  <si>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</si>
  <si>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</si>
  <si>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</si>
  <si>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</si>
  <si>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</si>
  <si>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</si>
  <si>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</si>
  <si>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</si>
  <si>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</si>
  <si>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</si>
  <si>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</si>
  <si>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</si>
  <si>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</si>
  <si>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</si>
  <si>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</si>
  <si>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</si>
  <si>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</si>
  <si>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</si>
  <si>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</si>
  <si>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</si>
  <si>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</si>
  <si>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</si>
  <si>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</si>
  <si>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</si>
  <si>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</si>
  <si>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</si>
  <si>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</si>
  <si>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</si>
  <si>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</si>
  <si>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</si>
  <si>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</si>
  <si>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</si>
  <si>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</si>
  <si>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</si>
  <si>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</si>
  <si>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</si>
  <si>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</si>
  <si>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</si>
  <si>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</si>
  <si>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</si>
  <si>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</si>
  <si>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</si>
  <si>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</si>
  <si>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</si>
  <si>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</si>
  <si>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</si>
  <si>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</si>
  <si>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</si>
  <si>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</si>
  <si>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</si>
  <si>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</si>
  <si>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</si>
  <si>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</si>
  <si>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</si>
  <si>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</si>
  <si>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</si>
  <si>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</si>
  <si>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</si>
  <si>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</si>
  <si>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</si>
  <si>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</si>
  <si>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</si>
  <si>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</si>
  <si>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</si>
  <si>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</si>
  <si>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</si>
  <si>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</si>
  <si>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</si>
  <si>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</si>
  <si>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</si>
  <si>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</si>
  <si>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</si>
  <si>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</si>
  <si>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</si>
  <si>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</si>
  <si>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</si>
  <si>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</si>
  <si>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</si>
  <si>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</si>
  <si>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</si>
  <si>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</si>
  <si>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</si>
  <si>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</si>
  <si>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</si>
  <si>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</si>
  <si>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</si>
  <si>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</si>
  <si>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</si>
  <si>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</si>
  <si>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</si>
  <si>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</si>
  <si>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</si>
  <si>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</si>
  <si>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</si>
  <si>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</si>
  <si>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</si>
  <si>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</si>
  <si>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</si>
  <si>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</si>
  <si>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</si>
  <si>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</si>
  <si>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</si>
  <si>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</si>
  <si>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</si>
  <si>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</si>
  <si>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</si>
  <si>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</si>
  <si>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</si>
  <si>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</si>
  <si>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</si>
  <si>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</si>
  <si>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</si>
  <si>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</si>
  <si>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</si>
  <si>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</si>
  <si>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</si>
  <si>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</si>
  <si>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</si>
  <si>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</si>
  <si>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</si>
  <si>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</si>
  <si>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</si>
  <si>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</si>
  <si>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</si>
  <si>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</si>
  <si>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</si>
  <si>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</si>
  <si>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</si>
  <si>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</si>
  <si>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</si>
  <si>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</si>
  <si>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</si>
  <si>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</si>
  <si>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</si>
  <si>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</si>
  <si>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</si>
  <si>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</si>
  <si>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</si>
  <si>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</si>
  <si>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</si>
  <si>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</si>
  <si>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</si>
  <si>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</si>
  <si>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</si>
  <si>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</si>
  <si>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</si>
  <si>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</si>
  <si>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</si>
  <si>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</si>
  <si>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</si>
  <si>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</si>
  <si>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</si>
  <si>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</si>
  <si>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</si>
  <si>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</si>
  <si>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</si>
  <si>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</si>
  <si>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</si>
  <si>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</si>
  <si>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</si>
  <si>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</si>
  <si>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</si>
  <si>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</si>
  <si>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</si>
  <si>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</si>
  <si>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</si>
  <si>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</si>
  <si>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</si>
  <si>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</si>
  <si>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</si>
  <si>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</si>
  <si>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</si>
  <si>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</si>
  <si>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</si>
  <si>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</si>
  <si>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</si>
  <si>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</si>
  <si>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</si>
  <si>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</si>
  <si>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</si>
  <si>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</si>
  <si>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</si>
  <si>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</si>
  <si>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</si>
  <si>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</si>
  <si>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</si>
  <si>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</si>
  <si>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</si>
  <si>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</si>
  <si>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</si>
  <si>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</si>
  <si>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</si>
  <si>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</si>
  <si>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</si>
  <si>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</si>
  <si>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</si>
  <si>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</si>
  <si>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</si>
  <si>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</si>
  <si>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</si>
  <si>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</si>
  <si>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</si>
  <si>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</si>
  <si>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</si>
  <si>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</si>
  <si>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</si>
  <si>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</si>
  <si>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</si>
  <si>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</si>
  <si>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</si>
  <si>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</si>
  <si>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</si>
  <si>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</si>
  <si>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</si>
  <si>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</si>
  <si>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</si>
  <si>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</si>
  <si>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</si>
  <si>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</si>
  <si>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</si>
  <si>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</si>
  <si>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</si>
  <si>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</si>
  <si>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</si>
  <si>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</si>
  <si>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</si>
  <si>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</si>
  <si>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</si>
  <si>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</si>
  <si>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</si>
  <si>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</si>
  <si>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</si>
  <si>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</si>
  <si>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</si>
  <si>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</si>
  <si>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</si>
  <si>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</si>
  <si>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</si>
  <si>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</si>
  <si>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</si>
  <si>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</si>
  <si>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</si>
  <si>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</si>
  <si>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</si>
  <si>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</si>
  <si>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</si>
  <si>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</si>
  <si>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</si>
  <si>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</si>
  <si>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</si>
  <si>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</si>
  <si>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</si>
  <si>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</si>
  <si>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</si>
  <si>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</si>
  <si>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</si>
  <si>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</si>
  <si>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</si>
  <si>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</si>
  <si>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</si>
  <si>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</si>
  <si>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</si>
  <si>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</si>
  <si>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</si>
  <si>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</si>
  <si>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</si>
  <si>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</si>
  <si>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</si>
  <si>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</si>
  <si>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</si>
  <si>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</si>
  <si>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</si>
  <si>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</si>
  <si>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</si>
  <si>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</si>
  <si>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</si>
  <si>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</si>
  <si>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</si>
  <si>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</si>
  <si>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</si>
  <si>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</si>
  <si>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</si>
  <si>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</si>
  <si>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</si>
  <si>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</si>
  <si>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</si>
  <si>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</si>
  <si>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</si>
  <si>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</si>
  <si>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</si>
  <si>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</si>
  <si>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</si>
  <si>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</si>
  <si>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</si>
  <si>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</si>
  <si>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</si>
  <si>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</si>
  <si>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</si>
  <si>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</si>
  <si>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</si>
  <si>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</si>
  <si>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</si>
  <si>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</si>
  <si>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</si>
  <si>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</si>
  <si>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</si>
  <si>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</si>
  <si>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</si>
  <si>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</si>
  <si>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</si>
  <si>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</si>
  <si>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</si>
  <si>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</si>
  <si>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</si>
  <si>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</si>
  <si>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</si>
  <si>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</si>
  <si>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</si>
  <si>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</si>
  <si>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</si>
  <si>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</si>
  <si>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</si>
  <si>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</si>
  <si>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</si>
  <si>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</si>
  <si>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</si>
  <si>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</si>
  <si>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</si>
  <si>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</si>
  <si>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</si>
  <si>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</si>
  <si>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</si>
  <si>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</si>
  <si>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</si>
  <si>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</si>
  <si>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</si>
  <si>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</si>
  <si>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</si>
  <si>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</si>
  <si>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</si>
  <si>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</si>
  <si>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</si>
  <si>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</si>
  <si>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</si>
  <si>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</si>
  <si>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</si>
  <si>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</si>
  <si>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</si>
  <si>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</si>
  <si>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</si>
  <si>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</si>
  <si>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</si>
  <si>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</si>
  <si>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</si>
  <si>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</si>
  <si>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</si>
  <si>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</si>
  <si>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</si>
  <si>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</si>
  <si>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</si>
  <si>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</si>
  <si>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</si>
  <si>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</si>
  <si>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</si>
  <si>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</si>
  <si>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</si>
  <si>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</si>
  <si>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</si>
  <si>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</si>
  <si>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</si>
  <si>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</si>
  <si>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</si>
  <si>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</si>
  <si>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</si>
  <si>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</si>
  <si>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</si>
  <si>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</si>
  <si>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</si>
  <si>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</si>
  <si>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</si>
  <si>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</si>
  <si>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</si>
  <si>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</si>
  <si>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</si>
  <si>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</si>
  <si>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</si>
  <si>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</si>
  <si>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</si>
  <si>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</si>
  <si>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</si>
  <si>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</si>
  <si>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</si>
  <si>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</si>
  <si>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</si>
  <si>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</si>
  <si>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</si>
  <si>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</si>
  <si>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</si>
  <si>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</si>
  <si>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</si>
  <si>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</si>
  <si>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</si>
  <si>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</si>
  <si>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</si>
  <si>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</si>
  <si>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</si>
  <si>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</si>
  <si>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</si>
  <si>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</si>
  <si>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</si>
  <si>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</si>
  <si>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</si>
  <si>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</si>
  <si>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</si>
  <si>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</si>
  <si>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</si>
  <si>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</si>
  <si>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</si>
  <si>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</si>
  <si>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</si>
  <si>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</si>
  <si>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</si>
  <si>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</si>
  <si>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</si>
  <si>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</si>
  <si>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</si>
  <si>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</si>
  <si>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</si>
  <si>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</si>
  <si>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</si>
  <si>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</si>
  <si>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</si>
  <si>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</si>
  <si>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</si>
  <si>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</si>
  <si>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</si>
  <si>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</si>
  <si>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</si>
  <si>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</si>
  <si>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</si>
  <si>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</si>
  <si>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</si>
  <si>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</si>
  <si>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</si>
  <si>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</si>
  <si>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</si>
  <si>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</si>
  <si>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</si>
  <si>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</si>
  <si>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</si>
  <si>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</si>
  <si>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</si>
  <si>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</si>
  <si>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</si>
  <si>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</si>
  <si>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</si>
  <si>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</si>
  <si>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</si>
  <si>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</si>
  <si>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</si>
  <si>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</si>
  <si>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</si>
  <si>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</si>
  <si>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</si>
  <si>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</si>
  <si>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</si>
  <si>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</si>
  <si>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</si>
  <si>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</si>
  <si>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</si>
  <si>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</si>
  <si>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</si>
  <si>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</si>
  <si>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</si>
  <si>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</si>
  <si>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</si>
  <si>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</si>
  <si>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</si>
  <si>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</si>
  <si>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</si>
  <si>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</si>
  <si>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</si>
  <si>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</si>
  <si>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</si>
  <si>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</si>
  <si>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</si>
  <si>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</si>
  <si>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</si>
  <si>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</si>
  <si>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</si>
  <si>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</si>
  <si>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</si>
  <si>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</si>
  <si>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</si>
  <si>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</si>
  <si>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</si>
  <si>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</si>
  <si>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</si>
  <si>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</si>
  <si>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</si>
  <si>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</si>
  <si>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</si>
  <si>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</si>
  <si>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</si>
  <si>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</si>
  <si>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</si>
  <si>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</si>
  <si>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</si>
  <si>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</si>
  <si>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</si>
  <si>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</si>
  <si>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</si>
  <si>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</si>
  <si>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</si>
  <si>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</si>
  <si>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</si>
  <si>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</si>
  <si>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</si>
  <si>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</si>
  <si>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</si>
  <si>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</si>
  <si>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</si>
  <si>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</si>
  <si>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</si>
  <si>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</si>
  <si>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</si>
  <si>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</si>
  <si>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</si>
  <si>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</si>
  <si>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</si>
  <si>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</si>
  <si>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</si>
  <si>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</si>
  <si>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</si>
  <si>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</si>
  <si>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</si>
  <si>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</si>
  <si>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</si>
  <si>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</si>
  <si>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</si>
  <si>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ELMET TECHNOLOGIES LLC</t>
  </si>
  <si>
    <t>COMPANY WIDE</t>
  </si>
  <si>
    <t>079772-1699</t>
  </si>
  <si>
    <t>DUNNS</t>
  </si>
  <si>
    <t>1560 LISBON STREET, LEWISTON, ME 04240</t>
  </si>
  <si>
    <t>JOHN JOHNSON</t>
  </si>
  <si>
    <t>JJOHNSON@ELMETTECH.COM</t>
  </si>
  <si>
    <t>207-333-6209</t>
  </si>
  <si>
    <t>VP TECHNOLOGY</t>
  </si>
  <si>
    <t>http://www.elmettechnologies.com/wp-content/uploads/2017/03/ELMET-2017-Conflict-Minerals-Disclosure_2017-03.pdf</t>
  </si>
  <si>
    <t xml:space="preserve">As a company dedicated to sustainability we utilize scrap and recycled materials in our supply chain. </t>
  </si>
  <si>
    <t>Roger Showalter</t>
  </si>
  <si>
    <t>roger@niagararefining.com</t>
  </si>
  <si>
    <t>Tony Fitzgerald</t>
  </si>
  <si>
    <t>tony.fitzgerald@masangroup.com</t>
  </si>
  <si>
    <t>Tim Malone</t>
  </si>
  <si>
    <t>tim.malone@dennametal.com</t>
  </si>
  <si>
    <t>Toll conversion of scrap</t>
  </si>
  <si>
    <t>Shelley Short</t>
  </si>
  <si>
    <t>shelley.short@hcstarck.com</t>
  </si>
  <si>
    <t xml:space="preserve">Raw material is sourced from multiple conflict-free mines globally. Industry standard traceability schemes and other information sources are utilzed. Names and locations of all mines are disclosed to the auditor during the CSI audit. </t>
  </si>
  <si>
    <t>Australia, Bolivia, Canada, Portugal, Russia, Spain, Vietnam</t>
  </si>
  <si>
    <t>Zheng Ling</t>
  </si>
  <si>
    <t>zheng.ling@cxtc.com</t>
  </si>
  <si>
    <t>China, Philippine, Burundi, Russia, Rwanda, Vietnam, scrap</t>
  </si>
  <si>
    <t>Elmet surveys suppliers for smelters and the source mines of the tungsten concentrates.</t>
  </si>
  <si>
    <t>We source from smelters who source conflict-free material from the covered countries based on OECD due dilligence</t>
  </si>
  <si>
    <t>We source from smelters who source conflict-free material from conflict-affected areas based on OECD due dilligence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</si>
</sst>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0">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49" fontId="0" fillId="0" borderId="59" xfId="0" applyNumberFormat="1" applyBorder="1" applyProtection="1">
      <protection locked="0"/>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13" activePane="bottomRight" state="frozen"/>
      <selection activeCell="A4" sqref="A4"/>
      <selection pane="topRight" activeCell="A4" sqref="A4"/>
      <selection pane="bottomLeft" activeCell="A4" sqref="A4"/>
      <selection pane="bottomRight" activeCell="B13" sqref="B13"/>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0"/>
      <c r="B2" s="38" t="s">
        <v>870</v>
      </c>
      <c r="C2" s="36"/>
      <c r="D2" s="208"/>
      <c r="E2" s="3"/>
      <c r="F2" s="36"/>
      <c r="G2" s="34"/>
    </row>
    <row r="3" spans="1:7">
      <c r="A3" s="350"/>
      <c r="B3" s="5" t="s">
        <v>862</v>
      </c>
      <c r="C3" s="6"/>
      <c r="D3" s="209"/>
      <c r="E3" s="3"/>
      <c r="F3" s="6"/>
      <c r="G3" s="34"/>
    </row>
    <row r="4" spans="1:7" ht="15.75">
      <c r="A4" s="350"/>
      <c r="B4" s="41" t="s">
        <v>872</v>
      </c>
      <c r="C4" s="7"/>
      <c r="D4" s="210"/>
      <c r="E4" s="3"/>
      <c r="F4" s="7"/>
      <c r="G4" s="34"/>
    </row>
    <row r="5" spans="1:7">
      <c r="A5" s="350"/>
      <c r="B5" s="40" t="s">
        <v>1063</v>
      </c>
      <c r="C5" s="4"/>
      <c r="D5" s="211"/>
      <c r="E5" s="3"/>
      <c r="F5" s="4"/>
      <c r="G5" s="34"/>
    </row>
    <row r="6" spans="1:7">
      <c r="A6" s="350"/>
      <c r="B6" s="8"/>
      <c r="C6" s="8"/>
      <c r="D6" s="212"/>
      <c r="E6" s="8"/>
      <c r="F6" s="8"/>
      <c r="G6" s="34"/>
    </row>
    <row r="7" spans="1:7">
      <c r="A7" s="350"/>
      <c r="B7" s="8"/>
      <c r="C7" s="8"/>
      <c r="D7" s="212"/>
      <c r="E7" s="8"/>
      <c r="F7" s="8"/>
      <c r="G7" s="34"/>
    </row>
    <row r="8" spans="1:7">
      <c r="A8" s="350"/>
      <c r="B8" s="8"/>
      <c r="C8" s="8"/>
      <c r="D8" s="212"/>
      <c r="E8" s="8"/>
      <c r="F8" s="8"/>
      <c r="G8" s="34"/>
    </row>
    <row r="9" spans="1:7">
      <c r="A9" s="350"/>
      <c r="B9" s="353" t="s">
        <v>873</v>
      </c>
      <c r="C9" s="353"/>
      <c r="D9" s="353"/>
      <c r="E9" s="353"/>
      <c r="F9" s="353"/>
      <c r="G9" s="34"/>
    </row>
    <row r="10" spans="1:7" ht="27" customHeight="1">
      <c r="A10" s="350"/>
      <c r="B10" s="354" t="s">
        <v>448</v>
      </c>
      <c r="C10" s="354"/>
      <c r="D10" s="354"/>
      <c r="E10" s="354"/>
      <c r="F10" s="354"/>
      <c r="G10" s="34"/>
    </row>
    <row r="11" spans="1:7" ht="27" customHeight="1">
      <c r="A11" s="350"/>
      <c r="B11" s="355"/>
      <c r="C11" s="355"/>
      <c r="D11" s="355"/>
      <c r="E11" s="355"/>
      <c r="F11" s="355"/>
      <c r="G11" s="34"/>
    </row>
    <row r="12" spans="1:7">
      <c r="A12" s="350"/>
      <c r="B12" s="42" t="s">
        <v>871</v>
      </c>
      <c r="C12" s="43" t="s">
        <v>874</v>
      </c>
      <c r="D12" s="213" t="s">
        <v>875</v>
      </c>
      <c r="E12" s="43" t="s">
        <v>628</v>
      </c>
      <c r="F12" s="43" t="s">
        <v>629</v>
      </c>
      <c r="G12" s="34"/>
    </row>
    <row r="13" spans="1:7" ht="33.75">
      <c r="A13" s="350"/>
      <c r="B13" s="2">
        <v>1</v>
      </c>
      <c r="C13" s="37" t="s">
        <v>1111</v>
      </c>
      <c r="D13" s="39" t="s">
        <v>899</v>
      </c>
      <c r="E13" s="196" t="s">
        <v>876</v>
      </c>
      <c r="F13" s="196"/>
      <c r="G13" s="34"/>
    </row>
    <row r="14" spans="1:7" ht="33.75">
      <c r="A14" s="350"/>
      <c r="B14" s="2">
        <v>2</v>
      </c>
      <c r="C14" s="37" t="s">
        <v>1111</v>
      </c>
      <c r="D14" s="39" t="s">
        <v>1048</v>
      </c>
      <c r="E14" s="196" t="s">
        <v>540</v>
      </c>
      <c r="F14" s="196" t="s">
        <v>541</v>
      </c>
      <c r="G14" s="34"/>
    </row>
    <row r="15" spans="1:7" ht="89.1" customHeight="1">
      <c r="A15" s="350"/>
      <c r="B15" s="356">
        <v>2.0099999999999998</v>
      </c>
      <c r="C15" s="347" t="s">
        <v>1111</v>
      </c>
      <c r="D15" s="359" t="s">
        <v>2358</v>
      </c>
      <c r="E15" s="197" t="s">
        <v>630</v>
      </c>
      <c r="F15" s="197" t="s">
        <v>633</v>
      </c>
      <c r="G15" s="34"/>
    </row>
    <row r="16" spans="1:7" ht="99" customHeight="1">
      <c r="A16" s="350"/>
      <c r="B16" s="357"/>
      <c r="C16" s="348"/>
      <c r="D16" s="360"/>
      <c r="E16" s="198"/>
      <c r="F16" s="198" t="s">
        <v>631</v>
      </c>
      <c r="G16" s="34"/>
    </row>
    <row r="17" spans="1:7" ht="63" customHeight="1">
      <c r="A17" s="350"/>
      <c r="B17" s="358"/>
      <c r="C17" s="349"/>
      <c r="D17" s="361"/>
      <c r="E17" s="37"/>
      <c r="F17" s="37" t="s">
        <v>632</v>
      </c>
      <c r="G17" s="34"/>
    </row>
    <row r="18" spans="1:7" ht="117" customHeight="1">
      <c r="A18" s="350"/>
      <c r="B18" s="356">
        <v>2.02</v>
      </c>
      <c r="C18" s="347" t="s">
        <v>1111</v>
      </c>
      <c r="D18" s="359" t="s">
        <v>2359</v>
      </c>
      <c r="E18" s="197" t="s">
        <v>449</v>
      </c>
      <c r="F18" s="197" t="s">
        <v>535</v>
      </c>
      <c r="G18" s="34"/>
    </row>
    <row r="19" spans="1:7" ht="71.099999999999994" customHeight="1">
      <c r="A19" s="350"/>
      <c r="B19" s="357"/>
      <c r="C19" s="348"/>
      <c r="D19" s="360"/>
      <c r="E19" s="198" t="s">
        <v>539</v>
      </c>
      <c r="F19" s="198" t="s">
        <v>450</v>
      </c>
      <c r="G19" s="34"/>
    </row>
    <row r="20" spans="1:7" ht="90.75" customHeight="1">
      <c r="A20" s="350"/>
      <c r="B20" s="357"/>
      <c r="C20" s="348"/>
      <c r="D20" s="360"/>
      <c r="E20" s="198"/>
      <c r="F20" s="198" t="s">
        <v>635</v>
      </c>
      <c r="G20" s="34"/>
    </row>
    <row r="21" spans="1:7" ht="74.25" customHeight="1">
      <c r="A21" s="350"/>
      <c r="B21" s="358"/>
      <c r="C21" s="349"/>
      <c r="D21" s="361"/>
      <c r="E21" s="37"/>
      <c r="F21" s="37" t="s">
        <v>634</v>
      </c>
      <c r="G21" s="34"/>
    </row>
    <row r="22" spans="1:7" ht="90" customHeight="1">
      <c r="A22" s="350"/>
      <c r="B22" s="365">
        <v>2.0299999999999998</v>
      </c>
      <c r="C22" s="365" t="s">
        <v>845</v>
      </c>
      <c r="D22" s="368" t="s">
        <v>2360</v>
      </c>
      <c r="E22" s="347" t="s">
        <v>447</v>
      </c>
      <c r="F22" s="197" t="s">
        <v>470</v>
      </c>
      <c r="G22" s="34"/>
    </row>
    <row r="23" spans="1:7" ht="109.5" customHeight="1">
      <c r="A23" s="350"/>
      <c r="B23" s="366"/>
      <c r="C23" s="366"/>
      <c r="D23" s="369"/>
      <c r="E23" s="348"/>
      <c r="F23" s="198" t="s">
        <v>846</v>
      </c>
      <c r="G23" s="34"/>
    </row>
    <row r="24" spans="1:7" ht="74.25" customHeight="1">
      <c r="A24" s="350"/>
      <c r="B24" s="367"/>
      <c r="C24" s="367"/>
      <c r="D24" s="370"/>
      <c r="E24" s="349"/>
      <c r="F24" s="37" t="s">
        <v>446</v>
      </c>
      <c r="G24" s="34"/>
    </row>
    <row r="25" spans="1:7" ht="72" customHeight="1">
      <c r="A25" s="350"/>
      <c r="B25" s="2" t="s">
        <v>468</v>
      </c>
      <c r="C25" s="37" t="s">
        <v>469</v>
      </c>
      <c r="D25" s="39" t="s">
        <v>2361</v>
      </c>
      <c r="E25" s="37" t="s">
        <v>2356</v>
      </c>
      <c r="F25" s="37" t="s">
        <v>471</v>
      </c>
      <c r="G25" s="34"/>
    </row>
    <row r="26" spans="1:7" ht="98.1" customHeight="1">
      <c r="A26" s="350"/>
      <c r="B26" s="362">
        <v>3</v>
      </c>
      <c r="C26" s="356" t="s">
        <v>72</v>
      </c>
      <c r="D26" s="359" t="s">
        <v>2362</v>
      </c>
      <c r="E26" s="347" t="s">
        <v>0</v>
      </c>
      <c r="F26" s="197" t="s">
        <v>66</v>
      </c>
      <c r="G26" s="34"/>
    </row>
    <row r="27" spans="1:7" ht="90" customHeight="1">
      <c r="A27" s="350"/>
      <c r="B27" s="363"/>
      <c r="C27" s="357"/>
      <c r="D27" s="360"/>
      <c r="E27" s="348"/>
      <c r="F27" s="198" t="s">
        <v>61</v>
      </c>
      <c r="G27" s="34"/>
    </row>
    <row r="28" spans="1:7" ht="19.350000000000001" customHeight="1">
      <c r="A28" s="350"/>
      <c r="B28" s="363"/>
      <c r="C28" s="357"/>
      <c r="D28" s="360"/>
      <c r="E28" s="348"/>
      <c r="F28" s="198" t="s">
        <v>62</v>
      </c>
      <c r="G28" s="34"/>
    </row>
    <row r="29" spans="1:7" ht="74.45" customHeight="1">
      <c r="A29" s="350"/>
      <c r="B29" s="363"/>
      <c r="C29" s="357"/>
      <c r="D29" s="360"/>
      <c r="E29" s="348"/>
      <c r="F29" s="198" t="s">
        <v>63</v>
      </c>
      <c r="G29" s="34"/>
    </row>
    <row r="30" spans="1:7" ht="62.45" customHeight="1">
      <c r="A30" s="350"/>
      <c r="B30" s="363"/>
      <c r="C30" s="357"/>
      <c r="D30" s="360"/>
      <c r="E30" s="348"/>
      <c r="F30" s="198" t="s">
        <v>64</v>
      </c>
      <c r="G30" s="34"/>
    </row>
    <row r="31" spans="1:7" ht="81" customHeight="1">
      <c r="A31" s="350"/>
      <c r="B31" s="363"/>
      <c r="C31" s="357"/>
      <c r="D31" s="360"/>
      <c r="E31" s="348"/>
      <c r="F31" s="198" t="s">
        <v>65</v>
      </c>
      <c r="G31" s="34"/>
    </row>
    <row r="32" spans="1:7" ht="48.75" customHeight="1">
      <c r="A32" s="350"/>
      <c r="B32" s="363"/>
      <c r="C32" s="357"/>
      <c r="D32" s="360"/>
      <c r="E32" s="348"/>
      <c r="F32" s="198" t="s">
        <v>68</v>
      </c>
      <c r="G32" s="34"/>
    </row>
    <row r="33" spans="1:7" ht="98.45" customHeight="1">
      <c r="A33" s="350"/>
      <c r="B33" s="363"/>
      <c r="C33" s="357"/>
      <c r="D33" s="360"/>
      <c r="E33" s="348"/>
      <c r="F33" s="198" t="s">
        <v>67</v>
      </c>
      <c r="G33" s="34"/>
    </row>
    <row r="34" spans="1:7" ht="89.1" customHeight="1">
      <c r="A34" s="350"/>
      <c r="B34" s="363"/>
      <c r="C34" s="357"/>
      <c r="D34" s="360"/>
      <c r="E34" s="348"/>
      <c r="F34" s="198" t="s">
        <v>69</v>
      </c>
      <c r="G34" s="34"/>
    </row>
    <row r="35" spans="1:7" ht="29.1" customHeight="1">
      <c r="A35" s="350"/>
      <c r="B35" s="363"/>
      <c r="C35" s="357"/>
      <c r="D35" s="360"/>
      <c r="E35" s="348"/>
      <c r="F35" s="198" t="s">
        <v>70</v>
      </c>
      <c r="G35" s="34"/>
    </row>
    <row r="36" spans="1:7" ht="126.75">
      <c r="A36" s="350"/>
      <c r="B36" s="364"/>
      <c r="C36" s="358"/>
      <c r="D36" s="361"/>
      <c r="E36" s="349"/>
      <c r="F36" s="199" t="s">
        <v>71</v>
      </c>
      <c r="G36" s="34"/>
    </row>
    <row r="37" spans="1:7" ht="112.5">
      <c r="A37" s="350"/>
      <c r="B37" s="171">
        <v>3.01</v>
      </c>
      <c r="C37" s="172" t="s">
        <v>72</v>
      </c>
      <c r="D37" s="39" t="s">
        <v>2363</v>
      </c>
      <c r="E37" s="200" t="s">
        <v>1351</v>
      </c>
      <c r="F37" s="201" t="s">
        <v>1457</v>
      </c>
      <c r="G37" s="34"/>
    </row>
    <row r="38" spans="1:7" ht="101.25">
      <c r="A38" s="350"/>
      <c r="B38" s="171">
        <v>3.02</v>
      </c>
      <c r="C38" s="172" t="s">
        <v>1384</v>
      </c>
      <c r="D38" s="39" t="s">
        <v>2364</v>
      </c>
      <c r="E38" s="200" t="s">
        <v>1399</v>
      </c>
      <c r="F38" s="201" t="s">
        <v>1458</v>
      </c>
      <c r="G38" s="34"/>
    </row>
    <row r="39" spans="1:7" ht="101.25">
      <c r="A39" s="350"/>
      <c r="B39" s="182">
        <v>4</v>
      </c>
      <c r="C39" s="181" t="s">
        <v>1554</v>
      </c>
      <c r="D39" s="39" t="s">
        <v>2365</v>
      </c>
      <c r="E39" s="37" t="s">
        <v>2307</v>
      </c>
      <c r="F39" s="37" t="s">
        <v>1555</v>
      </c>
      <c r="G39" s="34"/>
    </row>
    <row r="40" spans="1:7" ht="56.25">
      <c r="A40" s="350"/>
      <c r="B40" s="171">
        <v>4.01</v>
      </c>
      <c r="C40" s="181" t="s">
        <v>1554</v>
      </c>
      <c r="D40" s="39" t="s">
        <v>2367</v>
      </c>
      <c r="E40" s="37" t="s">
        <v>2321</v>
      </c>
      <c r="F40" s="37" t="s">
        <v>2326</v>
      </c>
      <c r="G40" s="34"/>
    </row>
    <row r="41" spans="1:7" ht="56.25">
      <c r="A41" s="350"/>
      <c r="B41" s="171" t="s">
        <v>2354</v>
      </c>
      <c r="C41" s="181" t="s">
        <v>1554</v>
      </c>
      <c r="D41" s="39" t="s">
        <v>2366</v>
      </c>
      <c r="E41" s="37" t="s">
        <v>2357</v>
      </c>
      <c r="F41" s="37" t="s">
        <v>2355</v>
      </c>
      <c r="G41" s="34"/>
    </row>
    <row r="42" spans="1:7" ht="56.25">
      <c r="A42" s="350"/>
      <c r="B42" s="171" t="s">
        <v>2399</v>
      </c>
      <c r="C42" s="181" t="s">
        <v>1554</v>
      </c>
      <c r="D42" s="39" t="s">
        <v>2406</v>
      </c>
      <c r="E42" s="37" t="s">
        <v>2356</v>
      </c>
      <c r="F42" s="37" t="s">
        <v>2400</v>
      </c>
      <c r="G42" s="34"/>
    </row>
    <row r="43" spans="1:7" ht="123.75">
      <c r="A43" s="350"/>
      <c r="B43" s="193">
        <v>4.0999999999999996</v>
      </c>
      <c r="C43" s="181" t="s">
        <v>2405</v>
      </c>
      <c r="D43" s="194">
        <v>42867</v>
      </c>
      <c r="E43" s="202" t="s">
        <v>2408</v>
      </c>
      <c r="F43" s="37" t="s">
        <v>2407</v>
      </c>
      <c r="G43" s="34"/>
    </row>
    <row r="44" spans="1:7" ht="78.75">
      <c r="A44" s="350"/>
      <c r="B44" s="193">
        <v>4.2</v>
      </c>
      <c r="C44" s="181" t="s">
        <v>2405</v>
      </c>
      <c r="D44" s="194">
        <v>42704</v>
      </c>
      <c r="E44" s="202" t="s">
        <v>2625</v>
      </c>
      <c r="F44" s="37" t="s">
        <v>2598</v>
      </c>
      <c r="G44" s="34"/>
    </row>
    <row r="45" spans="1:7" ht="157.5">
      <c r="A45" s="350"/>
      <c r="B45" s="242">
        <v>5</v>
      </c>
      <c r="C45" s="181" t="s">
        <v>2405</v>
      </c>
      <c r="D45" s="194">
        <v>42867</v>
      </c>
      <c r="E45" s="202" t="s">
        <v>13032</v>
      </c>
      <c r="F45" s="37" t="s">
        <v>12754</v>
      </c>
      <c r="G45" s="34"/>
    </row>
    <row r="46" spans="1:7" ht="45">
      <c r="A46" s="350"/>
      <c r="B46" s="193">
        <v>5.01</v>
      </c>
      <c r="C46" s="181" t="s">
        <v>2405</v>
      </c>
      <c r="D46" s="194">
        <v>42907</v>
      </c>
      <c r="E46" s="202" t="s">
        <v>13052</v>
      </c>
      <c r="F46" s="37" t="s">
        <v>12754</v>
      </c>
      <c r="G46" s="34"/>
    </row>
    <row r="47" spans="1:7" ht="67.5">
      <c r="A47" s="350"/>
      <c r="B47" s="193">
        <v>5.0999999999999996</v>
      </c>
      <c r="C47" s="181" t="s">
        <v>2405</v>
      </c>
      <c r="D47" s="194">
        <v>43070</v>
      </c>
      <c r="E47" s="202" t="s">
        <v>13247</v>
      </c>
      <c r="F47" s="37" t="s">
        <v>13248</v>
      </c>
      <c r="G47" s="34"/>
    </row>
    <row r="48" spans="1:7" ht="56.25">
      <c r="A48" s="350"/>
      <c r="B48" s="193">
        <v>5.1100000000000003</v>
      </c>
      <c r="C48" s="181" t="s">
        <v>13489</v>
      </c>
      <c r="D48" s="194">
        <v>43217</v>
      </c>
      <c r="E48" s="202" t="s">
        <v>13617</v>
      </c>
      <c r="F48" s="37" t="s">
        <v>13523</v>
      </c>
      <c r="G48" s="34"/>
    </row>
    <row r="49" spans="1:7" ht="56.25">
      <c r="A49" s="350"/>
      <c r="B49" s="193">
        <v>5.12</v>
      </c>
      <c r="C49" s="181" t="s">
        <v>13489</v>
      </c>
      <c r="D49" s="194">
        <v>43581</v>
      </c>
      <c r="E49" s="202" t="s">
        <v>13617</v>
      </c>
      <c r="F49" s="37" t="s">
        <v>14191</v>
      </c>
      <c r="G49" s="34"/>
    </row>
    <row r="50" spans="1:7" ht="78.75">
      <c r="A50" s="350"/>
      <c r="B50" s="242">
        <v>6</v>
      </c>
      <c r="C50" s="181" t="s">
        <v>13489</v>
      </c>
      <c r="D50" s="194">
        <v>43964</v>
      </c>
      <c r="E50" s="202" t="s">
        <v>14434</v>
      </c>
      <c r="F50" s="37" t="s">
        <v>14205</v>
      </c>
      <c r="G50" s="34"/>
    </row>
    <row r="51" spans="1:7" ht="45">
      <c r="A51" s="350"/>
      <c r="B51" s="193">
        <v>6.01</v>
      </c>
      <c r="C51" s="181" t="s">
        <v>13489</v>
      </c>
      <c r="D51" s="194">
        <v>43970</v>
      </c>
      <c r="E51" s="202" t="s">
        <v>15504</v>
      </c>
      <c r="F51" s="202" t="s">
        <v>14205</v>
      </c>
      <c r="G51" s="34"/>
    </row>
    <row r="52" spans="1:7" ht="13.5" thickBot="1">
      <c r="A52" s="351"/>
      <c r="B52" s="352" t="str">
        <f ca="1">OFFSET(L!$C$1,MATCH("General"&amp;"Cpy",L!$A:$A,0)-1,SL,,)</f>
        <v>© 2020 Responsible Minerals Initiative. All rights reserved.</v>
      </c>
      <c r="C52" s="352"/>
      <c r="D52" s="352"/>
      <c r="E52" s="352"/>
      <c r="F52" s="352"/>
      <c r="G52" s="35"/>
    </row>
    <row r="53" spans="1:7" ht="13.5"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14433</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15478</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3"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3"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3"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3"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3"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15505</v>
      </c>
    </row>
  </sheetData>
  <sheetProtection algorithmName="SHA-512" hashValue="N7PgLK/b6qSiRuYP6IJLKKaehwHeb2EDWc30L70AJshd7Eh0gJlg69QmEgS1UyLI/0APEgOkC1FmRYjugKO/ww==" saltValue="w7I/A/hb6qUhO8umuFiG7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0"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1"/>
      <c r="B1" s="372"/>
      <c r="C1" s="372"/>
      <c r="D1" s="373"/>
    </row>
    <row r="2" spans="1:5" ht="71.25" customHeight="1">
      <c r="A2" s="87"/>
      <c r="B2" s="167" t="str">
        <f ca="1">OFFSET(L!$C$1,MATCH("Definitions"&amp;ADDRESS(ROW(),COLUMN(),4),L!$A:$A,0)-1,SL,,)</f>
        <v>ITEM</v>
      </c>
      <c r="C2" s="167" t="str">
        <f ca="1">OFFSET(L!$C$1,MATCH("Definitions"&amp;ADDRESS(ROW(),COLUMN(),4),L!$A:$A,0)-1,SL,,)</f>
        <v>DEFINITION</v>
      </c>
      <c r="D2" s="375"/>
      <c r="E2" s="127"/>
    </row>
    <row r="3" spans="1:5" ht="63.95" customHeight="1">
      <c r="A3" s="87"/>
      <c r="B3" s="74" t="str">
        <f ca="1">OFFSET(L!$C$1,MATCH("Definitions"&amp;ADDRESS(ROW(),COLUMN(),4),L!$A:$A,0)-1,SL,,)</f>
        <v>3TG</v>
      </c>
      <c r="C3" s="74" t="str">
        <f ca="1">OFFSET(L!$C$1,MATCH("Definitions"&amp;ADDRESS(ROW(),COLUMN(),4),L!$A:$A,0)-1,SL,,)</f>
        <v>Tantalum, tin, tungsten, gold</v>
      </c>
      <c r="D3" s="375"/>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5"/>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5"/>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5"/>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5"/>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5"/>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5"/>
      <c r="E9" s="128" t="s">
        <v>1336</v>
      </c>
    </row>
    <row r="10" spans="1:5" ht="45">
      <c r="A10" s="87"/>
      <c r="B10" s="74" t="str">
        <f ca="1">OFFSET(L!$C$1,MATCH("Definitions"&amp;ADDRESS(ROW(),COLUMN(),4),L!$A:$A,0)-1,SL,,)</f>
        <v>DRC</v>
      </c>
      <c r="C10" s="74" t="str">
        <f ca="1">OFFSET(L!$C$1,MATCH("Definitions"&amp;ADDRESS(ROW(),COLUMN(),4),L!$A:$A,0)-1,SL,,)</f>
        <v>Democratic Republic of Congo</v>
      </c>
      <c r="D10" s="375"/>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5"/>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5"/>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5"/>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5"/>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5"/>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5"/>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5"/>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5"/>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5"/>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5"/>
      <c r="E20" s="128"/>
    </row>
    <row r="21" spans="1:5" ht="15">
      <c r="A21" s="87"/>
      <c r="B21" s="74" t="str">
        <f ca="1">OFFSET(L!$C$1,MATCH("Definitions"&amp;ADDRESS(ROW(),COLUMN(),4),L!$A:$A,0)-1,SL,,)</f>
        <v>RBA</v>
      </c>
      <c r="C21" s="74" t="str">
        <f ca="1">OFFSET(L!$C$1,MATCH("Definitions"&amp;ADDRESS(ROW(),COLUMN(),4),L!$A:$A,0)-1,SL,,)</f>
        <v>Responsible Business Alliance (www.responsiblebusiness.org)</v>
      </c>
      <c r="D21" s="375"/>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5"/>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5"/>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5"/>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5"/>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5"/>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5"/>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5"/>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5"/>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5"/>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5"/>
      <c r="E31" s="128"/>
    </row>
    <row r="32" spans="1:5" ht="15">
      <c r="A32" s="87"/>
      <c r="B32" s="374" t="str">
        <f ca="1">OFFSET(L!$C$1,MATCH("General"&amp;"Cpy",L!$A:$A,0)-1,SL,,)</f>
        <v>© 2020 Responsible Minerals Initiative. All rights reserved.</v>
      </c>
      <c r="C32" s="374"/>
      <c r="D32" s="375"/>
      <c r="E32" s="128"/>
    </row>
    <row r="33" spans="1:4" ht="13.5" thickBot="1">
      <c r="A33" s="88"/>
      <c r="B33" s="185"/>
      <c r="C33" s="185"/>
      <c r="D33" s="376"/>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70" zoomScaleNormal="70" zoomScalePageLayoutView="70" workbookViewId="0">
      <selection activeCell="E3" sqref="E3"/>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399"/>
      <c r="B1" s="400"/>
      <c r="C1" s="400"/>
      <c r="D1" s="400"/>
      <c r="E1" s="400"/>
      <c r="F1" s="400"/>
      <c r="G1" s="400"/>
      <c r="H1" s="400"/>
      <c r="I1" s="400"/>
      <c r="J1" s="400"/>
      <c r="K1" s="401"/>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2" t="str">
        <f ca="1">OFFSET(L!$C$1,MATCH("Declaration"&amp;ADDRESS(ROW(),COLUMN(),4),L!$A:$A,0)-1,SL,,)</f>
        <v>Conflict Minerals Reporting Template (CMRT)</v>
      </c>
      <c r="E2" s="403"/>
      <c r="F2" s="403"/>
      <c r="G2" s="403"/>
      <c r="H2" s="403"/>
      <c r="I2" s="403"/>
      <c r="J2" s="404"/>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2"/>
      <c r="G3" s="412"/>
      <c r="H3" s="412"/>
      <c r="I3" s="184"/>
      <c r="J3" s="168" t="s">
        <v>15506</v>
      </c>
      <c r="K3" s="47"/>
      <c r="L3" s="139"/>
      <c r="M3" s="130"/>
      <c r="N3" s="130"/>
      <c r="O3" s="131"/>
      <c r="P3" s="144">
        <f>MATCH($D$3,LN,0)</f>
        <v>1</v>
      </c>
    </row>
    <row r="4" spans="1:34" ht="15.75">
      <c r="A4" s="45"/>
      <c r="B4" s="408" t="str">
        <f ca="1">OFFSET(L!$C$1,MATCH("Declaration"&amp;ADDRESS(ROW(),COLUMN(),4),L!$A:$A,0)-1,SL,,)</f>
        <v>The purpose of this document is to collect sourcing information on tin, tantalum, tungsten and gold used in products</v>
      </c>
      <c r="C4" s="408"/>
      <c r="D4" s="408"/>
      <c r="E4" s="408"/>
      <c r="F4" s="408"/>
      <c r="G4" s="408"/>
      <c r="H4" s="408"/>
      <c r="I4" s="413" t="str">
        <f ca="1">OFFSET(L!$C$1,MATCH("Declaration"&amp;ADDRESS(ROW(),COLUMN(),4),L!$A:$A,0)-1,SL,,)</f>
        <v>Link to Terms &amp; Conditions</v>
      </c>
      <c r="J4" s="413"/>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08" t="str">
        <f ca="1">OFFSET(L!$C$1,MATCH("Declaration"&amp;ADDRESS(ROW(),COLUMN(),4),L!$A:$A,0)-1,SL,,)</f>
        <v>Mandatory fields are noted with an asterisk (*).  Consult the instructions tab for guidance on how to answer each question.</v>
      </c>
      <c r="C6" s="408"/>
      <c r="D6" s="408"/>
      <c r="E6" s="408"/>
      <c r="F6" s="408"/>
      <c r="G6" s="408"/>
      <c r="H6" s="408"/>
      <c r="I6" s="408"/>
      <c r="J6" s="408"/>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17" t="str">
        <f ca="1">OFFSET(L!$C$1,MATCH("Declaration"&amp;ADDRESS(ROW(),COLUMN(),4),L!$A:$A,0)-1,SL,,)</f>
        <v>Company Information</v>
      </c>
      <c r="C7" s="417"/>
      <c r="D7" s="417"/>
      <c r="E7" s="417"/>
      <c r="F7" s="417"/>
      <c r="G7" s="417"/>
      <c r="H7" s="417"/>
      <c r="I7" s="417"/>
      <c r="J7" s="417"/>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05" t="s">
        <v>15507</v>
      </c>
      <c r="E8" s="406"/>
      <c r="F8" s="406"/>
      <c r="G8" s="406"/>
      <c r="H8" s="406"/>
      <c r="I8" s="406"/>
      <c r="J8" s="407"/>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14" t="s">
        <v>504</v>
      </c>
      <c r="E9" s="415"/>
      <c r="F9" s="415"/>
      <c r="G9" s="416"/>
      <c r="H9" s="262"/>
      <c r="I9" s="262"/>
      <c r="J9" s="262"/>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18" t="str">
        <f ca="1">OFFSET(L!$C$1,MATCH("Declaration"&amp;ADDRESS(ROW(),COLUMN(),4)&amp;LEFT($D$9,1),L!$A:$A,0)-1,SL,,)</f>
        <v>Description of Scope:</v>
      </c>
      <c r="C10" s="151"/>
      <c r="D10" s="409" t="s">
        <v>15508</v>
      </c>
      <c r="E10" s="410"/>
      <c r="F10" s="410"/>
      <c r="G10" s="410"/>
      <c r="H10" s="410"/>
      <c r="I10" s="410"/>
      <c r="J10" s="411"/>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19"/>
      <c r="C11" s="151"/>
      <c r="D11" s="428" t="str">
        <f ca="1">IF(D9=Q9,OFFSET(L!$C$1,MATCH("Declaration"&amp;ADDRESS(ROW(),COLUMN(),4),L!$A:$A,0)-1,SL,,),"")</f>
        <v/>
      </c>
      <c r="E11" s="429"/>
      <c r="F11" s="429"/>
      <c r="G11" s="429"/>
      <c r="H11" s="429"/>
      <c r="I11" s="429"/>
      <c r="J11" s="430"/>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1" t="s">
        <v>15509</v>
      </c>
      <c r="E12" s="392"/>
      <c r="F12" s="392"/>
      <c r="G12" s="392"/>
      <c r="H12" s="392"/>
      <c r="I12" s="392"/>
      <c r="J12" s="393"/>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391" t="s">
        <v>15510</v>
      </c>
      <c r="E13" s="392"/>
      <c r="F13" s="392"/>
      <c r="G13" s="392"/>
      <c r="H13" s="392"/>
      <c r="I13" s="392"/>
      <c r="J13" s="393"/>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1" t="s">
        <v>15511</v>
      </c>
      <c r="E14" s="392"/>
      <c r="F14" s="392"/>
      <c r="G14" s="392"/>
      <c r="H14" s="392"/>
      <c r="I14" s="392"/>
      <c r="J14" s="393"/>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1" t="s">
        <v>15512</v>
      </c>
      <c r="E15" s="392"/>
      <c r="F15" s="392"/>
      <c r="G15" s="392"/>
      <c r="H15" s="392"/>
      <c r="I15" s="392"/>
      <c r="J15" s="393"/>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0" t="s">
        <v>15513</v>
      </c>
      <c r="E16" s="421"/>
      <c r="F16" s="421"/>
      <c r="G16" s="421"/>
      <c r="H16" s="421"/>
      <c r="I16" s="421"/>
      <c r="J16" s="422"/>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1" t="s">
        <v>15514</v>
      </c>
      <c r="E17" s="392"/>
      <c r="F17" s="392"/>
      <c r="G17" s="392"/>
      <c r="H17" s="392"/>
      <c r="I17" s="392"/>
      <c r="J17" s="393"/>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1" t="s">
        <v>15512</v>
      </c>
      <c r="E18" s="392"/>
      <c r="F18" s="392"/>
      <c r="G18" s="392"/>
      <c r="H18" s="392"/>
      <c r="I18" s="392"/>
      <c r="J18" s="393"/>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1" t="s">
        <v>15515</v>
      </c>
      <c r="E19" s="392"/>
      <c r="F19" s="392"/>
      <c r="G19" s="392"/>
      <c r="H19" s="392"/>
      <c r="I19" s="392"/>
      <c r="J19" s="393"/>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0" t="s">
        <v>15513</v>
      </c>
      <c r="E20" s="421"/>
      <c r="F20" s="421"/>
      <c r="G20" s="421"/>
      <c r="H20" s="421"/>
      <c r="I20" s="421"/>
      <c r="J20" s="422"/>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85" t="s">
        <v>15514</v>
      </c>
      <c r="E21" s="386"/>
      <c r="F21" s="386"/>
      <c r="G21" s="386"/>
      <c r="H21" s="386"/>
      <c r="I21" s="386"/>
      <c r="J21" s="387"/>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88">
        <v>44062</v>
      </c>
      <c r="E22" s="389"/>
      <c r="F22" s="263"/>
      <c r="G22" s="264"/>
      <c r="H22" s="264"/>
      <c r="I22" s="264"/>
      <c r="J22" s="264"/>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25"/>
      <c r="E23" s="425"/>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0" t="str">
        <f ca="1">OFFSET(L!$C$1,MATCH("Declaration"&amp;ADDRESS(ROW(),COLUMN(),4),L!$A:$A,0)-1,SL,,)</f>
        <v>Answer the following questions 1 - 8 based on the declaration scope indicated above</v>
      </c>
      <c r="C24" s="390"/>
      <c r="D24" s="390"/>
      <c r="E24" s="390"/>
      <c r="F24" s="390"/>
      <c r="G24" s="390"/>
      <c r="H24" s="390"/>
      <c r="I24" s="390"/>
      <c r="J24" s="390"/>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26" t="str">
        <f ca="1">OFFSET(L!$C$1,MATCH("Declaration"&amp;ADDRESS(ROW(),COLUMN(),4),L!$A:$A,0)-1,SL,,)</f>
        <v>Answer</v>
      </c>
      <c r="E25" s="426"/>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7" t="s">
        <v>499</v>
      </c>
      <c r="E26" s="378"/>
      <c r="F26" s="15"/>
      <c r="G26" s="379"/>
      <c r="H26" s="380"/>
      <c r="I26" s="380"/>
      <c r="J26" s="381"/>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 xml:space="preserve">Tin  </v>
      </c>
      <c r="C27" s="46"/>
      <c r="D27" s="377" t="s">
        <v>499</v>
      </c>
      <c r="E27" s="378"/>
      <c r="F27" s="15"/>
      <c r="G27" s="379"/>
      <c r="H27" s="380"/>
      <c r="I27" s="380"/>
      <c r="J27" s="381"/>
      <c r="K27" s="47"/>
      <c r="L27" s="142"/>
      <c r="M27" s="130"/>
      <c r="N27" s="130"/>
      <c r="O27" s="130"/>
      <c r="P27" s="144" t="str">
        <f>IF(D$27="No","","(*)")</f>
        <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 xml:space="preserve">Gold  </v>
      </c>
      <c r="C28" s="46"/>
      <c r="D28" s="377" t="s">
        <v>499</v>
      </c>
      <c r="E28" s="378"/>
      <c r="F28" s="15"/>
      <c r="G28" s="379"/>
      <c r="H28" s="380"/>
      <c r="I28" s="380"/>
      <c r="J28" s="381"/>
      <c r="K28" s="47"/>
      <c r="L28" s="142"/>
      <c r="M28" s="130"/>
      <c r="N28" s="130"/>
      <c r="O28" s="130"/>
      <c r="P28" s="144" t="str">
        <f>IF(D$28="No","","(*)")</f>
        <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77" t="s">
        <v>498</v>
      </c>
      <c r="E29" s="378"/>
      <c r="F29" s="15"/>
      <c r="G29" s="379"/>
      <c r="H29" s="380"/>
      <c r="I29" s="380"/>
      <c r="J29" s="381"/>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84" t="str">
        <f ca="1">D25</f>
        <v>Answer</v>
      </c>
      <c r="E31" s="384"/>
      <c r="F31" s="21"/>
      <c r="G31" s="55" t="str">
        <f ca="1">G25</f>
        <v>Comments</v>
      </c>
      <c r="H31" s="55"/>
      <c r="I31" s="55"/>
      <c r="J31" s="96"/>
      <c r="K31" s="47"/>
      <c r="L31" s="136" t="s">
        <v>1266</v>
      </c>
      <c r="M31" s="130"/>
      <c r="N31" s="130"/>
      <c r="O31" s="131"/>
      <c r="P31" s="56">
        <f>COUNTIF(D$26:D$29,"No")</f>
        <v>3</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4"/>
      <c r="E32" s="395"/>
      <c r="F32" s="58"/>
      <c r="G32" s="379"/>
      <c r="H32" s="380"/>
      <c r="I32" s="380"/>
      <c r="J32" s="381"/>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 xml:space="preserve">Tin  </v>
      </c>
      <c r="C33" s="13"/>
      <c r="D33" s="377"/>
      <c r="E33" s="378"/>
      <c r="F33" s="58"/>
      <c r="G33" s="379"/>
      <c r="H33" s="380"/>
      <c r="I33" s="380"/>
      <c r="J33" s="381"/>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 xml:space="preserve">Gold  </v>
      </c>
      <c r="C34" s="13"/>
      <c r="D34" s="377"/>
      <c r="E34" s="378"/>
      <c r="F34" s="58"/>
      <c r="G34" s="379"/>
      <c r="H34" s="380"/>
      <c r="I34" s="380"/>
      <c r="J34" s="381"/>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77" t="s">
        <v>498</v>
      </c>
      <c r="E35" s="378"/>
      <c r="F35" s="58"/>
      <c r="G35" s="379"/>
      <c r="H35" s="380"/>
      <c r="I35" s="380"/>
      <c r="J35" s="381"/>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4" t="str">
        <f ca="1">D25</f>
        <v>Answer</v>
      </c>
      <c r="E37" s="384"/>
      <c r="F37" s="21"/>
      <c r="G37" s="55" t="str">
        <f ca="1">G25</f>
        <v>Comments</v>
      </c>
      <c r="H37" s="424"/>
      <c r="I37" s="424"/>
      <c r="J37" s="424"/>
      <c r="K37" s="47"/>
      <c r="L37" s="136" t="s">
        <v>1266</v>
      </c>
      <c r="M37" s="130"/>
      <c r="N37" s="130"/>
      <c r="O37" s="131"/>
      <c r="P37" s="56">
        <f>COUNTIF(D$26:D$29,"No")+COUNTIF(D$32:D$35,"No")</f>
        <v>3</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7"/>
      <c r="E38" s="378"/>
      <c r="F38" s="58"/>
      <c r="G38" s="379"/>
      <c r="H38" s="380"/>
      <c r="I38" s="380"/>
      <c r="J38" s="381"/>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 xml:space="preserve">Tin  </v>
      </c>
      <c r="C39" s="13"/>
      <c r="D39" s="377"/>
      <c r="E39" s="378"/>
      <c r="F39" s="58"/>
      <c r="G39" s="379"/>
      <c r="H39" s="380"/>
      <c r="I39" s="380"/>
      <c r="J39" s="381"/>
      <c r="K39" s="47"/>
      <c r="L39" s="142"/>
      <c r="M39" s="130"/>
      <c r="N39" s="130"/>
      <c r="O39" s="131"/>
      <c r="P39" s="144" t="str">
        <f>IF((OR(D$27="No",D$33="No")),"","(*)")</f>
        <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 xml:space="preserve">Gold  </v>
      </c>
      <c r="C40" s="13"/>
      <c r="D40" s="377"/>
      <c r="E40" s="378"/>
      <c r="F40" s="58"/>
      <c r="G40" s="379"/>
      <c r="H40" s="380"/>
      <c r="I40" s="380"/>
      <c r="J40" s="381"/>
      <c r="K40" s="47"/>
      <c r="L40" s="142"/>
      <c r="M40" s="130"/>
      <c r="N40" s="130"/>
      <c r="O40" s="131"/>
      <c r="P40" s="144" t="str">
        <f>IF((OR(D$28="No",D$34="No")),"","(*)")</f>
        <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77" t="s">
        <v>498</v>
      </c>
      <c r="E41" s="378"/>
      <c r="F41" s="58"/>
      <c r="G41" s="379" t="s">
        <v>15533</v>
      </c>
      <c r="H41" s="380"/>
      <c r="I41" s="380"/>
      <c r="J41" s="381"/>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84" t="str">
        <f ca="1">D25</f>
        <v>Answer</v>
      </c>
      <c r="E43" s="384"/>
      <c r="F43" s="21"/>
      <c r="G43" s="55" t="str">
        <f ca="1">G25</f>
        <v>Comments</v>
      </c>
      <c r="H43" s="55"/>
      <c r="I43" s="55"/>
      <c r="J43" s="96"/>
      <c r="K43" s="47"/>
      <c r="L43" s="136"/>
      <c r="M43" s="130"/>
      <c r="N43" s="130"/>
      <c r="O43" s="131"/>
      <c r="P43" s="56">
        <f>COUNTIF(D$26:D$29,"No")+COUNTIF(D$32:D$35,"No")</f>
        <v>3</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7"/>
      <c r="E44" s="378"/>
      <c r="F44" s="58"/>
      <c r="G44" s="379"/>
      <c r="H44" s="380"/>
      <c r="I44" s="380"/>
      <c r="J44" s="381"/>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 xml:space="preserve">Tin  </v>
      </c>
      <c r="C45" s="13"/>
      <c r="D45" s="377"/>
      <c r="E45" s="378"/>
      <c r="F45" s="58"/>
      <c r="G45" s="379"/>
      <c r="H45" s="380"/>
      <c r="I45" s="380"/>
      <c r="J45" s="381"/>
      <c r="K45" s="47"/>
      <c r="L45" s="136"/>
      <c r="M45" s="130"/>
      <c r="N45" s="130"/>
      <c r="O45" s="131"/>
      <c r="P45" s="144" t="str">
        <f>IF((OR(D$27="No",D$33="No")),"","(*)")</f>
        <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 xml:space="preserve">Gold  </v>
      </c>
      <c r="C46" s="13"/>
      <c r="D46" s="377"/>
      <c r="E46" s="378"/>
      <c r="F46" s="58"/>
      <c r="G46" s="379"/>
      <c r="H46" s="380"/>
      <c r="I46" s="380"/>
      <c r="J46" s="381"/>
      <c r="K46" s="47"/>
      <c r="L46" s="136"/>
      <c r="M46" s="130"/>
      <c r="N46" s="130"/>
      <c r="O46" s="131"/>
      <c r="P46" s="144" t="str">
        <f>IF((OR(D$28="No",D$34="No")),"","(*)")</f>
        <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77" t="s">
        <v>498</v>
      </c>
      <c r="E47" s="378"/>
      <c r="F47" s="58"/>
      <c r="G47" s="379" t="s">
        <v>15534</v>
      </c>
      <c r="H47" s="380"/>
      <c r="I47" s="380"/>
      <c r="J47" s="381"/>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4" t="str">
        <f ca="1">D25</f>
        <v>Answer</v>
      </c>
      <c r="E49" s="384"/>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77"/>
      <c r="E50" s="378"/>
      <c r="F50" s="58"/>
      <c r="G50" s="379"/>
      <c r="H50" s="380"/>
      <c r="I50" s="380"/>
      <c r="J50" s="381"/>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 xml:space="preserve">Tin  </v>
      </c>
      <c r="C51" s="13"/>
      <c r="D51" s="377"/>
      <c r="E51" s="378"/>
      <c r="F51" s="58"/>
      <c r="G51" s="379"/>
      <c r="H51" s="380"/>
      <c r="I51" s="380"/>
      <c r="J51" s="381"/>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 xml:space="preserve">Gold  </v>
      </c>
      <c r="C52" s="13"/>
      <c r="D52" s="377"/>
      <c r="E52" s="378"/>
      <c r="F52" s="58"/>
      <c r="G52" s="379"/>
      <c r="H52" s="380"/>
      <c r="I52" s="380"/>
      <c r="J52" s="381"/>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77" t="s">
        <v>499</v>
      </c>
      <c r="E53" s="378"/>
      <c r="F53" s="58"/>
      <c r="G53" s="379" t="s">
        <v>15517</v>
      </c>
      <c r="H53" s="380"/>
      <c r="I53" s="380"/>
      <c r="J53" s="381"/>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84" t="str">
        <f ca="1">D25</f>
        <v>Answer</v>
      </c>
      <c r="E55" s="384"/>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382"/>
      <c r="E56" s="383"/>
      <c r="F56" s="58"/>
      <c r="G56" s="379"/>
      <c r="H56" s="380"/>
      <c r="I56" s="380"/>
      <c r="J56" s="381"/>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 xml:space="preserve">Tin  </v>
      </c>
      <c r="C57" s="46"/>
      <c r="D57" s="382"/>
      <c r="E57" s="383"/>
      <c r="F57" s="58"/>
      <c r="G57" s="379"/>
      <c r="H57" s="380"/>
      <c r="I57" s="380"/>
      <c r="J57" s="381"/>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 xml:space="preserve">Gold  </v>
      </c>
      <c r="C58" s="46"/>
      <c r="D58" s="382"/>
      <c r="E58" s="383"/>
      <c r="F58" s="58"/>
      <c r="G58" s="379"/>
      <c r="H58" s="380"/>
      <c r="I58" s="380"/>
      <c r="J58" s="381"/>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382">
        <v>1</v>
      </c>
      <c r="E59" s="383"/>
      <c r="F59" s="58"/>
      <c r="G59" s="379"/>
      <c r="H59" s="380"/>
      <c r="I59" s="380"/>
      <c r="J59" s="381"/>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84" t="str">
        <f ca="1">D25</f>
        <v>Answer</v>
      </c>
      <c r="E61" s="384"/>
      <c r="F61" s="21"/>
      <c r="G61" s="55" t="str">
        <f ca="1">G25</f>
        <v>Comments</v>
      </c>
      <c r="H61" s="423"/>
      <c r="I61" s="423"/>
      <c r="J61" s="423"/>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394"/>
      <c r="E62" s="395"/>
      <c r="F62" s="58"/>
      <c r="G62" s="379"/>
      <c r="H62" s="380"/>
      <c r="I62" s="380"/>
      <c r="J62" s="381"/>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 xml:space="preserve">Tin  </v>
      </c>
      <c r="C63" s="13"/>
      <c r="D63" s="377"/>
      <c r="E63" s="378"/>
      <c r="F63" s="58"/>
      <c r="G63" s="379"/>
      <c r="H63" s="380"/>
      <c r="I63" s="380"/>
      <c r="J63" s="381"/>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 xml:space="preserve">Gold  </v>
      </c>
      <c r="C64" s="13"/>
      <c r="D64" s="377"/>
      <c r="E64" s="378"/>
      <c r="F64" s="58"/>
      <c r="G64" s="379"/>
      <c r="H64" s="380"/>
      <c r="I64" s="380"/>
      <c r="J64" s="381"/>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77" t="s">
        <v>498</v>
      </c>
      <c r="E65" s="378"/>
      <c r="F65" s="58"/>
      <c r="G65" s="379"/>
      <c r="H65" s="380"/>
      <c r="I65" s="380"/>
      <c r="J65" s="381"/>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84" t="str">
        <f ca="1">D25</f>
        <v>Answer</v>
      </c>
      <c r="E67" s="384"/>
      <c r="F67" s="21"/>
      <c r="G67" s="55" t="str">
        <f ca="1">G25</f>
        <v>Comments</v>
      </c>
      <c r="H67" s="423" t="str">
        <f>IF(Q75="(*)","Click here to enter smelter names","")</f>
        <v/>
      </c>
      <c r="I67" s="423"/>
      <c r="J67" s="423"/>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77"/>
      <c r="E68" s="378"/>
      <c r="F68" s="59"/>
      <c r="G68" s="379"/>
      <c r="H68" s="380"/>
      <c r="I68" s="380"/>
      <c r="J68" s="381"/>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 xml:space="preserve">Tin  </v>
      </c>
      <c r="C69" s="46"/>
      <c r="D69" s="377"/>
      <c r="E69" s="378"/>
      <c r="F69" s="59"/>
      <c r="G69" s="379"/>
      <c r="H69" s="380"/>
      <c r="I69" s="380"/>
      <c r="J69" s="381"/>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 xml:space="preserve">Gold  </v>
      </c>
      <c r="C70" s="46"/>
      <c r="D70" s="377"/>
      <c r="E70" s="378"/>
      <c r="F70" s="59"/>
      <c r="G70" s="379"/>
      <c r="H70" s="380"/>
      <c r="I70" s="380"/>
      <c r="J70" s="381"/>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77" t="s">
        <v>498</v>
      </c>
      <c r="E71" s="378"/>
      <c r="F71" s="61"/>
      <c r="G71" s="379"/>
      <c r="H71" s="380"/>
      <c r="I71" s="380"/>
      <c r="J71" s="381"/>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37" t="str">
        <f ca="1">OFFSET(L!$C$1,MATCH("Declaration"&amp;ADDRESS(ROW(),COLUMN(),4),L!$A:$A,0)-1,SL,,)</f>
        <v>Answer the Following Questions at a Company Level</v>
      </c>
      <c r="C73" s="437"/>
      <c r="D73" s="437"/>
      <c r="E73" s="437"/>
      <c r="F73" s="437"/>
      <c r="G73" s="437"/>
      <c r="H73" s="437"/>
      <c r="I73" s="437"/>
      <c r="J73" s="437"/>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26" t="str">
        <f ca="1">D25</f>
        <v>Answer</v>
      </c>
      <c r="E74" s="426"/>
      <c r="F74" s="64"/>
      <c r="G74" s="426" t="str">
        <f ca="1">G25</f>
        <v>Comments</v>
      </c>
      <c r="H74" s="426" t="e">
        <f>HLOOKUP(SL,LT,$O74,0)</f>
        <v>#NAME?</v>
      </c>
      <c r="I74" s="426"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7" t="s">
        <v>498</v>
      </c>
      <c r="E75" s="378"/>
      <c r="F75" s="68"/>
      <c r="G75" s="379"/>
      <c r="H75" s="380"/>
      <c r="I75" s="380"/>
      <c r="J75" s="381"/>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27"/>
      <c r="H76" s="427"/>
      <c r="I76" s="427"/>
      <c r="J76" s="427"/>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7" t="s">
        <v>498</v>
      </c>
      <c r="E77" s="378"/>
      <c r="F77" s="68"/>
      <c r="G77" s="396" t="s">
        <v>15516</v>
      </c>
      <c r="H77" s="397"/>
      <c r="I77" s="397"/>
      <c r="J77" s="398"/>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7" t="s">
        <v>498</v>
      </c>
      <c r="E79" s="378"/>
      <c r="F79" s="68"/>
      <c r="G79" s="379"/>
      <c r="H79" s="380"/>
      <c r="I79" s="380"/>
      <c r="J79" s="381"/>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7" t="s">
        <v>498</v>
      </c>
      <c r="E81" s="378"/>
      <c r="F81" s="68"/>
      <c r="G81" s="379"/>
      <c r="H81" s="380"/>
      <c r="I81" s="380"/>
      <c r="J81" s="381"/>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7" t="s">
        <v>12721</v>
      </c>
      <c r="E83" s="378"/>
      <c r="F83" s="68"/>
      <c r="G83" s="379" t="s">
        <v>15532</v>
      </c>
      <c r="H83" s="380"/>
      <c r="I83" s="380"/>
      <c r="J83" s="381"/>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4" t="s">
        <v>498</v>
      </c>
      <c r="E85" s="435"/>
      <c r="F85" s="68"/>
      <c r="G85" s="379"/>
      <c r="H85" s="380"/>
      <c r="I85" s="380"/>
      <c r="J85" s="381"/>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27"/>
      <c r="H86" s="427"/>
      <c r="I86" s="427"/>
      <c r="J86" s="427"/>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7" t="s">
        <v>498</v>
      </c>
      <c r="E87" s="378"/>
      <c r="F87" s="68"/>
      <c r="G87" s="379"/>
      <c r="H87" s="380"/>
      <c r="I87" s="380"/>
      <c r="J87" s="381"/>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36"/>
      <c r="H88" s="436"/>
      <c r="I88" s="436"/>
      <c r="J88" s="436"/>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7" t="s">
        <v>499</v>
      </c>
      <c r="E89" s="378"/>
      <c r="F89" s="68"/>
      <c r="G89" s="379"/>
      <c r="H89" s="380"/>
      <c r="I89" s="380"/>
      <c r="J89" s="381"/>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3" t="str">
        <f>IF(OR($D$8="",$I$3=""),"","Click here to check required fields completion")</f>
        <v/>
      </c>
      <c r="C90" s="433"/>
      <c r="D90" s="433"/>
      <c r="E90" s="433"/>
      <c r="F90" s="433"/>
      <c r="G90" s="433"/>
      <c r="H90" s="433"/>
      <c r="I90" s="433"/>
      <c r="J90" s="433"/>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1" t="str">
        <f ca="1">OFFSET(L!$C$1,MATCH("General"&amp;"Cpy",L!$A:$A,0)-1,SL,,)</f>
        <v>© 2020 Responsible Minerals Initiative. All rights reserved.</v>
      </c>
      <c r="B91" s="432"/>
      <c r="C91" s="432"/>
      <c r="D91" s="432"/>
      <c r="E91" s="432"/>
      <c r="F91" s="432"/>
      <c r="G91" s="432"/>
      <c r="H91" s="432"/>
      <c r="I91" s="432"/>
      <c r="J91" s="432"/>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2">
        <v>1</v>
      </c>
    </row>
    <row r="100" spans="2:2" ht="15.75" hidden="1">
      <c r="B100" s="291" t="s">
        <v>2626</v>
      </c>
    </row>
    <row r="101" spans="2:2" ht="15.75" hidden="1">
      <c r="B101" s="291" t="s">
        <v>2627</v>
      </c>
    </row>
    <row r="102" spans="2:2" ht="15.75" hidden="1">
      <c r="B102" s="291" t="s">
        <v>2628</v>
      </c>
    </row>
    <row r="103" spans="2:2" ht="15.75" hidden="1">
      <c r="B103" s="291" t="s">
        <v>2629</v>
      </c>
    </row>
    <row r="104" spans="2:2" ht="15.75" hidden="1">
      <c r="B104" s="291" t="s">
        <v>501</v>
      </c>
    </row>
    <row r="105" spans="2:2" ht="15.75" hidden="1">
      <c r="B105" s="291" t="s">
        <v>15443</v>
      </c>
    </row>
    <row r="106" spans="2:2" ht="15.75" hidden="1">
      <c r="B106" s="291" t="s">
        <v>12721</v>
      </c>
    </row>
    <row r="107" spans="2:2" ht="15.75" hidden="1">
      <c r="B107" s="291" t="s">
        <v>499</v>
      </c>
    </row>
    <row r="108" spans="2:2" ht="15.75" hidden="1">
      <c r="B108" s="291" t="s">
        <v>14353</v>
      </c>
    </row>
    <row r="109" spans="2:2" ht="15.75" hidden="1">
      <c r="B109" s="291" t="s">
        <v>14355</v>
      </c>
    </row>
    <row r="110" spans="2:2" ht="15.75" hidden="1">
      <c r="B110" s="291" t="s">
        <v>14356</v>
      </c>
    </row>
    <row r="111" spans="2:2" ht="15.75" hidden="1">
      <c r="B111" s="291" t="s">
        <v>499</v>
      </c>
    </row>
  </sheetData>
  <sheetProtection algorithmName="SHA-512" hashValue="BQGzmlKpxmq7AW0kxChsmWxZ5E1DnP/JARkUyj9e/oYVWWj+Qsa5r29FR+VTVNimxkETpKPdUr2gjAZp9Tf5ow==" saltValue="Lk9wx9vFeWeH0ZMPcccVtg==" spinCount="100000" sheet="1" objects="1" scenarios="1"/>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80" zoomScaleNormal="80" zoomScalePageLayoutView="55" workbookViewId="0">
      <pane ySplit="4" topLeftCell="A5" activePane="bottomLeft" state="frozen"/>
      <selection pane="bottomLeft" activeCell="A26" sqref="A26"/>
    </sheetView>
  </sheetViews>
  <sheetFormatPr defaultColWidth="8.875" defaultRowHeight="12.75"/>
  <cols>
    <col min="1" max="1" width="13.625" style="276" customWidth="1"/>
    <col min="2" max="2" width="13.375" style="281" customWidth="1"/>
    <col min="3" max="3" width="40.625" style="281" customWidth="1"/>
    <col min="4" max="4" width="30.625" style="281" customWidth="1"/>
    <col min="5" max="5" width="20.875" style="281" customWidth="1"/>
    <col min="6" max="7" width="13.875" style="281" customWidth="1"/>
    <col min="8" max="8" width="25.125" style="281" customWidth="1"/>
    <col min="9" max="9" width="24.125" style="281" customWidth="1"/>
    <col min="10" max="10" width="18.375" style="281" customWidth="1"/>
    <col min="11" max="11" width="27.375" style="281" customWidth="1"/>
    <col min="12" max="12" width="20.625" style="281" customWidth="1"/>
    <col min="13" max="13" width="35.125" style="281" customWidth="1"/>
    <col min="14" max="14" width="42.125" style="281" customWidth="1"/>
    <col min="15" max="15" width="32.125" style="281" customWidth="1"/>
    <col min="16" max="16" width="22.875" style="281" customWidth="1"/>
    <col min="17" max="17" width="43.625" style="281" customWidth="1"/>
    <col min="18" max="18" width="35.875" style="281" hidden="1" customWidth="1"/>
    <col min="19" max="20" width="17.875" style="281" hidden="1" customWidth="1"/>
    <col min="21" max="21" width="8.875" style="280" hidden="1" customWidth="1"/>
    <col min="22" max="22" width="6.125" style="280" hidden="1" customWidth="1"/>
    <col min="23" max="23" width="8.625" style="280" hidden="1" customWidth="1"/>
    <col min="24" max="24" width="8.875" style="280" hidden="1" customWidth="1"/>
    <col min="25" max="26" width="4.375" style="280" hidden="1" customWidth="1"/>
    <col min="27" max="27" width="4.375" style="281" hidden="1" customWidth="1"/>
    <col min="28" max="28" width="7.875" style="281" hidden="1" customWidth="1"/>
    <col min="29" max="33" width="4.375" style="281" hidden="1" customWidth="1"/>
    <col min="34" max="34" width="14.625" style="281" hidden="1" customWidth="1"/>
    <col min="35" max="39" width="8.875" style="281" customWidth="1"/>
    <col min="40" max="16384" width="8.875" style="281"/>
  </cols>
  <sheetData>
    <row r="1" spans="1:34" s="268" customFormat="1" ht="15.95" customHeight="1" thickTop="1">
      <c r="A1" s="265"/>
      <c r="B1" s="190"/>
      <c r="C1" s="190"/>
      <c r="D1" s="190"/>
      <c r="E1" s="190"/>
      <c r="F1" s="190"/>
      <c r="G1" s="190"/>
      <c r="H1" s="190"/>
      <c r="I1" s="190"/>
      <c r="J1" s="190"/>
      <c r="K1" s="190"/>
      <c r="L1" s="190"/>
      <c r="M1" s="190"/>
      <c r="N1" s="190"/>
      <c r="O1" s="190"/>
      <c r="P1" s="190"/>
      <c r="Q1" s="191"/>
      <c r="R1" s="147"/>
      <c r="S1" s="147"/>
      <c r="T1" s="147"/>
      <c r="U1" s="266" t="s">
        <v>2495</v>
      </c>
      <c r="V1" s="267"/>
      <c r="W1" s="267"/>
      <c r="X1" s="266"/>
      <c r="Y1" s="266"/>
      <c r="Z1" s="266"/>
    </row>
    <row r="2" spans="1:34" s="268" customFormat="1" ht="27">
      <c r="A2" s="203"/>
      <c r="B2" s="221" t="str">
        <f ca="1">OFFSET(L!$C$1,MATCH("Smelter List"&amp;ADDRESS(ROW(),COLUMN(),4),L!$A:$A,0)-1,SL,,)</f>
        <v>TO BEGIN:</v>
      </c>
      <c r="C2" s="205"/>
      <c r="D2" s="205"/>
      <c r="E2" s="205"/>
      <c r="F2" s="231"/>
      <c r="G2" s="231"/>
      <c r="H2" s="231"/>
      <c r="I2" s="232"/>
      <c r="J2" s="438" t="str">
        <f ca="1">OFFSET(L!$C$1,MATCH("Smelter List"&amp;ADDRESS(ROW(),COLUMN(),4),L!$A:$A,0)-1,SL,,)</f>
        <v>Link to "RMAP Conformant Smelter List"</v>
      </c>
      <c r="K2" s="439"/>
      <c r="L2" s="439"/>
      <c r="M2" s="439"/>
      <c r="N2" s="439"/>
      <c r="O2" s="439"/>
      <c r="P2" s="233"/>
      <c r="Q2" s="234"/>
      <c r="R2" s="235"/>
      <c r="S2" s="235"/>
      <c r="T2" s="235"/>
      <c r="U2" s="266"/>
      <c r="V2" s="266"/>
      <c r="W2" s="267"/>
      <c r="X2" s="266"/>
      <c r="Y2" s="266"/>
      <c r="Z2" s="266"/>
      <c r="AH2" s="176" t="s">
        <v>498</v>
      </c>
    </row>
    <row r="3" spans="1:34" s="268" customFormat="1" ht="243.95" customHeight="1">
      <c r="A3" s="204"/>
      <c r="B3" s="440"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0"/>
      <c r="D3" s="440"/>
      <c r="E3" s="440"/>
      <c r="F3" s="269"/>
      <c r="G3" s="441" t="str">
        <f ca="1">OFFSET(L!$C$1,MATCH("General"&amp;"Cpy",L!$A:$A,0)-1,SL,,)</f>
        <v>© 2020 Responsible Minerals Initiative. All rights reserved.</v>
      </c>
      <c r="H3" s="441"/>
      <c r="I3" s="442"/>
      <c r="J3" s="155"/>
      <c r="K3" s="156"/>
      <c r="L3" s="270"/>
      <c r="M3" s="236"/>
      <c r="N3" s="236"/>
      <c r="O3" s="112"/>
      <c r="P3" s="112"/>
      <c r="Q3" s="237" t="s">
        <v>14204</v>
      </c>
      <c r="R3" s="260"/>
      <c r="S3" s="260"/>
      <c r="T3" s="260"/>
      <c r="U3" s="266"/>
      <c r="V3" s="266"/>
      <c r="W3" s="271" t="s">
        <v>1155</v>
      </c>
      <c r="X3" s="271" t="s">
        <v>1154</v>
      </c>
      <c r="Y3" s="271" t="s">
        <v>1156</v>
      </c>
      <c r="Z3" s="271" t="s">
        <v>1153</v>
      </c>
      <c r="AH3" s="176" t="s">
        <v>499</v>
      </c>
    </row>
    <row r="4" spans="1:34" s="239" customFormat="1" ht="78.75">
      <c r="A4" s="260" t="str">
        <f ca="1">OFFSET(L!$C$1,MATCH("Smelter List"&amp;ADDRESS(ROW(),COLUMN(),4),L!$A:$A,0)-1,SL,,)</f>
        <v>Smelter Identification Number Input Column</v>
      </c>
      <c r="B4" s="260" t="str">
        <f ca="1">OFFSET(L!$C$1,MATCH("Smelter List"&amp;ADDRESS(ROW(),COLUMN(),4),L!$A:$A,0)-1,SL,,)</f>
        <v>Metal (*)</v>
      </c>
      <c r="C4" s="260" t="str">
        <f ca="1">OFFSET(L!$C$1,MATCH("Smelter List"&amp;ADDRESS(ROW(),COLUMN(),4),L!$A:$A,0)-1,SL,,)</f>
        <v>Smelter Look-up (*)</v>
      </c>
      <c r="D4" s="260" t="str">
        <f ca="1">OFFSET(L!$C$1,MATCH("Smelter List"&amp;ADDRESS(ROW(),COLUMN(),4),L!$A:$A,0)-1,SL,,)</f>
        <v>Smelter Name (1)</v>
      </c>
      <c r="E4" s="260" t="str">
        <f ca="1">OFFSET(L!$C$1,MATCH("Smelter List"&amp;ADDRESS(ROW(),COLUMN(),4),L!$A:$A,0)-1,SL,,)</f>
        <v>Smelter Country (*)</v>
      </c>
      <c r="F4" s="260" t="str">
        <f ca="1">OFFSET(L!$C$1,MATCH("Smelter List"&amp;ADDRESS(ROW(),COLUMN(),4),L!$A:$A,0)-1,SL,,)</f>
        <v>Smelter Identification</v>
      </c>
      <c r="G4" s="260"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0" t="s">
        <v>12747</v>
      </c>
      <c r="S4" s="260" t="s">
        <v>12730</v>
      </c>
      <c r="T4" s="260" t="s">
        <v>12731</v>
      </c>
      <c r="U4" s="238"/>
      <c r="V4" s="192"/>
      <c r="W4" s="192" t="s">
        <v>1347</v>
      </c>
      <c r="X4" s="192" t="s">
        <v>965</v>
      </c>
      <c r="Y4" s="192"/>
      <c r="Z4" s="192"/>
      <c r="AH4" s="176" t="s">
        <v>500</v>
      </c>
    </row>
    <row r="5" spans="1:34" s="276" customFormat="1" ht="20.100000000000001" customHeight="1">
      <c r="A5" s="330" t="s">
        <v>148</v>
      </c>
      <c r="B5" s="216" t="s">
        <v>1156</v>
      </c>
      <c r="C5" s="220" t="s">
        <v>159</v>
      </c>
      <c r="D5" s="282"/>
      <c r="E5" s="216" t="str">
        <f ca="1">IF(ISERROR($V5),"",OFFSET('Smelter Look-up'!$D$4,$V5-4,0)&amp;"")</f>
        <v>CHINA</v>
      </c>
      <c r="F5" s="216" t="str">
        <f ca="1">IF(ISERROR($V5),"",OFFSET('Smelter Look-up'!$E$4,$V5-4,0))</f>
        <v>CID002320</v>
      </c>
      <c r="G5" s="216" t="str">
        <f ca="1">IF(C5=$X$4,"Enter smelter details",IF(ISERROR($V5),"",OFFSET('Smelter Look-up'!$F$4,$V5-4,0)))</f>
        <v>RMI</v>
      </c>
      <c r="H5" s="217">
        <f ca="1">IF(ISERROR($V5),"",OFFSET('Smelter Look-up'!$G$4,$V5-4,0))</f>
        <v>0</v>
      </c>
      <c r="I5" s="218" t="str">
        <f ca="1">IF(ISERROR($V5),"",OFFSET('Smelter Look-up'!$H$4,$V5-4,0))</f>
        <v>Xiamen</v>
      </c>
      <c r="J5" s="218" t="str">
        <f ca="1">IF(ISERROR($V5),"",OFFSET('Smelter Look-up'!$I$4,$V5-4,0))</f>
        <v>Fujian Sheng</v>
      </c>
      <c r="K5" s="272" t="s">
        <v>15529</v>
      </c>
      <c r="L5" s="272" t="s">
        <v>15530</v>
      </c>
      <c r="M5" s="272"/>
      <c r="N5" s="272"/>
      <c r="O5" s="272" t="s">
        <v>15531</v>
      </c>
      <c r="P5" s="219" t="s">
        <v>499</v>
      </c>
      <c r="Q5" s="273"/>
      <c r="R5" s="216" t="str">
        <f ca="1">IF(ISERROR($V5),"",OFFSET('Smelter Look-up'!$C$4,$V5-4,0)&amp;"")</f>
        <v>Xiamen Tungsten (H.C.) Co., Ltd.</v>
      </c>
      <c r="S5" s="224" t="str">
        <f t="shared" ref="S5" ca="1" si="0">IF(B5="","",IF(ISERROR(MATCH($E5,CL,0)),"Unknown",INDIRECT("'C'!$A$"&amp;MATCH($E5,CL,0)+1)))</f>
        <v>CN</v>
      </c>
      <c r="T5" s="224" t="str">
        <f ca="1">IF(B5="","",IF(ISERROR(MATCH($J5,SorP!$B$1:$B$6230,0)),"",INDIRECT("'SorP'!$A$"&amp;MATCH($J5,SorP!$B$1:$B$6230,0))))</f>
        <v>CN-FJ</v>
      </c>
      <c r="U5" s="240"/>
      <c r="V5" s="274">
        <f>IF(C5="",NA(),MATCH($B5&amp;$C5,'Smelter Look-up'!$J:$J,0))</f>
        <v>557</v>
      </c>
      <c r="W5" s="275"/>
      <c r="X5" s="275">
        <f t="shared" ref="X5" ca="1" si="1">IF(AND(C5="Smelter not listed",OR(LEN(D5)=0,LEN(E5)=0)),1,0)</f>
        <v>0</v>
      </c>
      <c r="Y5" s="275"/>
      <c r="Z5" s="275"/>
      <c r="AB5" s="277" t="str">
        <f t="shared" ref="AB5" si="2">B5&amp;C5</f>
        <v>TungstenXiamen Tungsten (H.C.) Co., Ltd.</v>
      </c>
    </row>
    <row r="6" spans="1:34" s="276" customFormat="1" ht="20.100000000000001" customHeight="1">
      <c r="A6" s="330" t="s">
        <v>1889</v>
      </c>
      <c r="B6" s="216" t="s">
        <v>1156</v>
      </c>
      <c r="C6" s="220" t="s">
        <v>1888</v>
      </c>
      <c r="D6" s="282"/>
      <c r="E6" s="216" t="str">
        <f ca="1">IF(ISERROR($V6),"",OFFSET('Smelter Look-up'!$D$4,$V6-4,0)&amp;"")</f>
        <v>UNITED STATES OF AMERICA</v>
      </c>
      <c r="F6" s="216" t="str">
        <f ca="1">IF(ISERROR($V6),"",OFFSET('Smelter Look-up'!$E$4,$V6-4,0))</f>
        <v>CID002589</v>
      </c>
      <c r="G6" s="216" t="str">
        <f ca="1">IF(C6=$X$4,"Enter smelter details",IF(ISERROR($V6),"",OFFSET('Smelter Look-up'!$F$4,$V6-4,0)))</f>
        <v>RMI</v>
      </c>
      <c r="H6" s="217">
        <f ca="1">IF(ISERROR($V6),"",OFFSET('Smelter Look-up'!$G$4,$V6-4,0))</f>
        <v>0</v>
      </c>
      <c r="I6" s="218" t="str">
        <f ca="1">IF(ISERROR($V6),"",OFFSET('Smelter Look-up'!$H$4,$V6-4,0))</f>
        <v>Depew</v>
      </c>
      <c r="J6" s="218" t="str">
        <f ca="1">IF(ISERROR($V6),"",OFFSET('Smelter Look-up'!$I$4,$V6-4,0))</f>
        <v>New York</v>
      </c>
      <c r="K6" s="272" t="s">
        <v>15518</v>
      </c>
      <c r="L6" s="272" t="s">
        <v>15519</v>
      </c>
      <c r="M6" s="272"/>
      <c r="N6" s="272"/>
      <c r="O6" s="272"/>
      <c r="P6" s="219" t="s">
        <v>499</v>
      </c>
      <c r="Q6" s="273"/>
      <c r="R6" s="216" t="str">
        <f ca="1">IF(ISERROR($V6),"",OFFSET('Smelter Look-up'!$C$4,$V6-4,0)&amp;"")</f>
        <v>Niagara Refining LLC</v>
      </c>
      <c r="S6" s="224" t="str">
        <f t="shared" ref="S6:S37" ca="1" si="3">IF(B6="","",IF(ISERROR(MATCH($E6,CL,0)),"Unknown",INDIRECT("'C'!$A$"&amp;MATCH($E6,CL,0)+1)))</f>
        <v>US</v>
      </c>
      <c r="T6" s="224" t="str">
        <f ca="1">IF(B6="","",IF(ISERROR(MATCH($J6,SorP!$B$1:$B$6230,0)),"",INDIRECT("'SorP'!$A$"&amp;MATCH($J6,SorP!$B$1:$B$6230,0))))</f>
        <v>US-NY</v>
      </c>
      <c r="U6" s="240"/>
      <c r="V6" s="274">
        <f>IF(C6="",NA(),MATCH($B6&amp;$C6,'Smelter Look-up'!$J:$J,0))</f>
        <v>544</v>
      </c>
      <c r="W6" s="275"/>
      <c r="X6" s="275">
        <f t="shared" ref="X6:X37" ca="1" si="4">IF(AND(C6="Smelter not listed",OR(LEN(D6)=0,LEN(E6)=0)),1,0)</f>
        <v>0</v>
      </c>
      <c r="Y6" s="275"/>
      <c r="Z6" s="275"/>
      <c r="AB6" s="277" t="str">
        <f t="shared" ref="AB6:AB37" si="5">B6&amp;C6</f>
        <v>TungstenNiagara Refining LLC</v>
      </c>
    </row>
    <row r="7" spans="1:34" s="276" customFormat="1" ht="20.100000000000001" customHeight="1">
      <c r="A7" s="330" t="s">
        <v>1455</v>
      </c>
      <c r="B7" s="216" t="s">
        <v>1156</v>
      </c>
      <c r="C7" s="220" t="s">
        <v>14177</v>
      </c>
      <c r="D7" s="282"/>
      <c r="E7" s="216" t="str">
        <f ca="1">IF(ISERROR($V7),"",OFFSET('Smelter Look-up'!$D$4,$V7-4,0)&amp;"")</f>
        <v>VIET NAM</v>
      </c>
      <c r="F7" s="216" t="str">
        <f ca="1">IF(ISERROR($V7),"",OFFSET('Smelter Look-up'!$E$4,$V7-4,0))</f>
        <v>CID002543</v>
      </c>
      <c r="G7" s="216" t="str">
        <f ca="1">IF(C7=$X$4,"Enter smelter details",IF(ISERROR($V7),"",OFFSET('Smelter Look-up'!$F$4,$V7-4,0)))</f>
        <v>RMI</v>
      </c>
      <c r="H7" s="217">
        <f ca="1">IF(ISERROR($V7),"",OFFSET('Smelter Look-up'!$G$4,$V7-4,0))</f>
        <v>0</v>
      </c>
      <c r="I7" s="218" t="str">
        <f ca="1">IF(ISERROR($V7),"",OFFSET('Smelter Look-up'!$H$4,$V7-4,0))</f>
        <v>Dai Tu</v>
      </c>
      <c r="J7" s="218" t="str">
        <f ca="1">IF(ISERROR($V7),"",OFFSET('Smelter Look-up'!$I$4,$V7-4,0))</f>
        <v>Thái Nguyên</v>
      </c>
      <c r="K7" s="272" t="s">
        <v>15520</v>
      </c>
      <c r="L7" s="272" t="s">
        <v>15521</v>
      </c>
      <c r="M7" s="272"/>
      <c r="N7" s="272"/>
      <c r="O7" s="272"/>
      <c r="P7" s="219" t="s">
        <v>499</v>
      </c>
      <c r="Q7" s="273"/>
      <c r="R7" s="216" t="str">
        <f ca="1">IF(ISERROR($V7),"",OFFSET('Smelter Look-up'!$C$4,$V7-4,0)&amp;"")</f>
        <v>Masan Tungsten Chemical LLC (MTC)</v>
      </c>
      <c r="S7" s="224" t="str">
        <f t="shared" ca="1" si="3"/>
        <v>VN</v>
      </c>
      <c r="T7" s="224" t="str">
        <f ca="1">IF(B7="","",IF(ISERROR(MATCH($J7,SorP!$B$1:$B$6230,0)),"",INDIRECT("'SorP'!$A$"&amp;MATCH($J7,SorP!$B$1:$B$6230,0))))</f>
        <v>VN-69</v>
      </c>
      <c r="U7" s="240"/>
      <c r="V7" s="274">
        <f>IF(C7="",NA(),MATCH($B7&amp;$C7,'Smelter Look-up'!$J:$J,0))</f>
        <v>542</v>
      </c>
      <c r="W7" s="275"/>
      <c r="X7" s="275">
        <f t="shared" ca="1" si="4"/>
        <v>0</v>
      </c>
      <c r="Y7" s="275"/>
      <c r="Z7" s="275"/>
      <c r="AB7" s="277" t="str">
        <f t="shared" si="5"/>
        <v>TungstenMasan Tungsten Chemical LLC (MTC)</v>
      </c>
    </row>
    <row r="8" spans="1:34" s="276" customFormat="1" ht="20.100000000000001" customHeight="1">
      <c r="A8" s="330" t="s">
        <v>813</v>
      </c>
      <c r="B8" s="216" t="s">
        <v>1156</v>
      </c>
      <c r="C8" s="220" t="s">
        <v>1402</v>
      </c>
      <c r="D8" s="282"/>
      <c r="E8" s="216" t="str">
        <f ca="1">IF(ISERROR($V8),"",OFFSET('Smelter Look-up'!$D$4,$V8-4,0)&amp;"")</f>
        <v>CHINA</v>
      </c>
      <c r="F8" s="216" t="str">
        <f ca="1">IF(ISERROR($V8),"",OFFSET('Smelter Look-up'!$E$4,$V8-4,0))</f>
        <v>CID000258</v>
      </c>
      <c r="G8" s="216" t="str">
        <f ca="1">IF(C8=$X$4,"Enter smelter details",IF(ISERROR($V8),"",OFFSET('Smelter Look-up'!$F$4,$V8-4,0)))</f>
        <v>RMI</v>
      </c>
      <c r="H8" s="217">
        <f ca="1">IF(ISERROR($V8),"",OFFSET('Smelter Look-up'!$G$4,$V8-4,0))</f>
        <v>0</v>
      </c>
      <c r="I8" s="218" t="str">
        <f ca="1">IF(ISERROR($V8),"",OFFSET('Smelter Look-up'!$H$4,$V8-4,0))</f>
        <v>Ganzhou</v>
      </c>
      <c r="J8" s="218" t="str">
        <f ca="1">IF(ISERROR($V8),"",OFFSET('Smelter Look-up'!$I$4,$V8-4,0))</f>
        <v>Jiangxi Sheng</v>
      </c>
      <c r="K8" s="272"/>
      <c r="L8" s="272"/>
      <c r="M8" s="272"/>
      <c r="N8" s="272"/>
      <c r="O8" s="272"/>
      <c r="P8" s="219" t="s">
        <v>499</v>
      </c>
      <c r="Q8" s="273"/>
      <c r="R8" s="216" t="str">
        <f ca="1">IF(ISERROR($V8),"",OFFSET('Smelter Look-up'!$C$4,$V8-4,0)&amp;"")</f>
        <v>Chongyi Zhangyuan Tungsten Co., Ltd.</v>
      </c>
      <c r="S8" s="224" t="str">
        <f t="shared" ca="1" si="3"/>
        <v>CN</v>
      </c>
      <c r="T8" s="224" t="str">
        <f ca="1">IF(B8="","",IF(ISERROR(MATCH($J8,SorP!$B$1:$B$6230,0)),"",INDIRECT("'SorP'!$A$"&amp;MATCH($J8,SorP!$B$1:$B$6230,0))))</f>
        <v>CN-JX</v>
      </c>
      <c r="U8" s="240"/>
      <c r="V8" s="274">
        <f>IF(C8="",NA(),MATCH($B8&amp;$C8,'Smelter Look-up'!$J:$J,0))</f>
        <v>501</v>
      </c>
      <c r="W8" s="275"/>
      <c r="X8" s="275">
        <f t="shared" ca="1" si="4"/>
        <v>0</v>
      </c>
      <c r="Y8" s="275"/>
      <c r="Z8" s="275"/>
      <c r="AB8" s="277" t="str">
        <f t="shared" si="5"/>
        <v>TungstenChongyi Zhangyuan Tungsten Co., Ltd.</v>
      </c>
    </row>
    <row r="9" spans="1:34" s="276" customFormat="1" ht="20.100000000000001" customHeight="1">
      <c r="A9" s="330"/>
      <c r="B9" s="216"/>
      <c r="C9" s="220"/>
      <c r="D9" s="282"/>
      <c r="E9" s="216"/>
      <c r="F9" s="216"/>
      <c r="G9" s="216"/>
      <c r="H9" s="217"/>
      <c r="I9" s="218"/>
      <c r="J9" s="218"/>
      <c r="K9" s="272"/>
      <c r="L9" s="272"/>
      <c r="M9" s="272"/>
      <c r="N9" s="272"/>
      <c r="O9" s="272"/>
      <c r="P9" s="219"/>
      <c r="Q9" s="273"/>
      <c r="R9" s="216"/>
      <c r="S9" s="224"/>
      <c r="T9" s="224"/>
      <c r="U9" s="240"/>
      <c r="V9" s="274"/>
      <c r="W9" s="275"/>
      <c r="X9" s="275"/>
      <c r="Y9" s="275"/>
      <c r="Z9" s="275"/>
      <c r="AB9" s="277"/>
    </row>
    <row r="10" spans="1:34" s="276" customFormat="1" ht="20.100000000000001" customHeight="1">
      <c r="A10" s="330" t="s">
        <v>141</v>
      </c>
      <c r="B10" s="216" t="s">
        <v>1156</v>
      </c>
      <c r="C10" s="220" t="s">
        <v>160</v>
      </c>
      <c r="D10" s="282"/>
      <c r="E10" s="216" t="str">
        <f ca="1">IF(ISERROR($V10),"",OFFSET('Smelter Look-up'!$D$4,$V10-4,0)&amp;"")</f>
        <v>CHINA</v>
      </c>
      <c r="F10" s="216" t="str">
        <f ca="1">IF(ISERROR($V10),"",OFFSET('Smelter Look-up'!$E$4,$V10-4,0))</f>
        <v>CID002321</v>
      </c>
      <c r="G10" s="216" t="str">
        <f ca="1">IF(C10=$X$4,"Enter smelter details",IF(ISERROR($V10),"",OFFSET('Smelter Look-up'!$F$4,$V10-4,0)))</f>
        <v>RMI</v>
      </c>
      <c r="H10" s="217">
        <f ca="1">IF(ISERROR($V10),"",OFFSET('Smelter Look-up'!$G$4,$V10-4,0))</f>
        <v>0</v>
      </c>
      <c r="I10" s="218" t="str">
        <f ca="1">IF(ISERROR($V10),"",OFFSET('Smelter Look-up'!$H$4,$V10-4,0))</f>
        <v>Xiushui</v>
      </c>
      <c r="J10" s="218" t="str">
        <f ca="1">IF(ISERROR($V10),"",OFFSET('Smelter Look-up'!$I$4,$V10-4,0))</f>
        <v>Jiangxi Sheng</v>
      </c>
      <c r="K10" s="272"/>
      <c r="L10" s="272"/>
      <c r="M10" s="272"/>
      <c r="N10" s="272"/>
      <c r="O10" s="272"/>
      <c r="P10" s="219" t="s">
        <v>499</v>
      </c>
      <c r="Q10" s="273"/>
      <c r="R10" s="216" t="str">
        <f ca="1">IF(ISERROR($V10),"",OFFSET('Smelter Look-up'!$C$4,$V10-4,0)&amp;"")</f>
        <v>Jiangxi Gan Bei Tungsten Co., Ltd.</v>
      </c>
      <c r="S10" s="224" t="str">
        <f t="shared" ca="1" si="3"/>
        <v>CN</v>
      </c>
      <c r="T10" s="224" t="str">
        <f ca="1">IF(B10="","",IF(ISERROR(MATCH($J10,SorP!$B$1:$B$6230,0)),"",INDIRECT("'SorP'!$A$"&amp;MATCH($J10,SorP!$B$1:$B$6230,0))))</f>
        <v>CN-JX</v>
      </c>
      <c r="U10" s="240"/>
      <c r="V10" s="274">
        <f>IF(C10="",NA(),MATCH($B10&amp;$C10,'Smelter Look-up'!$J:$J,0))</f>
        <v>528</v>
      </c>
      <c r="W10" s="275"/>
      <c r="X10" s="275">
        <f t="shared" ca="1" si="4"/>
        <v>0</v>
      </c>
      <c r="Y10" s="275"/>
      <c r="Z10" s="275"/>
      <c r="AB10" s="277" t="str">
        <f t="shared" si="5"/>
        <v>TungstenJiangxi Gan Bei Tungsten Co., Ltd.</v>
      </c>
    </row>
    <row r="11" spans="1:34" s="276" customFormat="1" ht="20.100000000000001" customHeight="1">
      <c r="A11" s="330" t="s">
        <v>814</v>
      </c>
      <c r="B11" s="216" t="s">
        <v>1156</v>
      </c>
      <c r="C11" s="220" t="s">
        <v>837</v>
      </c>
      <c r="D11" s="282"/>
      <c r="E11" s="216" t="str">
        <f ca="1">IF(ISERROR($V11),"",OFFSET('Smelter Look-up'!$D$4,$V11-4,0)&amp;"")</f>
        <v>CHINA</v>
      </c>
      <c r="F11" s="216" t="str">
        <f ca="1">IF(ISERROR($V11),"",OFFSET('Smelter Look-up'!$E$4,$V11-4,0))</f>
        <v>CID000499</v>
      </c>
      <c r="G11" s="216" t="str">
        <f ca="1">IF(C11=$X$4,"Enter smelter details",IF(ISERROR($V11),"",OFFSET('Smelter Look-up'!$F$4,$V11-4,0)))</f>
        <v>RMI</v>
      </c>
      <c r="H11" s="217">
        <f ca="1">IF(ISERROR($V11),"",OFFSET('Smelter Look-up'!$G$4,$V11-4,0))</f>
        <v>0</v>
      </c>
      <c r="I11" s="218" t="str">
        <f ca="1">IF(ISERROR($V11),"",OFFSET('Smelter Look-up'!$H$4,$V11-4,0))</f>
        <v>Yanshi</v>
      </c>
      <c r="J11" s="218" t="str">
        <f ca="1">IF(ISERROR($V11),"",OFFSET('Smelter Look-up'!$I$4,$V11-4,0))</f>
        <v>Fujian Sheng</v>
      </c>
      <c r="K11" s="272"/>
      <c r="L11" s="272"/>
      <c r="M11" s="272"/>
      <c r="N11" s="272"/>
      <c r="O11" s="272"/>
      <c r="P11" s="219" t="s">
        <v>499</v>
      </c>
      <c r="Q11" s="273"/>
      <c r="R11" s="216" t="str">
        <f ca="1">IF(ISERROR($V11),"",OFFSET('Smelter Look-up'!$C$4,$V11-4,0)&amp;"")</f>
        <v>Fujian Jinxin Tungsten Co., Ltd.</v>
      </c>
      <c r="S11" s="224" t="str">
        <f t="shared" ca="1" si="3"/>
        <v>CN</v>
      </c>
      <c r="T11" s="224" t="str">
        <f ca="1">IF(B11="","",IF(ISERROR(MATCH($J11,SorP!$B$1:$B$6230,0)),"",INDIRECT("'SorP'!$A$"&amp;MATCH($J11,SorP!$B$1:$B$6230,0))))</f>
        <v>CN-FJ</v>
      </c>
      <c r="U11" s="240"/>
      <c r="V11" s="274">
        <f>IF(C11="",NA(),MATCH($B11&amp;$C11,'Smelter Look-up'!$J:$J,0))</f>
        <v>506</v>
      </c>
      <c r="W11" s="275"/>
      <c r="X11" s="275">
        <f t="shared" ca="1" si="4"/>
        <v>0</v>
      </c>
      <c r="Y11" s="275"/>
      <c r="Z11" s="275"/>
      <c r="AB11" s="277" t="str">
        <f t="shared" si="5"/>
        <v>TungstenFujian Jinxin Tungsten Co., Ltd.</v>
      </c>
    </row>
    <row r="12" spans="1:34" s="276" customFormat="1" ht="20.100000000000001" customHeight="1">
      <c r="A12" s="330" t="s">
        <v>815</v>
      </c>
      <c r="B12" s="216" t="s">
        <v>1156</v>
      </c>
      <c r="C12" s="220" t="s">
        <v>1</v>
      </c>
      <c r="D12" s="282"/>
      <c r="E12" s="216" t="str">
        <f ca="1">IF(ISERROR($V12),"",OFFSET('Smelter Look-up'!$D$4,$V12-4,0)&amp;"")</f>
        <v>UNITED STATES OF AMERICA</v>
      </c>
      <c r="F12" s="216" t="str">
        <f ca="1">IF(ISERROR($V12),"",OFFSET('Smelter Look-up'!$E$4,$V12-4,0))</f>
        <v>CID000568</v>
      </c>
      <c r="G12" s="216" t="str">
        <f ca="1">IF(C12=$X$4,"Enter smelter details",IF(ISERROR($V12),"",OFFSET('Smelter Look-up'!$F$4,$V12-4,0)))</f>
        <v>RMI</v>
      </c>
      <c r="H12" s="217">
        <f ca="1">IF(ISERROR($V12),"",OFFSET('Smelter Look-up'!$G$4,$V12-4,0))</f>
        <v>0</v>
      </c>
      <c r="I12" s="218" t="str">
        <f ca="1">IF(ISERROR($V12),"",OFFSET('Smelter Look-up'!$H$4,$V12-4,0))</f>
        <v>Towanda</v>
      </c>
      <c r="J12" s="218" t="str">
        <f ca="1">IF(ISERROR($V12),"",OFFSET('Smelter Look-up'!$I$4,$V12-4,0))</f>
        <v>Pennsylvania</v>
      </c>
      <c r="K12" s="272"/>
      <c r="L12" s="272"/>
      <c r="M12" s="272"/>
      <c r="N12" s="272"/>
      <c r="O12" s="272"/>
      <c r="P12" s="219" t="s">
        <v>499</v>
      </c>
      <c r="Q12" s="273"/>
      <c r="R12" s="216" t="str">
        <f ca="1">IF(ISERROR($V12),"",OFFSET('Smelter Look-up'!$C$4,$V12-4,0)&amp;"")</f>
        <v>Global Tungsten &amp; Powders Corp.</v>
      </c>
      <c r="S12" s="224" t="str">
        <f t="shared" ca="1" si="3"/>
        <v>US</v>
      </c>
      <c r="T12" s="224" t="str">
        <f ca="1">IF(B12="","",IF(ISERROR(MATCH($J12,SorP!$B$1:$B$6230,0)),"",INDIRECT("'SorP'!$A$"&amp;MATCH($J12,SorP!$B$1:$B$6230,0))))</f>
        <v>US-PA</v>
      </c>
      <c r="U12" s="240"/>
      <c r="V12" s="274">
        <f>IF(C12="",NA(),MATCH($B12&amp;$C12,'Smelter Look-up'!$J:$J,0))</f>
        <v>512</v>
      </c>
      <c r="W12" s="275"/>
      <c r="X12" s="275">
        <f t="shared" ca="1" si="4"/>
        <v>0</v>
      </c>
      <c r="Y12" s="275"/>
      <c r="Z12" s="275"/>
      <c r="AB12" s="277" t="str">
        <f t="shared" si="5"/>
        <v>TungstenGlobal Tungsten &amp; Powders Corp.</v>
      </c>
    </row>
    <row r="13" spans="1:34" s="276" customFormat="1" ht="20.100000000000001" customHeight="1">
      <c r="A13" s="330" t="s">
        <v>811</v>
      </c>
      <c r="B13" s="216" t="s">
        <v>1156</v>
      </c>
      <c r="C13" s="220" t="s">
        <v>151</v>
      </c>
      <c r="D13" s="282"/>
      <c r="E13" s="216" t="str">
        <f ca="1">IF(ISERROR($V13),"",OFFSET('Smelter Look-up'!$D$4,$V13-4,0)&amp;"")</f>
        <v>UNITED STATES OF AMERICA</v>
      </c>
      <c r="F13" s="216" t="str">
        <f ca="1">IF(ISERROR($V13),"",OFFSET('Smelter Look-up'!$E$4,$V13-4,0))</f>
        <v>CID000105</v>
      </c>
      <c r="G13" s="216" t="str">
        <f ca="1">IF(C13=$X$4,"Enter smelter details",IF(ISERROR($V13),"",OFFSET('Smelter Look-up'!$F$4,$V13-4,0)))</f>
        <v>RMI</v>
      </c>
      <c r="H13" s="217">
        <f ca="1">IF(ISERROR($V13),"",OFFSET('Smelter Look-up'!$G$4,$V13-4,0))</f>
        <v>0</v>
      </c>
      <c r="I13" s="218" t="str">
        <f ca="1">IF(ISERROR($V13),"",OFFSET('Smelter Look-up'!$H$4,$V13-4,0))</f>
        <v>Huntsville</v>
      </c>
      <c r="J13" s="218" t="str">
        <f ca="1">IF(ISERROR($V13),"",OFFSET('Smelter Look-up'!$I$4,$V13-4,0))</f>
        <v>Alabama</v>
      </c>
      <c r="K13" s="272" t="s">
        <v>15522</v>
      </c>
      <c r="L13" s="272" t="s">
        <v>15523</v>
      </c>
      <c r="M13" s="272"/>
      <c r="N13" s="272"/>
      <c r="O13" s="272"/>
      <c r="P13" s="219" t="s">
        <v>498</v>
      </c>
      <c r="Q13" s="273" t="s">
        <v>15524</v>
      </c>
      <c r="R13" s="216" t="str">
        <f ca="1">IF(ISERROR($V13),"",OFFSET('Smelter Look-up'!$C$4,$V13-4,0)&amp;"")</f>
        <v>Kennametal Huntsville</v>
      </c>
      <c r="S13" s="224" t="str">
        <f t="shared" ca="1" si="3"/>
        <v>US</v>
      </c>
      <c r="T13" s="224" t="str">
        <f ca="1">IF(B13="","",IF(ISERROR(MATCH($J13,SorP!$B$1:$B$6230,0)),"",INDIRECT("'SorP'!$A$"&amp;MATCH($J13,SorP!$B$1:$B$6230,0))))</f>
        <v>US-AL</v>
      </c>
      <c r="U13" s="240"/>
      <c r="V13" s="274">
        <f>IF(C13="",NA(),MATCH($B13&amp;$C13,'Smelter Look-up'!$J:$J,0))</f>
        <v>538</v>
      </c>
      <c r="W13" s="275"/>
      <c r="X13" s="275">
        <f t="shared" ca="1" si="4"/>
        <v>0</v>
      </c>
      <c r="Y13" s="275"/>
      <c r="Z13" s="275"/>
      <c r="AB13" s="277" t="str">
        <f t="shared" si="5"/>
        <v>TungstenKennametal Huntsville</v>
      </c>
    </row>
    <row r="14" spans="1:34" s="276" customFormat="1" ht="20.100000000000001" customHeight="1">
      <c r="A14" s="330" t="s">
        <v>1892</v>
      </c>
      <c r="B14" s="216" t="s">
        <v>1156</v>
      </c>
      <c r="C14" s="220" t="s">
        <v>1891</v>
      </c>
      <c r="D14" s="282"/>
      <c r="E14" s="216" t="str">
        <f ca="1">IF(ISERROR($V14),"",OFFSET('Smelter Look-up'!$D$4,$V14-4,0)&amp;"")</f>
        <v>RUSSIAN FEDERATION</v>
      </c>
      <c r="F14" s="216" t="str">
        <f ca="1">IF(ISERROR($V14),"",OFFSET('Smelter Look-up'!$E$4,$V14-4,0))</f>
        <v>CID002649</v>
      </c>
      <c r="G14" s="216" t="str">
        <f ca="1">IF(C14=$X$4,"Enter smelter details",IF(ISERROR($V14),"",OFFSET('Smelter Look-up'!$F$4,$V14-4,0)))</f>
        <v>RMI</v>
      </c>
      <c r="H14" s="217">
        <f ca="1">IF(ISERROR($V14),"",OFFSET('Smelter Look-up'!$G$4,$V14-4,0))</f>
        <v>0</v>
      </c>
      <c r="I14" s="218" t="str">
        <f ca="1">IF(ISERROR($V14),"",OFFSET('Smelter Look-up'!$H$4,$V14-4,0))</f>
        <v>Nalchik</v>
      </c>
      <c r="J14" s="218" t="str">
        <f ca="1">IF(ISERROR($V14),"",OFFSET('Smelter Look-up'!$I$4,$V14-4,0))</f>
        <v>Kabardino-Balkarskaya Respublika</v>
      </c>
      <c r="K14" s="272"/>
      <c r="L14" s="272"/>
      <c r="M14" s="272"/>
      <c r="N14" s="272"/>
      <c r="O14" s="272"/>
      <c r="P14" s="219" t="s">
        <v>499</v>
      </c>
      <c r="Q14" s="273"/>
      <c r="R14" s="216" t="str">
        <f ca="1">IF(ISERROR($V14),"",OFFSET('Smelter Look-up'!$C$4,$V14-4,0)&amp;"")</f>
        <v>Hydrometallurg, JSC</v>
      </c>
      <c r="S14" s="224" t="str">
        <f t="shared" ca="1" si="3"/>
        <v>RU</v>
      </c>
      <c r="T14" s="224" t="str">
        <f ca="1">IF(B14="","",IF(ISERROR(MATCH($J14,SorP!$B$1:$B$6230,0)),"",INDIRECT("'SorP'!$A$"&amp;MATCH($J14,SorP!$B$1:$B$6230,0))))</f>
        <v>RU-KB</v>
      </c>
      <c r="U14" s="240"/>
      <c r="V14" s="274">
        <f>IF(C14="",NA(),MATCH($B14&amp;$C14,'Smelter Look-up'!$J:$J,0))</f>
        <v>524</v>
      </c>
      <c r="W14" s="275"/>
      <c r="X14" s="275">
        <f t="shared" ca="1" si="4"/>
        <v>0</v>
      </c>
      <c r="Y14" s="275"/>
      <c r="Z14" s="275"/>
      <c r="AB14" s="277" t="str">
        <f t="shared" si="5"/>
        <v>TungstenHydrometallurg, JSC</v>
      </c>
    </row>
    <row r="15" spans="1:34" s="276" customFormat="1" ht="20.100000000000001" customHeight="1">
      <c r="A15" s="330" t="s">
        <v>1429</v>
      </c>
      <c r="B15" s="216" t="s">
        <v>1156</v>
      </c>
      <c r="C15" s="220" t="s">
        <v>1428</v>
      </c>
      <c r="D15" s="282"/>
      <c r="E15" s="216" t="str">
        <f ca="1">IF(ISERROR($V15),"",OFFSET('Smelter Look-up'!$D$4,$V15-4,0)&amp;"")</f>
        <v>CHINA</v>
      </c>
      <c r="F15" s="216" t="str">
        <f ca="1">IF(ISERROR($V15),"",OFFSET('Smelter Look-up'!$E$4,$V15-4,0))</f>
        <v>CID002513</v>
      </c>
      <c r="G15" s="216" t="str">
        <f ca="1">IF(C15=$X$4,"Enter smelter details",IF(ISERROR($V15),"",OFFSET('Smelter Look-up'!$F$4,$V15-4,0)))</f>
        <v>RMI</v>
      </c>
      <c r="H15" s="217">
        <f ca="1">IF(ISERROR($V15),"",OFFSET('Smelter Look-up'!$G$4,$V15-4,0))</f>
        <v>0</v>
      </c>
      <c r="I15" s="218" t="str">
        <f ca="1">IF(ISERROR($V15),"",OFFSET('Smelter Look-up'!$H$4,$V15-4,0))</f>
        <v>Chenzhou</v>
      </c>
      <c r="J15" s="218" t="str">
        <f ca="1">IF(ISERROR($V15),"",OFFSET('Smelter Look-up'!$I$4,$V15-4,0))</f>
        <v>Hunan Sheng</v>
      </c>
      <c r="K15" s="272"/>
      <c r="L15" s="272"/>
      <c r="M15" s="272"/>
      <c r="N15" s="272"/>
      <c r="O15" s="272"/>
      <c r="P15" s="219"/>
      <c r="Q15" s="273"/>
      <c r="R15" s="216" t="str">
        <f ca="1">IF(ISERROR($V15),"",OFFSET('Smelter Look-up'!$C$4,$V15-4,0)&amp;"")</f>
        <v>Chenzhou Diamond Tungsten Products Co., Ltd.</v>
      </c>
      <c r="S15" s="224" t="str">
        <f t="shared" ca="1" si="3"/>
        <v>CN</v>
      </c>
      <c r="T15" s="224" t="str">
        <f ca="1">IF(B15="","",IF(ISERROR(MATCH($J15,SorP!$B$1:$B$6230,0)),"",INDIRECT("'SorP'!$A$"&amp;MATCH($J15,SorP!$B$1:$B$6230,0))))</f>
        <v>CN-HN</v>
      </c>
      <c r="U15" s="240"/>
      <c r="V15" s="274">
        <f>IF(C15="",NA(),MATCH($B15&amp;$C15,'Smelter Look-up'!$J:$J,0))</f>
        <v>497</v>
      </c>
      <c r="W15" s="275"/>
      <c r="X15" s="275">
        <f t="shared" ca="1" si="4"/>
        <v>0</v>
      </c>
      <c r="Y15" s="275"/>
      <c r="Z15" s="275"/>
      <c r="AB15" s="277" t="str">
        <f t="shared" si="5"/>
        <v>TungstenChenzhou Diamond Tungsten Products Co., Ltd.</v>
      </c>
    </row>
    <row r="16" spans="1:34" s="276" customFormat="1" ht="20.100000000000001" customHeight="1">
      <c r="A16" s="330"/>
      <c r="B16" s="216"/>
      <c r="C16" s="220"/>
      <c r="D16" s="282"/>
      <c r="E16" s="216"/>
      <c r="F16" s="216"/>
      <c r="G16" s="216"/>
      <c r="H16" s="217"/>
      <c r="I16" s="218"/>
      <c r="J16" s="218"/>
      <c r="K16" s="272"/>
      <c r="L16" s="272"/>
      <c r="M16" s="272"/>
      <c r="N16" s="272"/>
      <c r="O16" s="272"/>
      <c r="P16" s="219"/>
      <c r="Q16" s="273"/>
      <c r="R16" s="216"/>
      <c r="S16" s="224"/>
      <c r="T16" s="224"/>
      <c r="U16" s="240"/>
      <c r="V16" s="274"/>
      <c r="W16" s="275"/>
      <c r="X16" s="275"/>
      <c r="Y16" s="275"/>
      <c r="Z16" s="275"/>
      <c r="AB16" s="277"/>
    </row>
    <row r="17" spans="1:28" s="276" customFormat="1" ht="20.100000000000001" customHeight="1">
      <c r="A17" s="330" t="s">
        <v>817</v>
      </c>
      <c r="B17" s="216" t="s">
        <v>1156</v>
      </c>
      <c r="C17" s="220" t="s">
        <v>1404</v>
      </c>
      <c r="D17" s="282"/>
      <c r="E17" s="216" t="str">
        <f ca="1">IF(ISERROR($V17),"",OFFSET('Smelter Look-up'!$D$4,$V17-4,0)&amp;"")</f>
        <v>CHINA</v>
      </c>
      <c r="F17" s="216" t="str">
        <f ca="1">IF(ISERROR($V17),"",OFFSET('Smelter Look-up'!$E$4,$V17-4,0))</f>
        <v>CID000769</v>
      </c>
      <c r="G17" s="216" t="str">
        <f ca="1">IF(C17=$X$4,"Enter smelter details",IF(ISERROR($V17),"",OFFSET('Smelter Look-up'!$F$4,$V17-4,0)))</f>
        <v>RMI</v>
      </c>
      <c r="H17" s="217">
        <f ca="1">IF(ISERROR($V17),"",OFFSET('Smelter Look-up'!$G$4,$V17-4,0))</f>
        <v>0</v>
      </c>
      <c r="I17" s="218" t="str">
        <f ca="1">IF(ISERROR($V17),"",OFFSET('Smelter Look-up'!$H$4,$V17-4,0))</f>
        <v>Hengyang</v>
      </c>
      <c r="J17" s="218" t="str">
        <f ca="1">IF(ISERROR($V17),"",OFFSET('Smelter Look-up'!$I$4,$V17-4,0))</f>
        <v>Hunan Sheng</v>
      </c>
      <c r="K17" s="272"/>
      <c r="L17" s="272"/>
      <c r="M17" s="272"/>
      <c r="N17" s="272"/>
      <c r="O17" s="272"/>
      <c r="P17" s="219"/>
      <c r="Q17" s="273"/>
      <c r="R17" s="216" t="str">
        <f ca="1">IF(ISERROR($V17),"",OFFSET('Smelter Look-up'!$C$4,$V17-4,0)&amp;"")</f>
        <v>Hunan Chunchang Nonferrous Metals Co., Ltd.</v>
      </c>
      <c r="S17" s="224" t="str">
        <f t="shared" ca="1" si="3"/>
        <v>CN</v>
      </c>
      <c r="T17" s="224" t="str">
        <f ca="1">IF(B17="","",IF(ISERROR(MATCH($J17,SorP!$B$1:$B$6230,0)),"",INDIRECT("'SorP'!$A$"&amp;MATCH($J17,SorP!$B$1:$B$6230,0))))</f>
        <v>CN-HN</v>
      </c>
      <c r="U17" s="240"/>
      <c r="V17" s="274">
        <f>IF(C17="",NA(),MATCH($B17&amp;$C17,'Smelter Look-up'!$J:$J,0))</f>
        <v>522</v>
      </c>
      <c r="W17" s="275"/>
      <c r="X17" s="275">
        <f t="shared" ca="1" si="4"/>
        <v>0</v>
      </c>
      <c r="Y17" s="275"/>
      <c r="Z17" s="275"/>
      <c r="AB17" s="277" t="str">
        <f t="shared" si="5"/>
        <v>TungstenHunan Chunchang Nonferrous Metals Co., Ltd.</v>
      </c>
    </row>
    <row r="18" spans="1:28" s="276" customFormat="1" ht="20.100000000000001" customHeight="1">
      <c r="A18" s="330" t="s">
        <v>2684</v>
      </c>
      <c r="B18" s="216" t="s">
        <v>1156</v>
      </c>
      <c r="C18" s="220" t="s">
        <v>13272</v>
      </c>
      <c r="D18" s="282"/>
      <c r="E18" s="216" t="str">
        <f ca="1">IF(ISERROR($V18),"",OFFSET('Smelter Look-up'!$D$4,$V18-4,0)&amp;"")</f>
        <v>CHINA</v>
      </c>
      <c r="F18" s="216" t="str">
        <f ca="1">IF(ISERROR($V18),"",OFFSET('Smelter Look-up'!$E$4,$V18-4,0))</f>
        <v>CID002645</v>
      </c>
      <c r="G18" s="216" t="str">
        <f ca="1">IF(C18=$X$4,"Enter smelter details",IF(ISERROR($V18),"",OFFSET('Smelter Look-up'!$F$4,$V18-4,0)))</f>
        <v>RMI</v>
      </c>
      <c r="H18" s="217">
        <f ca="1">IF(ISERROR($V18),"",OFFSET('Smelter Look-up'!$G$4,$V18-4,0))</f>
        <v>0</v>
      </c>
      <c r="I18" s="218" t="str">
        <f ca="1">IF(ISERROR($V18),"",OFFSET('Smelter Look-up'!$H$4,$V18-4,0))</f>
        <v>Ganzhou</v>
      </c>
      <c r="J18" s="218" t="str">
        <f ca="1">IF(ISERROR($V18),"",OFFSET('Smelter Look-up'!$I$4,$V18-4,0))</f>
        <v>Jiangxi Sheng</v>
      </c>
      <c r="K18" s="272"/>
      <c r="L18" s="272"/>
      <c r="M18" s="272"/>
      <c r="N18" s="272"/>
      <c r="O18" s="272"/>
      <c r="P18" s="219"/>
      <c r="Q18" s="273"/>
      <c r="R18" s="216" t="str">
        <f ca="1">IF(ISERROR($V18),"",OFFSET('Smelter Look-up'!$C$4,$V18-4,0)&amp;"")</f>
        <v>Ganzhou Haichuang Tungsten Co., Ltd.</v>
      </c>
      <c r="S18" s="224" t="str">
        <f t="shared" ca="1" si="3"/>
        <v>CN</v>
      </c>
      <c r="T18" s="224" t="str">
        <f ca="1">IF(B18="","",IF(ISERROR(MATCH($J18,SorP!$B$1:$B$6230,0)),"",INDIRECT("'SorP'!$A$"&amp;MATCH($J18,SorP!$B$1:$B$6230,0))))</f>
        <v>CN-JX</v>
      </c>
      <c r="U18" s="240"/>
      <c r="V18" s="274">
        <f>IF(C18="",NA(),MATCH($B18&amp;$C18,'Smelter Look-up'!$J:$J,0))</f>
        <v>507</v>
      </c>
      <c r="W18" s="275"/>
      <c r="X18" s="275">
        <f t="shared" ca="1" si="4"/>
        <v>0</v>
      </c>
      <c r="Y18" s="275"/>
      <c r="Z18" s="275"/>
      <c r="AB18" s="277" t="str">
        <f t="shared" si="5"/>
        <v>TungstenGanzhou Haichuang Tungsten Co., Ltd.</v>
      </c>
    </row>
    <row r="19" spans="1:28" s="276" customFormat="1" ht="114.75">
      <c r="A19" s="330" t="s">
        <v>819</v>
      </c>
      <c r="B19" s="216" t="s">
        <v>1156</v>
      </c>
      <c r="C19" s="220" t="s">
        <v>152</v>
      </c>
      <c r="D19" s="282"/>
      <c r="E19" s="216" t="str">
        <f ca="1">IF(ISERROR($V19),"",OFFSET('Smelter Look-up'!$D$4,$V19-4,0)&amp;"")</f>
        <v>CHINA</v>
      </c>
      <c r="F19" s="216" t="str">
        <f ca="1">IF(ISERROR($V19),"",OFFSET('Smelter Look-up'!$E$4,$V19-4,0))</f>
        <v>CID000875</v>
      </c>
      <c r="G19" s="216" t="str">
        <f ca="1">IF(C19=$X$4,"Enter smelter details",IF(ISERROR($V19),"",OFFSET('Smelter Look-up'!$F$4,$V19-4,0)))</f>
        <v>RMI</v>
      </c>
      <c r="H19" s="217">
        <f ca="1">IF(ISERROR($V19),"",OFFSET('Smelter Look-up'!$G$4,$V19-4,0))</f>
        <v>0</v>
      </c>
      <c r="I19" s="218" t="str">
        <f ca="1">IF(ISERROR($V19),"",OFFSET('Smelter Look-up'!$H$4,$V19-4,0))</f>
        <v>Ganzhou</v>
      </c>
      <c r="J19" s="218" t="str">
        <f ca="1">IF(ISERROR($V19),"",OFFSET('Smelter Look-up'!$I$4,$V19-4,0))</f>
        <v>Jiangxi Sheng</v>
      </c>
      <c r="K19" s="272"/>
      <c r="L19" s="272"/>
      <c r="M19" s="272"/>
      <c r="N19" s="272"/>
      <c r="O19" s="272"/>
      <c r="P19" s="219"/>
      <c r="Q19" s="273"/>
      <c r="R19" s="216" t="str">
        <f ca="1">IF(ISERROR($V19),"",OFFSET('Smelter Look-up'!$C$4,$V19-4,0)&amp;"")</f>
        <v>Ganzhou Huaxing Tungsten Products Co., Ltd.</v>
      </c>
      <c r="S19" s="224" t="str">
        <f t="shared" ca="1" si="3"/>
        <v>CN</v>
      </c>
      <c r="T19" s="224" t="str">
        <f ca="1">IF(B19="","",IF(ISERROR(MATCH($J19,SorP!$B$1:$B$6230,0)),"",INDIRECT("'SorP'!$A$"&amp;MATCH($J19,SorP!$B$1:$B$6230,0))))</f>
        <v>CN-JX</v>
      </c>
      <c r="U19" s="240"/>
      <c r="V19" s="274">
        <f>IF(C19="",NA(),MATCH($B19&amp;$C19,'Smelter Look-up'!$J:$J,0))</f>
        <v>508</v>
      </c>
      <c r="W19" s="275"/>
      <c r="X19" s="275">
        <f t="shared" ca="1" si="4"/>
        <v>0</v>
      </c>
      <c r="Y19" s="275"/>
      <c r="Z19" s="275"/>
      <c r="AB19" s="277" t="str">
        <f t="shared" si="5"/>
        <v>TungstenGanzhou Huaxing Tungsten Products Co., Ltd.</v>
      </c>
    </row>
    <row r="20" spans="1:28" s="276" customFormat="1" ht="114.75">
      <c r="A20" s="330" t="s">
        <v>145</v>
      </c>
      <c r="B20" s="216" t="s">
        <v>1156</v>
      </c>
      <c r="C20" s="220" t="s">
        <v>156</v>
      </c>
      <c r="D20" s="282"/>
      <c r="E20" s="216" t="str">
        <f ca="1">IF(ISERROR($V20),"",OFFSET('Smelter Look-up'!$D$4,$V20-4,0)&amp;"")</f>
        <v>CHINA</v>
      </c>
      <c r="F20" s="216" t="str">
        <f ca="1">IF(ISERROR($V20),"",OFFSET('Smelter Look-up'!$E$4,$V20-4,0))</f>
        <v>CID002317</v>
      </c>
      <c r="G20" s="216" t="str">
        <f ca="1">IF(C20=$X$4,"Enter smelter details",IF(ISERROR($V20),"",OFFSET('Smelter Look-up'!$F$4,$V20-4,0)))</f>
        <v>RMI</v>
      </c>
      <c r="H20" s="217">
        <f ca="1">IF(ISERROR($V20),"",OFFSET('Smelter Look-up'!$G$4,$V20-4,0))</f>
        <v>0</v>
      </c>
      <c r="I20" s="218" t="str">
        <f ca="1">IF(ISERROR($V20),"",OFFSET('Smelter Look-up'!$H$4,$V20-4,0))</f>
        <v>Ganzhou</v>
      </c>
      <c r="J20" s="218" t="str">
        <f ca="1">IF(ISERROR($V20),"",OFFSET('Smelter Look-up'!$I$4,$V20-4,0))</f>
        <v>Jiangxi Sheng</v>
      </c>
      <c r="K20" s="272"/>
      <c r="L20" s="272"/>
      <c r="M20" s="272"/>
      <c r="N20" s="272"/>
      <c r="O20" s="272"/>
      <c r="P20" s="219"/>
      <c r="Q20" s="273"/>
      <c r="R20" s="216" t="str">
        <f ca="1">IF(ISERROR($V20),"",OFFSET('Smelter Look-up'!$C$4,$V20-4,0)&amp;"")</f>
        <v>Jiangxi Xinsheng Tungsten Industry Co., Ltd.</v>
      </c>
      <c r="S20" s="224" t="str">
        <f t="shared" ca="1" si="3"/>
        <v>CN</v>
      </c>
      <c r="T20" s="224" t="str">
        <f ca="1">IF(B20="","",IF(ISERROR(MATCH($J20,SorP!$B$1:$B$6230,0)),"",INDIRECT("'SorP'!$A$"&amp;MATCH($J20,SorP!$B$1:$B$6230,0))))</f>
        <v>CN-JX</v>
      </c>
      <c r="U20" s="240"/>
      <c r="V20" s="274">
        <f>IF(C20="",NA(),MATCH($B20&amp;$C20,'Smelter Look-up'!$J:$J,0))</f>
        <v>534</v>
      </c>
      <c r="W20" s="275"/>
      <c r="X20" s="275">
        <f t="shared" ca="1" si="4"/>
        <v>0</v>
      </c>
      <c r="Y20" s="275"/>
      <c r="Z20" s="275"/>
      <c r="AB20" s="277" t="str">
        <f t="shared" si="5"/>
        <v>TungstenJiangxi Xinsheng Tungsten Industry Co., Ltd.</v>
      </c>
    </row>
    <row r="21" spans="1:28" s="276" customFormat="1" ht="63.75">
      <c r="A21" s="330" t="s">
        <v>823</v>
      </c>
      <c r="B21" s="216" t="s">
        <v>1156</v>
      </c>
      <c r="C21" s="220" t="s">
        <v>1406</v>
      </c>
      <c r="D21" s="282"/>
      <c r="E21" s="216" t="str">
        <f ca="1">IF(ISERROR($V21),"",OFFSET('Smelter Look-up'!$D$4,$V21-4,0)&amp;"")</f>
        <v>CHINA</v>
      </c>
      <c r="F21" s="216" t="str">
        <f ca="1">IF(ISERROR($V21),"",OFFSET('Smelter Look-up'!$E$4,$V21-4,0))</f>
        <v>CID002082</v>
      </c>
      <c r="G21" s="216" t="str">
        <f ca="1">IF(C21=$X$4,"Enter smelter details",IF(ISERROR($V21),"",OFFSET('Smelter Look-up'!$F$4,$V21-4,0)))</f>
        <v>RMI</v>
      </c>
      <c r="H21" s="217">
        <f ca="1">IF(ISERROR($V21),"",OFFSET('Smelter Look-up'!$G$4,$V21-4,0))</f>
        <v>0</v>
      </c>
      <c r="I21" s="218" t="str">
        <f ca="1">IF(ISERROR($V21),"",OFFSET('Smelter Look-up'!$H$4,$V21-4,0))</f>
        <v>Xiamen</v>
      </c>
      <c r="J21" s="218" t="str">
        <f ca="1">IF(ISERROR($V21),"",OFFSET('Smelter Look-up'!$I$4,$V21-4,0))</f>
        <v>Fujian Sheng</v>
      </c>
      <c r="K21" s="272"/>
      <c r="L21" s="272"/>
      <c r="M21" s="272"/>
      <c r="N21" s="272"/>
      <c r="O21" s="272"/>
      <c r="P21" s="219"/>
      <c r="Q21" s="273"/>
      <c r="R21" s="216" t="str">
        <f ca="1">IF(ISERROR($V21),"",OFFSET('Smelter Look-up'!$C$4,$V21-4,0)&amp;"")</f>
        <v>Xiamen Tungsten Co., Ltd.</v>
      </c>
      <c r="S21" s="224" t="str">
        <f t="shared" ca="1" si="3"/>
        <v>CN</v>
      </c>
      <c r="T21" s="224" t="str">
        <f ca="1">IF(B21="","",IF(ISERROR(MATCH($J21,SorP!$B$1:$B$6230,0)),"",INDIRECT("'SorP'!$A$"&amp;MATCH($J21,SorP!$B$1:$B$6230,0))))</f>
        <v>CN-FJ</v>
      </c>
      <c r="U21" s="240"/>
      <c r="V21" s="274">
        <f>IF(C21="",NA(),MATCH($B21&amp;$C21,'Smelter Look-up'!$J:$J,0))</f>
        <v>558</v>
      </c>
      <c r="W21" s="275"/>
      <c r="X21" s="275">
        <f t="shared" ca="1" si="4"/>
        <v>0</v>
      </c>
      <c r="Y21" s="275"/>
      <c r="Z21" s="275"/>
      <c r="AB21" s="277" t="str">
        <f t="shared" si="5"/>
        <v>TungstenXiamen Tungsten Co., Ltd.</v>
      </c>
    </row>
    <row r="22" spans="1:28" s="276" customFormat="1" ht="63.75">
      <c r="A22" s="330" t="s">
        <v>14176</v>
      </c>
      <c r="B22" s="216" t="s">
        <v>1156</v>
      </c>
      <c r="C22" s="220" t="s">
        <v>14175</v>
      </c>
      <c r="D22" s="282"/>
      <c r="E22" s="216" t="str">
        <f ca="1">IF(ISERROR($V22),"",OFFSET('Smelter Look-up'!$D$4,$V22-4,0)&amp;"")</f>
        <v>TAIWAN, PROVINCE OF CHINA</v>
      </c>
      <c r="F22" s="216" t="str">
        <f ca="1">IF(ISERROR($V22),"",OFFSET('Smelter Look-up'!$E$4,$V22-4,0))</f>
        <v>CID003407</v>
      </c>
      <c r="G22" s="216" t="str">
        <f ca="1">IF(C22=$X$4,"Enter smelter details",IF(ISERROR($V22),"",OFFSET('Smelter Look-up'!$F$4,$V22-4,0)))</f>
        <v>RMI</v>
      </c>
      <c r="H22" s="217">
        <f ca="1">IF(ISERROR($V22),"",OFFSET('Smelter Look-up'!$G$4,$V22-4,0))</f>
        <v>0</v>
      </c>
      <c r="I22" s="218" t="str">
        <f ca="1">IF(ISERROR($V22),"",OFFSET('Smelter Look-up'!$H$4,$V22-4,0))</f>
        <v>Fangliao</v>
      </c>
      <c r="J22" s="218" t="str">
        <f ca="1">IF(ISERROR($V22),"",OFFSET('Smelter Look-up'!$I$4,$V22-4,0))</f>
        <v>Pingtung</v>
      </c>
      <c r="K22" s="272"/>
      <c r="L22" s="272"/>
      <c r="M22" s="272"/>
      <c r="N22" s="272"/>
      <c r="O22" s="272"/>
      <c r="P22" s="219"/>
      <c r="Q22" s="273"/>
      <c r="R22" s="216" t="str">
        <f ca="1">IF(ISERROR($V22),"",OFFSET('Smelter Look-up'!$C$4,$V22-4,0)&amp;"")</f>
        <v>Lianyou Metals Co., Ltd.</v>
      </c>
      <c r="S22" s="224" t="str">
        <f t="shared" ca="1" si="3"/>
        <v>TW</v>
      </c>
      <c r="T22" s="224" t="str">
        <f ca="1">IF(B22="","",IF(ISERROR(MATCH($J22,SorP!$B$1:$B$6230,0)),"",INDIRECT("'SorP'!$A$"&amp;MATCH($J22,SorP!$B$1:$B$6230,0))))</f>
        <v>TW-PIF</v>
      </c>
      <c r="U22" s="240"/>
      <c r="V22" s="274">
        <f>IF(C22="",NA(),MATCH($B22&amp;$C22,'Smelter Look-up'!$J:$J,0))</f>
        <v>540</v>
      </c>
      <c r="W22" s="275"/>
      <c r="X22" s="275">
        <f t="shared" ca="1" si="4"/>
        <v>0</v>
      </c>
      <c r="Y22" s="275"/>
      <c r="Z22" s="275"/>
      <c r="AB22" s="277" t="str">
        <f t="shared" si="5"/>
        <v>TungstenLianyou Metals Co., Ltd.</v>
      </c>
    </row>
    <row r="23" spans="1:28" s="276" customFormat="1" ht="89.25">
      <c r="A23" s="330" t="s">
        <v>403</v>
      </c>
      <c r="B23" s="216" t="s">
        <v>1156</v>
      </c>
      <c r="C23" s="220" t="s">
        <v>402</v>
      </c>
      <c r="D23" s="282"/>
      <c r="E23" s="216" t="str">
        <f ca="1">IF(ISERROR($V23),"",OFFSET('Smelter Look-up'!$D$4,$V23-4,0)&amp;"")</f>
        <v>CHINA</v>
      </c>
      <c r="F23" s="216" t="str">
        <f ca="1">IF(ISERROR($V23),"",OFFSET('Smelter Look-up'!$E$4,$V23-4,0))</f>
        <v>CID002494</v>
      </c>
      <c r="G23" s="216" t="str">
        <f ca="1">IF(C23=$X$4,"Enter smelter details",IF(ISERROR($V23),"",OFFSET('Smelter Look-up'!$F$4,$V23-4,0)))</f>
        <v>RMI</v>
      </c>
      <c r="H23" s="217">
        <f ca="1">IF(ISERROR($V23),"",OFFSET('Smelter Look-up'!$G$4,$V23-4,0))</f>
        <v>0</v>
      </c>
      <c r="I23" s="218" t="str">
        <f ca="1">IF(ISERROR($V23),"",OFFSET('Smelter Look-up'!$H$4,$V23-4,0))</f>
        <v>Ganzhou</v>
      </c>
      <c r="J23" s="218" t="str">
        <f ca="1">IF(ISERROR($V23),"",OFFSET('Smelter Look-up'!$I$4,$V23-4,0))</f>
        <v>Jiangxi Sheng</v>
      </c>
      <c r="K23" s="272"/>
      <c r="L23" s="272"/>
      <c r="M23" s="272"/>
      <c r="N23" s="272"/>
      <c r="O23" s="272"/>
      <c r="P23" s="219"/>
      <c r="Q23" s="273"/>
      <c r="R23" s="216" t="str">
        <f ca="1">IF(ISERROR($V23),"",OFFSET('Smelter Look-up'!$C$4,$V23-4,0)&amp;"")</f>
        <v>Ganzhou Seadragon W &amp; Mo Co., Ltd.</v>
      </c>
      <c r="S23" s="224" t="str">
        <f t="shared" ca="1" si="3"/>
        <v>CN</v>
      </c>
      <c r="T23" s="224" t="str">
        <f ca="1">IF(B23="","",IF(ISERROR(MATCH($J23,SorP!$B$1:$B$6230,0)),"",INDIRECT("'SorP'!$A$"&amp;MATCH($J23,SorP!$B$1:$B$6230,0))))</f>
        <v>CN-JX</v>
      </c>
      <c r="U23" s="240"/>
      <c r="V23" s="274">
        <f>IF(C23="",NA(),MATCH($B23&amp;$C23,'Smelter Look-up'!$J:$J,0))</f>
        <v>510</v>
      </c>
      <c r="W23" s="275"/>
      <c r="X23" s="275">
        <f t="shared" ca="1" si="4"/>
        <v>0</v>
      </c>
      <c r="Y23" s="275"/>
      <c r="Z23" s="275"/>
      <c r="AB23" s="277" t="str">
        <f t="shared" si="5"/>
        <v>TungstenGanzhou Seadragon W &amp; Mo Co., Ltd.</v>
      </c>
    </row>
    <row r="24" spans="1:28" s="276" customFormat="1" ht="38.25">
      <c r="A24" s="330" t="s">
        <v>810</v>
      </c>
      <c r="B24" s="216" t="s">
        <v>1156</v>
      </c>
      <c r="C24" s="220" t="s">
        <v>14163</v>
      </c>
      <c r="D24" s="282"/>
      <c r="E24" s="216" t="str">
        <f ca="1">IF(ISERROR($V24),"",OFFSET('Smelter Look-up'!$D$4,$V24-4,0)&amp;"")</f>
        <v>JAPAN</v>
      </c>
      <c r="F24" s="216" t="str">
        <f ca="1">IF(ISERROR($V24),"",OFFSET('Smelter Look-up'!$E$4,$V24-4,0))</f>
        <v>CID000004</v>
      </c>
      <c r="G24" s="216" t="str">
        <f ca="1">IF(C24=$X$4,"Enter smelter details",IF(ISERROR($V24),"",OFFSET('Smelter Look-up'!$F$4,$V24-4,0)))</f>
        <v>RMI</v>
      </c>
      <c r="H24" s="217">
        <f ca="1">IF(ISERROR($V24),"",OFFSET('Smelter Look-up'!$G$4,$V24-4,0))</f>
        <v>0</v>
      </c>
      <c r="I24" s="218" t="str">
        <f ca="1">IF(ISERROR($V24),"",OFFSET('Smelter Look-up'!$H$4,$V24-4,0))</f>
        <v>Toyama City</v>
      </c>
      <c r="J24" s="218" t="str">
        <f ca="1">IF(ISERROR($V24),"",OFFSET('Smelter Look-up'!$I$4,$V24-4,0))</f>
        <v>Toyama</v>
      </c>
      <c r="K24" s="272"/>
      <c r="L24" s="272"/>
      <c r="M24" s="272"/>
      <c r="N24" s="272"/>
      <c r="O24" s="272"/>
      <c r="P24" s="219"/>
      <c r="Q24" s="273"/>
      <c r="R24" s="216" t="str">
        <f ca="1">IF(ISERROR($V24),"",OFFSET('Smelter Look-up'!$C$4,$V24-4,0)&amp;"")</f>
        <v>A.L.M.T. Corp.</v>
      </c>
      <c r="S24" s="224" t="str">
        <f t="shared" ca="1" si="3"/>
        <v>JP</v>
      </c>
      <c r="T24" s="224" t="str">
        <f ca="1">IF(B24="","",IF(ISERROR(MATCH($J24,SorP!$B$1:$B$6230,0)),"",INDIRECT("'SorP'!$A$"&amp;MATCH($J24,SorP!$B$1:$B$6230,0))))</f>
        <v>JP-16</v>
      </c>
      <c r="U24" s="240"/>
      <c r="V24" s="274">
        <f>IF(C24="",NA(),MATCH($B24&amp;$C24,'Smelter Look-up'!$J:$J,0))</f>
        <v>486</v>
      </c>
      <c r="W24" s="275"/>
      <c r="X24" s="275">
        <f t="shared" ca="1" si="4"/>
        <v>0</v>
      </c>
      <c r="Y24" s="275"/>
      <c r="Z24" s="275"/>
      <c r="AB24" s="277" t="str">
        <f t="shared" si="5"/>
        <v>TungstenA.L.M.T. Corp.</v>
      </c>
    </row>
    <row r="25" spans="1:28" s="276" customFormat="1" ht="89.25">
      <c r="A25" s="330" t="s">
        <v>816</v>
      </c>
      <c r="B25" s="216" t="s">
        <v>1156</v>
      </c>
      <c r="C25" s="220" t="s">
        <v>1400</v>
      </c>
      <c r="D25" s="282"/>
      <c r="E25" s="216" t="str">
        <f ca="1">IF(ISERROR($V25),"",OFFSET('Smelter Look-up'!$D$4,$V25-4,0)&amp;"")</f>
        <v>CHINA</v>
      </c>
      <c r="F25" s="216" t="str">
        <f ca="1">IF(ISERROR($V25),"",OFFSET('Smelter Look-up'!$E$4,$V25-4,0))</f>
        <v>CID000766</v>
      </c>
      <c r="G25" s="216" t="str">
        <f ca="1">IF(C25=$X$4,"Enter smelter details",IF(ISERROR($V25),"",OFFSET('Smelter Look-up'!$F$4,$V25-4,0)))</f>
        <v>RMI</v>
      </c>
      <c r="H25" s="217">
        <f ca="1">IF(ISERROR($V25),"",OFFSET('Smelter Look-up'!$G$4,$V25-4,0))</f>
        <v>0</v>
      </c>
      <c r="I25" s="218" t="str">
        <f ca="1">IF(ISERROR($V25),"",OFFSET('Smelter Look-up'!$H$4,$V25-4,0))</f>
        <v>Yuanling</v>
      </c>
      <c r="J25" s="218" t="str">
        <f ca="1">IF(ISERROR($V25),"",OFFSET('Smelter Look-up'!$I$4,$V25-4,0))</f>
        <v>Hunan Sheng</v>
      </c>
      <c r="K25" s="272"/>
      <c r="L25" s="272"/>
      <c r="M25" s="272"/>
      <c r="N25" s="272"/>
      <c r="O25" s="272"/>
      <c r="P25" s="219"/>
      <c r="Q25" s="273"/>
      <c r="R25" s="216" t="str">
        <f ca="1">IF(ISERROR($V25),"",OFFSET('Smelter Look-up'!$C$4,$V25-4,0)&amp;"")</f>
        <v>Hunan Chenzhou Mining Co., Ltd.</v>
      </c>
      <c r="S25" s="224" t="str">
        <f t="shared" ca="1" si="3"/>
        <v>CN</v>
      </c>
      <c r="T25" s="224" t="str">
        <f ca="1">IF(B25="","",IF(ISERROR(MATCH($J25,SorP!$B$1:$B$6230,0)),"",INDIRECT("'SorP'!$A$"&amp;MATCH($J25,SorP!$B$1:$B$6230,0))))</f>
        <v>CN-HN</v>
      </c>
      <c r="U25" s="240"/>
      <c r="V25" s="274">
        <f>IF(C25="",NA(),MATCH($B25&amp;$C25,'Smelter Look-up'!$J:$J,0))</f>
        <v>520</v>
      </c>
      <c r="W25" s="275"/>
      <c r="X25" s="275">
        <f t="shared" ca="1" si="4"/>
        <v>0</v>
      </c>
      <c r="Y25" s="275"/>
      <c r="Z25" s="275"/>
      <c r="AB25" s="277" t="str">
        <f t="shared" si="5"/>
        <v>TungstenHunan Chenzhou Mining Group Co., Ltd.</v>
      </c>
    </row>
    <row r="26" spans="1:28" s="276" customFormat="1" ht="76.5">
      <c r="A26" s="330" t="s">
        <v>1451</v>
      </c>
      <c r="B26" s="216" t="s">
        <v>1156</v>
      </c>
      <c r="C26" s="220" t="s">
        <v>2685</v>
      </c>
      <c r="D26" s="282"/>
      <c r="E26" s="216" t="str">
        <f ca="1">IF(ISERROR($V26),"",OFFSET('Smelter Look-up'!$D$4,$V26-4,0)&amp;"")</f>
        <v>GERMANY</v>
      </c>
      <c r="F26" s="216" t="str">
        <f ca="1">IF(ISERROR($V26),"",OFFSET('Smelter Look-up'!$E$4,$V26-4,0))</f>
        <v>CID002541</v>
      </c>
      <c r="G26" s="216" t="str">
        <f ca="1">IF(C26=$X$4,"Enter smelter details",IF(ISERROR($V26),"",OFFSET('Smelter Look-up'!$F$4,$V26-4,0)))</f>
        <v>RMI</v>
      </c>
      <c r="H26" s="217">
        <f ca="1">IF(ISERROR($V26),"",OFFSET('Smelter Look-up'!$G$4,$V26-4,0))</f>
        <v>0</v>
      </c>
      <c r="I26" s="218" t="str">
        <f ca="1">IF(ISERROR($V26),"",OFFSET('Smelter Look-up'!$H$4,$V26-4,0))</f>
        <v>Goslar</v>
      </c>
      <c r="J26" s="218" t="str">
        <f ca="1">IF(ISERROR($V26),"",OFFSET('Smelter Look-up'!$I$4,$V26-4,0))</f>
        <v>Niedersachsen</v>
      </c>
      <c r="K26" s="272" t="s">
        <v>15525</v>
      </c>
      <c r="L26" s="272" t="s">
        <v>15526</v>
      </c>
      <c r="M26" s="272"/>
      <c r="N26" s="272" t="s">
        <v>15527</v>
      </c>
      <c r="O26" s="272" t="s">
        <v>15528</v>
      </c>
      <c r="P26" s="219"/>
      <c r="Q26" s="273"/>
      <c r="R26" s="216" t="str">
        <f ca="1">IF(ISERROR($V26),"",OFFSET('Smelter Look-up'!$C$4,$V26-4,0)&amp;"")</f>
        <v>H.C. Starck Tungsten GmbH</v>
      </c>
      <c r="S26" s="224" t="str">
        <f t="shared" ca="1" si="3"/>
        <v>DE</v>
      </c>
      <c r="T26" s="224" t="str">
        <f ca="1">IF(B26="","",IF(ISERROR(MATCH($J26,SorP!$B$1:$B$6230,0)),"",INDIRECT("'SorP'!$A$"&amp;MATCH($J26,SorP!$B$1:$B$6230,0))))</f>
        <v>DE-NI</v>
      </c>
      <c r="U26" s="240"/>
      <c r="V26" s="274">
        <f>IF(C26="",NA(),MATCH($B26&amp;$C26,'Smelter Look-up'!$J:$J,0))</f>
        <v>516</v>
      </c>
      <c r="W26" s="275"/>
      <c r="X26" s="275">
        <f t="shared" ca="1" si="4"/>
        <v>0</v>
      </c>
      <c r="Y26" s="275"/>
      <c r="Z26" s="275"/>
      <c r="AB26" s="277" t="str">
        <f t="shared" si="5"/>
        <v>TungstenH.C. Starck Tungsten GmbH</v>
      </c>
    </row>
    <row r="27" spans="1:28" s="276" customFormat="1" ht="114.75">
      <c r="A27" s="330" t="s">
        <v>1454</v>
      </c>
      <c r="B27" s="216" t="s">
        <v>1156</v>
      </c>
      <c r="C27" s="220" t="s">
        <v>1453</v>
      </c>
      <c r="D27" s="282"/>
      <c r="E27" s="216" t="str">
        <f ca="1">IF(ISERROR($V27),"",OFFSET('Smelter Look-up'!$D$4,$V27-4,0)&amp;"")</f>
        <v>CHINA</v>
      </c>
      <c r="F27" s="216" t="str">
        <f ca="1">IF(ISERROR($V27),"",OFFSET('Smelter Look-up'!$E$4,$V27-4,0))</f>
        <v>CID002551</v>
      </c>
      <c r="G27" s="216" t="str">
        <f ca="1">IF(C27=$X$4,"Enter smelter details",IF(ISERROR($V27),"",OFFSET('Smelter Look-up'!$F$4,$V27-4,0)))</f>
        <v>RMI</v>
      </c>
      <c r="H27" s="217">
        <f ca="1">IF(ISERROR($V27),"",OFFSET('Smelter Look-up'!$G$4,$V27-4,0))</f>
        <v>0</v>
      </c>
      <c r="I27" s="218" t="str">
        <f ca="1">IF(ISERROR($V27),"",OFFSET('Smelter Look-up'!$H$4,$V27-4,0))</f>
        <v>Ganzhou</v>
      </c>
      <c r="J27" s="218" t="str">
        <f ca="1">IF(ISERROR($V27),"",OFFSET('Smelter Look-up'!$I$4,$V27-4,0))</f>
        <v>Jiangxi Sheng</v>
      </c>
      <c r="K27" s="272"/>
      <c r="L27" s="272"/>
      <c r="M27" s="272"/>
      <c r="N27" s="272"/>
      <c r="O27" s="272"/>
      <c r="P27" s="219"/>
      <c r="Q27" s="273"/>
      <c r="R27" s="216" t="str">
        <f ca="1">IF(ISERROR($V27),"",OFFSET('Smelter Look-up'!$C$4,$V27-4,0)&amp;"")</f>
        <v>Jiangwu H.C. Starck Tungsten Products Co., Ltd.</v>
      </c>
      <c r="S27" s="224" t="str">
        <f t="shared" ca="1" si="3"/>
        <v>CN</v>
      </c>
      <c r="T27" s="224" t="str">
        <f ca="1">IF(B27="","",IF(ISERROR(MATCH($J27,SorP!$B$1:$B$6230,0)),"",INDIRECT("'SorP'!$A$"&amp;MATCH($J27,SorP!$B$1:$B$6230,0))))</f>
        <v>CN-JX</v>
      </c>
      <c r="U27" s="240"/>
      <c r="V27" s="274">
        <f>IF(C27="",NA(),MATCH($B27&amp;$C27,'Smelter Look-up'!$J:$J,0))</f>
        <v>526</v>
      </c>
      <c r="W27" s="275"/>
      <c r="X27" s="275">
        <f t="shared" ca="1" si="4"/>
        <v>0</v>
      </c>
      <c r="Y27" s="275"/>
      <c r="Z27" s="275"/>
      <c r="AB27" s="277" t="str">
        <f t="shared" si="5"/>
        <v>TungstenJiangwu H.C. Starck Tungsten Products Co., Ltd.</v>
      </c>
    </row>
    <row r="28" spans="1:28" s="276" customFormat="1" ht="20.25">
      <c r="A28" s="330"/>
      <c r="B28" s="216" t="str">
        <f>IF(LEN(A28)=0,"",INDEX('Smelter Look-up'!$A:$A,MATCH($A28,'Smelter Look-up'!$E:$E,0)))</f>
        <v/>
      </c>
      <c r="C28" s="220" t="str">
        <f>IF(LEN(A28)=0,"",INDEX('Smelter Look-up'!$C:$C,MATCH($A28,'Smelter Look-up'!$E:$E,0)))</f>
        <v/>
      </c>
      <c r="D28" s="282"/>
      <c r="E28" s="216" t="str">
        <f ca="1">IF(ISERROR($V28),"",OFFSET('Smelter Look-up'!$D$4,$V28-4,0)&amp;"")</f>
        <v/>
      </c>
      <c r="F28" s="216" t="str">
        <f ca="1">IF(ISERROR($V28),"",OFFSET('Smelter Look-up'!$E$4,$V28-4,0))</f>
        <v/>
      </c>
      <c r="G28" s="216" t="str">
        <f ca="1">IF(C28=$X$4,"Enter smelter details",IF(ISERROR($V28),"",OFFSET('Smelter Look-up'!$F$4,$V28-4,0)))</f>
        <v/>
      </c>
      <c r="H28" s="217" t="str">
        <f ca="1">IF(ISERROR($V28),"",OFFSET('Smelter Look-up'!$G$4,$V28-4,0))</f>
        <v/>
      </c>
      <c r="I28" s="218" t="str">
        <f ca="1">IF(ISERROR($V28),"",OFFSET('Smelter Look-up'!$H$4,$V28-4,0))</f>
        <v/>
      </c>
      <c r="J28" s="218" t="str">
        <f ca="1">IF(ISERROR($V28),"",OFFSET('Smelter Look-up'!$I$4,$V28-4,0))</f>
        <v/>
      </c>
      <c r="K28" s="272"/>
      <c r="L28" s="272"/>
      <c r="M28" s="272"/>
      <c r="N28" s="272"/>
      <c r="O28" s="272"/>
      <c r="P28" s="219"/>
      <c r="Q28" s="273"/>
      <c r="R28" s="216" t="str">
        <f ca="1">IF(ISERROR($V28),"",OFFSET('Smelter Look-up'!$C$4,$V28-4,0)&amp;"")</f>
        <v/>
      </c>
      <c r="S28" s="224" t="str">
        <f t="shared" ca="1" si="3"/>
        <v/>
      </c>
      <c r="T28" s="224" t="str">
        <f ca="1">IF(B28="","",IF(ISERROR(MATCH($J28,SorP!$B$1:$B$6230,0)),"",INDIRECT("'SorP'!$A$"&amp;MATCH($J28,SorP!$B$1:$B$6230,0))))</f>
        <v/>
      </c>
      <c r="U28" s="240"/>
      <c r="V28" s="274" t="e">
        <f>IF(C28="",NA(),MATCH($B28&amp;$C28,'Smelter Look-up'!$J:$J,0))</f>
        <v>#N/A</v>
      </c>
      <c r="W28" s="275"/>
      <c r="X28" s="275">
        <f t="shared" ca="1" si="4"/>
        <v>0</v>
      </c>
      <c r="Y28" s="275"/>
      <c r="Z28" s="275"/>
      <c r="AB28" s="277" t="str">
        <f t="shared" si="5"/>
        <v/>
      </c>
    </row>
    <row r="29" spans="1:28" s="276" customFormat="1" ht="20.25">
      <c r="A29" s="330"/>
      <c r="B29" s="216" t="str">
        <f>IF(LEN(A29)=0,"",INDEX('Smelter Look-up'!$A:$A,MATCH($A29,'Smelter Look-up'!$E:$E,0)))</f>
        <v/>
      </c>
      <c r="C29" s="220" t="str">
        <f>IF(LEN(A29)=0,"",INDEX('Smelter Look-up'!$C:$C,MATCH($A29,'Smelter Look-up'!$E:$E,0)))</f>
        <v/>
      </c>
      <c r="D29" s="282"/>
      <c r="E29" s="216" t="str">
        <f ca="1">IF(ISERROR($V29),"",OFFSET('Smelter Look-up'!$D$4,$V29-4,0)&amp;"")</f>
        <v/>
      </c>
      <c r="F29" s="216" t="str">
        <f ca="1">IF(ISERROR($V29),"",OFFSET('Smelter Look-up'!$E$4,$V29-4,0))</f>
        <v/>
      </c>
      <c r="G29" s="216" t="str">
        <f ca="1">IF(C29=$X$4,"Enter smelter details",IF(ISERROR($V29),"",OFFSET('Smelter Look-up'!$F$4,$V29-4,0)))</f>
        <v/>
      </c>
      <c r="H29" s="217" t="str">
        <f ca="1">IF(ISERROR($V29),"",OFFSET('Smelter Look-up'!$G$4,$V29-4,0))</f>
        <v/>
      </c>
      <c r="I29" s="218" t="str">
        <f ca="1">IF(ISERROR($V29),"",OFFSET('Smelter Look-up'!$H$4,$V29-4,0))</f>
        <v/>
      </c>
      <c r="J29" s="218" t="str">
        <f ca="1">IF(ISERROR($V29),"",OFFSET('Smelter Look-up'!$I$4,$V29-4,0))</f>
        <v/>
      </c>
      <c r="K29" s="272"/>
      <c r="L29" s="272"/>
      <c r="M29" s="272"/>
      <c r="N29" s="272"/>
      <c r="O29" s="272"/>
      <c r="P29" s="219"/>
      <c r="Q29" s="273"/>
      <c r="R29" s="216" t="str">
        <f ca="1">IF(ISERROR($V29),"",OFFSET('Smelter Look-up'!$C$4,$V29-4,0)&amp;"")</f>
        <v/>
      </c>
      <c r="S29" s="224" t="str">
        <f t="shared" ca="1" si="3"/>
        <v/>
      </c>
      <c r="T29" s="224" t="str">
        <f ca="1">IF(B29="","",IF(ISERROR(MATCH($J29,SorP!$B$1:$B$6230,0)),"",INDIRECT("'SorP'!$A$"&amp;MATCH($J29,SorP!$B$1:$B$6230,0))))</f>
        <v/>
      </c>
      <c r="U29" s="240"/>
      <c r="V29" s="274" t="e">
        <f>IF(C29="",NA(),MATCH($B29&amp;$C29,'Smelter Look-up'!$J:$J,0))</f>
        <v>#N/A</v>
      </c>
      <c r="W29" s="275"/>
      <c r="X29" s="275">
        <f t="shared" ca="1" si="4"/>
        <v>0</v>
      </c>
      <c r="Y29" s="275"/>
      <c r="Z29" s="275"/>
      <c r="AB29" s="277" t="str">
        <f t="shared" si="5"/>
        <v/>
      </c>
    </row>
    <row r="30" spans="1:28" s="276" customFormat="1" ht="20.25">
      <c r="A30" s="330"/>
      <c r="B30" s="216" t="str">
        <f>IF(LEN(A30)=0,"",INDEX('Smelter Look-up'!$A:$A,MATCH($A30,'Smelter Look-up'!$E:$E,0)))</f>
        <v/>
      </c>
      <c r="C30" s="220" t="str">
        <f>IF(LEN(A30)=0,"",INDEX('Smelter Look-up'!$C:$C,MATCH($A30,'Smelter Look-up'!$E:$E,0)))</f>
        <v/>
      </c>
      <c r="D30" s="282"/>
      <c r="E30" s="216" t="str">
        <f ca="1">IF(ISERROR($V30),"",OFFSET('Smelter Look-up'!$D$4,$V30-4,0)&amp;"")</f>
        <v/>
      </c>
      <c r="F30" s="216" t="str">
        <f ca="1">IF(ISERROR($V30),"",OFFSET('Smelter Look-up'!$E$4,$V30-4,0))</f>
        <v/>
      </c>
      <c r="G30" s="216" t="str">
        <f ca="1">IF(C30=$X$4,"Enter smelter details",IF(ISERROR($V30),"",OFFSET('Smelter Look-up'!$F$4,$V30-4,0)))</f>
        <v/>
      </c>
      <c r="H30" s="217" t="str">
        <f ca="1">IF(ISERROR($V30),"",OFFSET('Smelter Look-up'!$G$4,$V30-4,0))</f>
        <v/>
      </c>
      <c r="I30" s="218" t="str">
        <f ca="1">IF(ISERROR($V30),"",OFFSET('Smelter Look-up'!$H$4,$V30-4,0))</f>
        <v/>
      </c>
      <c r="J30" s="218" t="str">
        <f ca="1">IF(ISERROR($V30),"",OFFSET('Smelter Look-up'!$I$4,$V30-4,0))</f>
        <v/>
      </c>
      <c r="K30" s="272"/>
      <c r="L30" s="272"/>
      <c r="M30" s="272"/>
      <c r="N30" s="272"/>
      <c r="O30" s="272"/>
      <c r="P30" s="219"/>
      <c r="Q30" s="273"/>
      <c r="R30" s="216" t="str">
        <f ca="1">IF(ISERROR($V30),"",OFFSET('Smelter Look-up'!$C$4,$V30-4,0)&amp;"")</f>
        <v/>
      </c>
      <c r="S30" s="224" t="str">
        <f t="shared" ca="1" si="3"/>
        <v/>
      </c>
      <c r="T30" s="224" t="str">
        <f ca="1">IF(B30="","",IF(ISERROR(MATCH($J30,SorP!$B$1:$B$6230,0)),"",INDIRECT("'SorP'!$A$"&amp;MATCH($J30,SorP!$B$1:$B$6230,0))))</f>
        <v/>
      </c>
      <c r="U30" s="240"/>
      <c r="V30" s="274" t="e">
        <f>IF(C30="",NA(),MATCH($B30&amp;$C30,'Smelter Look-up'!$J:$J,0))</f>
        <v>#N/A</v>
      </c>
      <c r="W30" s="275"/>
      <c r="X30" s="275">
        <f t="shared" ca="1" si="4"/>
        <v>0</v>
      </c>
      <c r="Y30" s="275"/>
      <c r="Z30" s="275"/>
      <c r="AB30" s="277" t="str">
        <f t="shared" si="5"/>
        <v/>
      </c>
    </row>
    <row r="31" spans="1:28" s="276" customFormat="1" ht="20.25">
      <c r="A31" s="330"/>
      <c r="B31" s="216" t="str">
        <f>IF(LEN(A31)=0,"",INDEX('Smelter Look-up'!$A:$A,MATCH($A31,'Smelter Look-up'!$E:$E,0)))</f>
        <v/>
      </c>
      <c r="C31" s="220" t="str">
        <f>IF(LEN(A31)=0,"",INDEX('Smelter Look-up'!$C:$C,MATCH($A31,'Smelter Look-up'!$E:$E,0)))</f>
        <v/>
      </c>
      <c r="D31" s="282"/>
      <c r="E31" s="216" t="str">
        <f ca="1">IF(ISERROR($V31),"",OFFSET('Smelter Look-up'!$D$4,$V31-4,0)&amp;"")</f>
        <v/>
      </c>
      <c r="F31" s="216" t="str">
        <f ca="1">IF(ISERROR($V31),"",OFFSET('Smelter Look-up'!$E$4,$V31-4,0))</f>
        <v/>
      </c>
      <c r="G31" s="216" t="str">
        <f ca="1">IF(C31=$X$4,"Enter smelter details",IF(ISERROR($V31),"",OFFSET('Smelter Look-up'!$F$4,$V31-4,0)))</f>
        <v/>
      </c>
      <c r="H31" s="217" t="str">
        <f ca="1">IF(ISERROR($V31),"",OFFSET('Smelter Look-up'!$G$4,$V31-4,0))</f>
        <v/>
      </c>
      <c r="I31" s="218" t="str">
        <f ca="1">IF(ISERROR($V31),"",OFFSET('Smelter Look-up'!$H$4,$V31-4,0))</f>
        <v/>
      </c>
      <c r="J31" s="218" t="str">
        <f ca="1">IF(ISERROR($V31),"",OFFSET('Smelter Look-up'!$I$4,$V31-4,0))</f>
        <v/>
      </c>
      <c r="K31" s="272"/>
      <c r="L31" s="272"/>
      <c r="M31" s="272"/>
      <c r="N31" s="272"/>
      <c r="O31" s="272"/>
      <c r="P31" s="219"/>
      <c r="Q31" s="273"/>
      <c r="R31" s="216" t="str">
        <f ca="1">IF(ISERROR($V31),"",OFFSET('Smelter Look-up'!$C$4,$V31-4,0)&amp;"")</f>
        <v/>
      </c>
      <c r="S31" s="224" t="str">
        <f t="shared" ca="1" si="3"/>
        <v/>
      </c>
      <c r="T31" s="224" t="str">
        <f ca="1">IF(B31="","",IF(ISERROR(MATCH($J31,SorP!$B$1:$B$6230,0)),"",INDIRECT("'SorP'!$A$"&amp;MATCH($J31,SorP!$B$1:$B$6230,0))))</f>
        <v/>
      </c>
      <c r="U31" s="240"/>
      <c r="V31" s="274" t="e">
        <f>IF(C31="",NA(),MATCH($B31&amp;$C31,'Smelter Look-up'!$J:$J,0))</f>
        <v>#N/A</v>
      </c>
      <c r="W31" s="275"/>
      <c r="X31" s="275">
        <f t="shared" ca="1" si="4"/>
        <v>0</v>
      </c>
      <c r="Y31" s="275"/>
      <c r="Z31" s="275"/>
      <c r="AB31" s="277" t="str">
        <f t="shared" si="5"/>
        <v/>
      </c>
    </row>
    <row r="32" spans="1:28" s="276" customFormat="1" ht="20.25">
      <c r="A32" s="330"/>
      <c r="B32" s="216" t="str">
        <f>IF(LEN(A32)=0,"",INDEX('Smelter Look-up'!$A:$A,MATCH($A32,'Smelter Look-up'!$E:$E,0)))</f>
        <v/>
      </c>
      <c r="C32" s="220" t="str">
        <f>IF(LEN(A32)=0,"",INDEX('Smelter Look-up'!$C:$C,MATCH($A32,'Smelter Look-up'!$E:$E,0)))</f>
        <v/>
      </c>
      <c r="D32" s="282"/>
      <c r="E32" s="216" t="str">
        <f ca="1">IF(ISERROR($V32),"",OFFSET('Smelter Look-up'!$D$4,$V32-4,0)&amp;"")</f>
        <v/>
      </c>
      <c r="F32" s="216" t="str">
        <f ca="1">IF(ISERROR($V32),"",OFFSET('Smelter Look-up'!$E$4,$V32-4,0))</f>
        <v/>
      </c>
      <c r="G32" s="216" t="str">
        <f ca="1">IF(C32=$X$4,"Enter smelter details",IF(ISERROR($V32),"",OFFSET('Smelter Look-up'!$F$4,$V32-4,0)))</f>
        <v/>
      </c>
      <c r="H32" s="217" t="str">
        <f ca="1">IF(ISERROR($V32),"",OFFSET('Smelter Look-up'!$G$4,$V32-4,0))</f>
        <v/>
      </c>
      <c r="I32" s="218" t="str">
        <f ca="1">IF(ISERROR($V32),"",OFFSET('Smelter Look-up'!$H$4,$V32-4,0))</f>
        <v/>
      </c>
      <c r="J32" s="218" t="str">
        <f ca="1">IF(ISERROR($V32),"",OFFSET('Smelter Look-up'!$I$4,$V32-4,0))</f>
        <v/>
      </c>
      <c r="K32" s="272"/>
      <c r="L32" s="272"/>
      <c r="M32" s="272"/>
      <c r="N32" s="272"/>
      <c r="O32" s="272"/>
      <c r="P32" s="219"/>
      <c r="Q32" s="273"/>
      <c r="R32" s="216" t="str">
        <f ca="1">IF(ISERROR($V32),"",OFFSET('Smelter Look-up'!$C$4,$V32-4,0)&amp;"")</f>
        <v/>
      </c>
      <c r="S32" s="224" t="str">
        <f t="shared" ca="1" si="3"/>
        <v/>
      </c>
      <c r="T32" s="224" t="str">
        <f ca="1">IF(B32="","",IF(ISERROR(MATCH($J32,SorP!$B$1:$B$6230,0)),"",INDIRECT("'SorP'!$A$"&amp;MATCH($J32,SorP!$B$1:$B$6230,0))))</f>
        <v/>
      </c>
      <c r="U32" s="240"/>
      <c r="V32" s="274" t="e">
        <f>IF(C32="",NA(),MATCH($B32&amp;$C32,'Smelter Look-up'!$J:$J,0))</f>
        <v>#N/A</v>
      </c>
      <c r="W32" s="275"/>
      <c r="X32" s="275">
        <f t="shared" ca="1" si="4"/>
        <v>0</v>
      </c>
      <c r="Y32" s="275"/>
      <c r="Z32" s="275"/>
      <c r="AB32" s="277" t="str">
        <f t="shared" si="5"/>
        <v/>
      </c>
    </row>
    <row r="33" spans="1:28" s="276" customFormat="1" ht="20.25">
      <c r="A33" s="330"/>
      <c r="B33" s="216" t="str">
        <f>IF(LEN(A33)=0,"",INDEX('Smelter Look-up'!$A:$A,MATCH($A33,'Smelter Look-up'!$E:$E,0)))</f>
        <v/>
      </c>
      <c r="C33" s="220" t="str">
        <f>IF(LEN(A33)=0,"",INDEX('Smelter Look-up'!$C:$C,MATCH($A33,'Smelter Look-up'!$E:$E,0)))</f>
        <v/>
      </c>
      <c r="D33" s="282"/>
      <c r="E33" s="216" t="str">
        <f ca="1">IF(ISERROR($V33),"",OFFSET('Smelter Look-up'!$D$4,$V33-4,0)&amp;"")</f>
        <v/>
      </c>
      <c r="F33" s="216" t="str">
        <f ca="1">IF(ISERROR($V33),"",OFFSET('Smelter Look-up'!$E$4,$V33-4,0))</f>
        <v/>
      </c>
      <c r="G33" s="216" t="str">
        <f ca="1">IF(C33=$X$4,"Enter smelter details",IF(ISERROR($V33),"",OFFSET('Smelter Look-up'!$F$4,$V33-4,0)))</f>
        <v/>
      </c>
      <c r="H33" s="217" t="str">
        <f ca="1">IF(ISERROR($V33),"",OFFSET('Smelter Look-up'!$G$4,$V33-4,0))</f>
        <v/>
      </c>
      <c r="I33" s="218" t="str">
        <f ca="1">IF(ISERROR($V33),"",OFFSET('Smelter Look-up'!$H$4,$V33-4,0))</f>
        <v/>
      </c>
      <c r="J33" s="218" t="str">
        <f ca="1">IF(ISERROR($V33),"",OFFSET('Smelter Look-up'!$I$4,$V33-4,0))</f>
        <v/>
      </c>
      <c r="K33" s="272"/>
      <c r="L33" s="272"/>
      <c r="M33" s="272"/>
      <c r="N33" s="272"/>
      <c r="O33" s="272"/>
      <c r="P33" s="219"/>
      <c r="Q33" s="273"/>
      <c r="R33" s="216" t="str">
        <f ca="1">IF(ISERROR($V33),"",OFFSET('Smelter Look-up'!$C$4,$V33-4,0)&amp;"")</f>
        <v/>
      </c>
      <c r="S33" s="224" t="str">
        <f t="shared" ca="1" si="3"/>
        <v/>
      </c>
      <c r="T33" s="224" t="str">
        <f ca="1">IF(B33="","",IF(ISERROR(MATCH($J33,SorP!$B$1:$B$6230,0)),"",INDIRECT("'SorP'!$A$"&amp;MATCH($J33,SorP!$B$1:$B$6230,0))))</f>
        <v/>
      </c>
      <c r="U33" s="240"/>
      <c r="V33" s="274" t="e">
        <f>IF(C33="",NA(),MATCH($B33&amp;$C33,'Smelter Look-up'!$J:$J,0))</f>
        <v>#N/A</v>
      </c>
      <c r="W33" s="275"/>
      <c r="X33" s="275">
        <f t="shared" ca="1" si="4"/>
        <v>0</v>
      </c>
      <c r="Y33" s="275"/>
      <c r="Z33" s="275"/>
      <c r="AB33" s="277" t="str">
        <f t="shared" si="5"/>
        <v/>
      </c>
    </row>
    <row r="34" spans="1:28" s="276" customFormat="1" ht="20.25">
      <c r="A34" s="330"/>
      <c r="B34" s="216" t="str">
        <f>IF(LEN(A34)=0,"",INDEX('Smelter Look-up'!$A:$A,MATCH($A34,'Smelter Look-up'!$E:$E,0)))</f>
        <v/>
      </c>
      <c r="C34" s="220" t="str">
        <f>IF(LEN(A34)=0,"",INDEX('Smelter Look-up'!$C:$C,MATCH($A34,'Smelter Look-up'!$E:$E,0)))</f>
        <v/>
      </c>
      <c r="D34" s="282"/>
      <c r="E34" s="216" t="str">
        <f ca="1">IF(ISERROR($V34),"",OFFSET('Smelter Look-up'!$D$4,$V34-4,0)&amp;"")</f>
        <v/>
      </c>
      <c r="F34" s="216" t="str">
        <f ca="1">IF(ISERROR($V34),"",OFFSET('Smelter Look-up'!$E$4,$V34-4,0))</f>
        <v/>
      </c>
      <c r="G34" s="216" t="str">
        <f ca="1">IF(C34=$X$4,"Enter smelter details",IF(ISERROR($V34),"",OFFSET('Smelter Look-up'!$F$4,$V34-4,0)))</f>
        <v/>
      </c>
      <c r="H34" s="217" t="str">
        <f ca="1">IF(ISERROR($V34),"",OFFSET('Smelter Look-up'!$G$4,$V34-4,0))</f>
        <v/>
      </c>
      <c r="I34" s="218" t="str">
        <f ca="1">IF(ISERROR($V34),"",OFFSET('Smelter Look-up'!$H$4,$V34-4,0))</f>
        <v/>
      </c>
      <c r="J34" s="218" t="str">
        <f ca="1">IF(ISERROR($V34),"",OFFSET('Smelter Look-up'!$I$4,$V34-4,0))</f>
        <v/>
      </c>
      <c r="K34" s="272"/>
      <c r="L34" s="272"/>
      <c r="M34" s="272"/>
      <c r="N34" s="272"/>
      <c r="O34" s="272"/>
      <c r="P34" s="219"/>
      <c r="Q34" s="273"/>
      <c r="R34" s="216" t="str">
        <f ca="1">IF(ISERROR($V34),"",OFFSET('Smelter Look-up'!$C$4,$V34-4,0)&amp;"")</f>
        <v/>
      </c>
      <c r="S34" s="224" t="str">
        <f t="shared" ca="1" si="3"/>
        <v/>
      </c>
      <c r="T34" s="224" t="str">
        <f ca="1">IF(B34="","",IF(ISERROR(MATCH($J34,SorP!$B$1:$B$6230,0)),"",INDIRECT("'SorP'!$A$"&amp;MATCH($J34,SorP!$B$1:$B$6230,0))))</f>
        <v/>
      </c>
      <c r="U34" s="240"/>
      <c r="V34" s="274" t="e">
        <f>IF(C34="",NA(),MATCH($B34&amp;$C34,'Smelter Look-up'!$J:$J,0))</f>
        <v>#N/A</v>
      </c>
      <c r="W34" s="275"/>
      <c r="X34" s="275">
        <f t="shared" ca="1" si="4"/>
        <v>0</v>
      </c>
      <c r="Y34" s="275"/>
      <c r="Z34" s="275"/>
      <c r="AB34" s="277" t="str">
        <f t="shared" si="5"/>
        <v/>
      </c>
    </row>
    <row r="35" spans="1:28" s="276" customFormat="1" ht="20.25">
      <c r="A35" s="330"/>
      <c r="B35" s="216" t="str">
        <f>IF(LEN(A35)=0,"",INDEX('Smelter Look-up'!$A:$A,MATCH($A35,'Smelter Look-up'!$E:$E,0)))</f>
        <v/>
      </c>
      <c r="C35" s="220" t="str">
        <f>IF(LEN(A35)=0,"",INDEX('Smelter Look-up'!$C:$C,MATCH($A35,'Smelter Look-up'!$E:$E,0)))</f>
        <v/>
      </c>
      <c r="D35" s="282"/>
      <c r="E35" s="216" t="str">
        <f ca="1">IF(ISERROR($V35),"",OFFSET('Smelter Look-up'!$D$4,$V35-4,0)&amp;"")</f>
        <v/>
      </c>
      <c r="F35" s="216" t="str">
        <f ca="1">IF(ISERROR($V35),"",OFFSET('Smelter Look-up'!$E$4,$V35-4,0))</f>
        <v/>
      </c>
      <c r="G35" s="216" t="str">
        <f ca="1">IF(C35=$X$4,"Enter smelter details",IF(ISERROR($V35),"",OFFSET('Smelter Look-up'!$F$4,$V35-4,0)))</f>
        <v/>
      </c>
      <c r="H35" s="217" t="str">
        <f ca="1">IF(ISERROR($V35),"",OFFSET('Smelter Look-up'!$G$4,$V35-4,0))</f>
        <v/>
      </c>
      <c r="I35" s="218" t="str">
        <f ca="1">IF(ISERROR($V35),"",OFFSET('Smelter Look-up'!$H$4,$V35-4,0))</f>
        <v/>
      </c>
      <c r="J35" s="218" t="str">
        <f ca="1">IF(ISERROR($V35),"",OFFSET('Smelter Look-up'!$I$4,$V35-4,0))</f>
        <v/>
      </c>
      <c r="K35" s="272"/>
      <c r="L35" s="272"/>
      <c r="M35" s="272"/>
      <c r="N35" s="272"/>
      <c r="O35" s="272"/>
      <c r="P35" s="219"/>
      <c r="Q35" s="273"/>
      <c r="R35" s="216" t="str">
        <f ca="1">IF(ISERROR($V35),"",OFFSET('Smelter Look-up'!$C$4,$V35-4,0)&amp;"")</f>
        <v/>
      </c>
      <c r="S35" s="224" t="str">
        <f t="shared" ca="1" si="3"/>
        <v/>
      </c>
      <c r="T35" s="224" t="str">
        <f ca="1">IF(B35="","",IF(ISERROR(MATCH($J35,SorP!$B$1:$B$6230,0)),"",INDIRECT("'SorP'!$A$"&amp;MATCH($J35,SorP!$B$1:$B$6230,0))))</f>
        <v/>
      </c>
      <c r="U35" s="240"/>
      <c r="V35" s="274" t="e">
        <f>IF(C35="",NA(),MATCH($B35&amp;$C35,'Smelter Look-up'!$J:$J,0))</f>
        <v>#N/A</v>
      </c>
      <c r="W35" s="275"/>
      <c r="X35" s="275">
        <f t="shared" ca="1" si="4"/>
        <v>0</v>
      </c>
      <c r="Y35" s="275"/>
      <c r="Z35" s="275"/>
      <c r="AB35" s="277" t="str">
        <f t="shared" si="5"/>
        <v/>
      </c>
    </row>
    <row r="36" spans="1:28" s="276" customFormat="1" ht="20.25">
      <c r="A36" s="330"/>
      <c r="B36" s="216" t="str">
        <f>IF(LEN(A36)=0,"",INDEX('Smelter Look-up'!$A:$A,MATCH($A36,'Smelter Look-up'!$E:$E,0)))</f>
        <v/>
      </c>
      <c r="C36" s="220" t="str">
        <f>IF(LEN(A36)=0,"",INDEX('Smelter Look-up'!$C:$C,MATCH($A36,'Smelter Look-up'!$E:$E,0)))</f>
        <v/>
      </c>
      <c r="D36" s="282"/>
      <c r="E36" s="216" t="str">
        <f ca="1">IF(ISERROR($V36),"",OFFSET('Smelter Look-up'!$D$4,$V36-4,0)&amp;"")</f>
        <v/>
      </c>
      <c r="F36" s="216" t="str">
        <f ca="1">IF(ISERROR($V36),"",OFFSET('Smelter Look-up'!$E$4,$V36-4,0))</f>
        <v/>
      </c>
      <c r="G36" s="216" t="str">
        <f ca="1">IF(C36=$X$4,"Enter smelter details",IF(ISERROR($V36),"",OFFSET('Smelter Look-up'!$F$4,$V36-4,0)))</f>
        <v/>
      </c>
      <c r="H36" s="217" t="str">
        <f ca="1">IF(ISERROR($V36),"",OFFSET('Smelter Look-up'!$G$4,$V36-4,0))</f>
        <v/>
      </c>
      <c r="I36" s="218" t="str">
        <f ca="1">IF(ISERROR($V36),"",OFFSET('Smelter Look-up'!$H$4,$V36-4,0))</f>
        <v/>
      </c>
      <c r="J36" s="218" t="str">
        <f ca="1">IF(ISERROR($V36),"",OFFSET('Smelter Look-up'!$I$4,$V36-4,0))</f>
        <v/>
      </c>
      <c r="K36" s="272"/>
      <c r="L36" s="272"/>
      <c r="M36" s="272"/>
      <c r="N36" s="272"/>
      <c r="O36" s="272"/>
      <c r="P36" s="219"/>
      <c r="Q36" s="273"/>
      <c r="R36" s="216" t="str">
        <f ca="1">IF(ISERROR($V36),"",OFFSET('Smelter Look-up'!$C$4,$V36-4,0)&amp;"")</f>
        <v/>
      </c>
      <c r="S36" s="224" t="str">
        <f t="shared" ca="1" si="3"/>
        <v/>
      </c>
      <c r="T36" s="224" t="str">
        <f ca="1">IF(B36="","",IF(ISERROR(MATCH($J36,SorP!$B$1:$B$6230,0)),"",INDIRECT("'SorP'!$A$"&amp;MATCH($J36,SorP!$B$1:$B$6230,0))))</f>
        <v/>
      </c>
      <c r="U36" s="240"/>
      <c r="V36" s="274" t="e">
        <f>IF(C36="",NA(),MATCH($B36&amp;$C36,'Smelter Look-up'!$J:$J,0))</f>
        <v>#N/A</v>
      </c>
      <c r="W36" s="275"/>
      <c r="X36" s="275">
        <f t="shared" ca="1" si="4"/>
        <v>0</v>
      </c>
      <c r="Y36" s="275"/>
      <c r="Z36" s="275"/>
      <c r="AB36" s="277" t="str">
        <f t="shared" si="5"/>
        <v/>
      </c>
    </row>
    <row r="37" spans="1:28" s="276" customFormat="1" ht="20.25">
      <c r="A37" s="330"/>
      <c r="B37" s="216" t="str">
        <f>IF(LEN(A37)=0,"",INDEX('Smelter Look-up'!$A:$A,MATCH($A37,'Smelter Look-up'!$E:$E,0)))</f>
        <v/>
      </c>
      <c r="C37" s="220" t="str">
        <f>IF(LEN(A37)=0,"",INDEX('Smelter Look-up'!$C:$C,MATCH($A37,'Smelter Look-up'!$E:$E,0)))</f>
        <v/>
      </c>
      <c r="D37" s="282"/>
      <c r="E37" s="216" t="str">
        <f ca="1">IF(ISERROR($V37),"",OFFSET('Smelter Look-up'!$D$4,$V37-4,0)&amp;"")</f>
        <v/>
      </c>
      <c r="F37" s="216" t="str">
        <f ca="1">IF(ISERROR($V37),"",OFFSET('Smelter Look-up'!$E$4,$V37-4,0))</f>
        <v/>
      </c>
      <c r="G37" s="216" t="str">
        <f ca="1">IF(C37=$X$4,"Enter smelter details",IF(ISERROR($V37),"",OFFSET('Smelter Look-up'!$F$4,$V37-4,0)))</f>
        <v/>
      </c>
      <c r="H37" s="217" t="str">
        <f ca="1">IF(ISERROR($V37),"",OFFSET('Smelter Look-up'!$G$4,$V37-4,0))</f>
        <v/>
      </c>
      <c r="I37" s="218" t="str">
        <f ca="1">IF(ISERROR($V37),"",OFFSET('Smelter Look-up'!$H$4,$V37-4,0))</f>
        <v/>
      </c>
      <c r="J37" s="218" t="str">
        <f ca="1">IF(ISERROR($V37),"",OFFSET('Smelter Look-up'!$I$4,$V37-4,0))</f>
        <v/>
      </c>
      <c r="K37" s="272"/>
      <c r="L37" s="272"/>
      <c r="M37" s="272"/>
      <c r="N37" s="272"/>
      <c r="O37" s="272"/>
      <c r="P37" s="219"/>
      <c r="Q37" s="273"/>
      <c r="R37" s="216" t="str">
        <f ca="1">IF(ISERROR($V37),"",OFFSET('Smelter Look-up'!$C$4,$V37-4,0)&amp;"")</f>
        <v/>
      </c>
      <c r="S37" s="224" t="str">
        <f t="shared" ca="1" si="3"/>
        <v/>
      </c>
      <c r="T37" s="224" t="str">
        <f ca="1">IF(B37="","",IF(ISERROR(MATCH($J37,SorP!$B$1:$B$6230,0)),"",INDIRECT("'SorP'!$A$"&amp;MATCH($J37,SorP!$B$1:$B$6230,0))))</f>
        <v/>
      </c>
      <c r="U37" s="240"/>
      <c r="V37" s="274" t="e">
        <f>IF(C37="",NA(),MATCH($B37&amp;$C37,'Smelter Look-up'!$J:$J,0))</f>
        <v>#N/A</v>
      </c>
      <c r="W37" s="275"/>
      <c r="X37" s="275">
        <f t="shared" ca="1" si="4"/>
        <v>0</v>
      </c>
      <c r="Y37" s="275"/>
      <c r="Z37" s="275"/>
      <c r="AB37" s="277" t="str">
        <f t="shared" si="5"/>
        <v/>
      </c>
    </row>
    <row r="38" spans="1:28" s="276" customFormat="1" ht="20.25">
      <c r="A38" s="330"/>
      <c r="B38" s="216" t="str">
        <f>IF(LEN(A38)=0,"",INDEX('Smelter Look-up'!$A:$A,MATCH($A38,'Smelter Look-up'!$E:$E,0)))</f>
        <v/>
      </c>
      <c r="C38" s="220" t="str">
        <f>IF(LEN(A38)=0,"",INDEX('Smelter Look-up'!$C:$C,MATCH($A38,'Smelter Look-up'!$E:$E,0)))</f>
        <v/>
      </c>
      <c r="D38" s="282"/>
      <c r="E38" s="216" t="str">
        <f ca="1">IF(ISERROR($V38),"",OFFSET('Smelter Look-up'!$D$4,$V38-4,0)&amp;"")</f>
        <v/>
      </c>
      <c r="F38" s="216" t="str">
        <f ca="1">IF(ISERROR($V38),"",OFFSET('Smelter Look-up'!$E$4,$V38-4,0))</f>
        <v/>
      </c>
      <c r="G38" s="216" t="str">
        <f ca="1">IF(C38=$X$4,"Enter smelter details",IF(ISERROR($V38),"",OFFSET('Smelter Look-up'!$F$4,$V38-4,0)))</f>
        <v/>
      </c>
      <c r="H38" s="217" t="str">
        <f ca="1">IF(ISERROR($V38),"",OFFSET('Smelter Look-up'!$G$4,$V38-4,0))</f>
        <v/>
      </c>
      <c r="I38" s="218" t="str">
        <f ca="1">IF(ISERROR($V38),"",OFFSET('Smelter Look-up'!$H$4,$V38-4,0))</f>
        <v/>
      </c>
      <c r="J38" s="218" t="str">
        <f ca="1">IF(ISERROR($V38),"",OFFSET('Smelter Look-up'!$I$4,$V38-4,0))</f>
        <v/>
      </c>
      <c r="K38" s="272"/>
      <c r="L38" s="272"/>
      <c r="M38" s="272"/>
      <c r="N38" s="272"/>
      <c r="O38" s="272"/>
      <c r="P38" s="219"/>
      <c r="Q38" s="273"/>
      <c r="R38" s="216" t="str">
        <f ca="1">IF(ISERROR($V38),"",OFFSET('Smelter Look-up'!$C$4,$V38-4,0)&amp;"")</f>
        <v/>
      </c>
      <c r="S38" s="224" t="str">
        <f t="shared" ref="S38:S68" ca="1" si="6">IF(B38="","",IF(ISERROR(MATCH($E38,CL,0)),"Unknown",INDIRECT("'C'!$A$"&amp;MATCH($E38,CL,0)+1)))</f>
        <v/>
      </c>
      <c r="T38" s="224" t="str">
        <f ca="1">IF(B38="","",IF(ISERROR(MATCH($J38,SorP!$B$1:$B$6230,0)),"",INDIRECT("'SorP'!$A$"&amp;MATCH($J38,SorP!$B$1:$B$6230,0))))</f>
        <v/>
      </c>
      <c r="U38" s="240"/>
      <c r="V38" s="274" t="e">
        <f>IF(C38="",NA(),MATCH($B38&amp;$C38,'Smelter Look-up'!$J:$J,0))</f>
        <v>#N/A</v>
      </c>
      <c r="W38" s="275"/>
      <c r="X38" s="275">
        <f t="shared" ref="X38:X68" ca="1" si="7">IF(AND(C38="Smelter not listed",OR(LEN(D38)=0,LEN(E38)=0)),1,0)</f>
        <v>0</v>
      </c>
      <c r="Y38" s="275"/>
      <c r="Z38" s="275"/>
      <c r="AB38" s="277" t="str">
        <f t="shared" ref="AB38:AB68" si="8">B38&amp;C38</f>
        <v/>
      </c>
    </row>
    <row r="39" spans="1:28" s="276" customFormat="1" ht="20.25">
      <c r="A39" s="330"/>
      <c r="B39" s="216" t="str">
        <f>IF(LEN(A39)=0,"",INDEX('Smelter Look-up'!$A:$A,MATCH($A39,'Smelter Look-up'!$E:$E,0)))</f>
        <v/>
      </c>
      <c r="C39" s="220" t="str">
        <f>IF(LEN(A39)=0,"",INDEX('Smelter Look-up'!$C:$C,MATCH($A39,'Smelter Look-up'!$E:$E,0)))</f>
        <v/>
      </c>
      <c r="D39" s="282"/>
      <c r="E39" s="216" t="str">
        <f ca="1">IF(ISERROR($V39),"",OFFSET('Smelter Look-up'!$D$4,$V39-4,0)&amp;"")</f>
        <v/>
      </c>
      <c r="F39" s="216" t="str">
        <f ca="1">IF(ISERROR($V39),"",OFFSET('Smelter Look-up'!$E$4,$V39-4,0))</f>
        <v/>
      </c>
      <c r="G39" s="216" t="str">
        <f ca="1">IF(C39=$X$4,"Enter smelter details",IF(ISERROR($V39),"",OFFSET('Smelter Look-up'!$F$4,$V39-4,0)))</f>
        <v/>
      </c>
      <c r="H39" s="217" t="str">
        <f ca="1">IF(ISERROR($V39),"",OFFSET('Smelter Look-up'!$G$4,$V39-4,0))</f>
        <v/>
      </c>
      <c r="I39" s="218" t="str">
        <f ca="1">IF(ISERROR($V39),"",OFFSET('Smelter Look-up'!$H$4,$V39-4,0))</f>
        <v/>
      </c>
      <c r="J39" s="218" t="str">
        <f ca="1">IF(ISERROR($V39),"",OFFSET('Smelter Look-up'!$I$4,$V39-4,0))</f>
        <v/>
      </c>
      <c r="K39" s="272"/>
      <c r="L39" s="272"/>
      <c r="M39" s="272"/>
      <c r="N39" s="272"/>
      <c r="O39" s="272"/>
      <c r="P39" s="219"/>
      <c r="Q39" s="273"/>
      <c r="R39" s="216" t="str">
        <f ca="1">IF(ISERROR($V39),"",OFFSET('Smelter Look-up'!$C$4,$V39-4,0)&amp;"")</f>
        <v/>
      </c>
      <c r="S39" s="224" t="str">
        <f t="shared" ca="1" si="6"/>
        <v/>
      </c>
      <c r="T39" s="224" t="str">
        <f ca="1">IF(B39="","",IF(ISERROR(MATCH($J39,SorP!$B$1:$B$6230,0)),"",INDIRECT("'SorP'!$A$"&amp;MATCH($J39,SorP!$B$1:$B$6230,0))))</f>
        <v/>
      </c>
      <c r="U39" s="240"/>
      <c r="V39" s="274" t="e">
        <f>IF(C39="",NA(),MATCH($B39&amp;$C39,'Smelter Look-up'!$J:$J,0))</f>
        <v>#N/A</v>
      </c>
      <c r="W39" s="275"/>
      <c r="X39" s="275">
        <f t="shared" ca="1" si="7"/>
        <v>0</v>
      </c>
      <c r="Y39" s="275"/>
      <c r="Z39" s="275"/>
      <c r="AB39" s="277" t="str">
        <f t="shared" si="8"/>
        <v/>
      </c>
    </row>
    <row r="40" spans="1:28" s="276" customFormat="1" ht="20.25">
      <c r="A40" s="330"/>
      <c r="B40" s="216" t="str">
        <f>IF(LEN(A40)=0,"",INDEX('Smelter Look-up'!$A:$A,MATCH($A40,'Smelter Look-up'!$E:$E,0)))</f>
        <v/>
      </c>
      <c r="C40" s="220" t="str">
        <f>IF(LEN(A40)=0,"",INDEX('Smelter Look-up'!$C:$C,MATCH($A40,'Smelter Look-up'!$E:$E,0)))</f>
        <v/>
      </c>
      <c r="D40" s="282"/>
      <c r="E40" s="216" t="str">
        <f ca="1">IF(ISERROR($V40),"",OFFSET('Smelter Look-up'!$D$4,$V40-4,0)&amp;"")</f>
        <v/>
      </c>
      <c r="F40" s="216" t="str">
        <f ca="1">IF(ISERROR($V40),"",OFFSET('Smelter Look-up'!$E$4,$V40-4,0))</f>
        <v/>
      </c>
      <c r="G40" s="216" t="str">
        <f ca="1">IF(C40=$X$4,"Enter smelter details",IF(ISERROR($V40),"",OFFSET('Smelter Look-up'!$F$4,$V40-4,0)))</f>
        <v/>
      </c>
      <c r="H40" s="217" t="str">
        <f ca="1">IF(ISERROR($V40),"",OFFSET('Smelter Look-up'!$G$4,$V40-4,0))</f>
        <v/>
      </c>
      <c r="I40" s="218" t="str">
        <f ca="1">IF(ISERROR($V40),"",OFFSET('Smelter Look-up'!$H$4,$V40-4,0))</f>
        <v/>
      </c>
      <c r="J40" s="218" t="str">
        <f ca="1">IF(ISERROR($V40),"",OFFSET('Smelter Look-up'!$I$4,$V40-4,0))</f>
        <v/>
      </c>
      <c r="K40" s="272"/>
      <c r="L40" s="272"/>
      <c r="M40" s="272"/>
      <c r="N40" s="272"/>
      <c r="O40" s="272"/>
      <c r="P40" s="219"/>
      <c r="Q40" s="273"/>
      <c r="R40" s="216" t="str">
        <f ca="1">IF(ISERROR($V40),"",OFFSET('Smelter Look-up'!$C$4,$V40-4,0)&amp;"")</f>
        <v/>
      </c>
      <c r="S40" s="224" t="str">
        <f t="shared" ca="1" si="6"/>
        <v/>
      </c>
      <c r="T40" s="224" t="str">
        <f ca="1">IF(B40="","",IF(ISERROR(MATCH($J40,SorP!$B$1:$B$6230,0)),"",INDIRECT("'SorP'!$A$"&amp;MATCH($J40,SorP!$B$1:$B$6230,0))))</f>
        <v/>
      </c>
      <c r="U40" s="240"/>
      <c r="V40" s="274" t="e">
        <f>IF(C40="",NA(),MATCH($B40&amp;$C40,'Smelter Look-up'!$J:$J,0))</f>
        <v>#N/A</v>
      </c>
      <c r="W40" s="275"/>
      <c r="X40" s="275">
        <f t="shared" ca="1" si="7"/>
        <v>0</v>
      </c>
      <c r="Y40" s="275"/>
      <c r="Z40" s="275"/>
      <c r="AB40" s="277" t="str">
        <f t="shared" si="8"/>
        <v/>
      </c>
    </row>
    <row r="41" spans="1:28" s="276" customFormat="1" ht="20.25">
      <c r="A41" s="330"/>
      <c r="B41" s="216" t="str">
        <f>IF(LEN(A41)=0,"",INDEX('Smelter Look-up'!$A:$A,MATCH($A41,'Smelter Look-up'!$E:$E,0)))</f>
        <v/>
      </c>
      <c r="C41" s="220" t="str">
        <f>IF(LEN(A41)=0,"",INDEX('Smelter Look-up'!$C:$C,MATCH($A41,'Smelter Look-up'!$E:$E,0)))</f>
        <v/>
      </c>
      <c r="D41" s="282"/>
      <c r="E41" s="216" t="str">
        <f ca="1">IF(ISERROR($V41),"",OFFSET('Smelter Look-up'!$D$4,$V41-4,0)&amp;"")</f>
        <v/>
      </c>
      <c r="F41" s="216" t="str">
        <f ca="1">IF(ISERROR($V41),"",OFFSET('Smelter Look-up'!$E$4,$V41-4,0))</f>
        <v/>
      </c>
      <c r="G41" s="216" t="str">
        <f ca="1">IF(C41=$X$4,"Enter smelter details",IF(ISERROR($V41),"",OFFSET('Smelter Look-up'!$F$4,$V41-4,0)))</f>
        <v/>
      </c>
      <c r="H41" s="217" t="str">
        <f ca="1">IF(ISERROR($V41),"",OFFSET('Smelter Look-up'!$G$4,$V41-4,0))</f>
        <v/>
      </c>
      <c r="I41" s="218" t="str">
        <f ca="1">IF(ISERROR($V41),"",OFFSET('Smelter Look-up'!$H$4,$V41-4,0))</f>
        <v/>
      </c>
      <c r="J41" s="218" t="str">
        <f ca="1">IF(ISERROR($V41),"",OFFSET('Smelter Look-up'!$I$4,$V41-4,0))</f>
        <v/>
      </c>
      <c r="K41" s="272"/>
      <c r="L41" s="272"/>
      <c r="M41" s="272"/>
      <c r="N41" s="272"/>
      <c r="O41" s="272"/>
      <c r="P41" s="219"/>
      <c r="Q41" s="273"/>
      <c r="R41" s="216" t="str">
        <f ca="1">IF(ISERROR($V41),"",OFFSET('Smelter Look-up'!$C$4,$V41-4,0)&amp;"")</f>
        <v/>
      </c>
      <c r="S41" s="224" t="str">
        <f t="shared" ca="1" si="6"/>
        <v/>
      </c>
      <c r="T41" s="224" t="str">
        <f ca="1">IF(B41="","",IF(ISERROR(MATCH($J41,SorP!$B$1:$B$6230,0)),"",INDIRECT("'SorP'!$A$"&amp;MATCH($J41,SorP!$B$1:$B$6230,0))))</f>
        <v/>
      </c>
      <c r="U41" s="240"/>
      <c r="V41" s="274" t="e">
        <f>IF(C41="",NA(),MATCH($B41&amp;$C41,'Smelter Look-up'!$J:$J,0))</f>
        <v>#N/A</v>
      </c>
      <c r="W41" s="275"/>
      <c r="X41" s="275">
        <f t="shared" ca="1" si="7"/>
        <v>0</v>
      </c>
      <c r="Y41" s="275"/>
      <c r="Z41" s="275"/>
      <c r="AB41" s="277" t="str">
        <f t="shared" si="8"/>
        <v/>
      </c>
    </row>
    <row r="42" spans="1:28" s="276" customFormat="1" ht="20.25">
      <c r="A42" s="330"/>
      <c r="B42" s="216" t="str">
        <f>IF(LEN(A42)=0,"",INDEX('Smelter Look-up'!$A:$A,MATCH($A42,'Smelter Look-up'!$E:$E,0)))</f>
        <v/>
      </c>
      <c r="C42" s="220" t="str">
        <f>IF(LEN(A42)=0,"",INDEX('Smelter Look-up'!$C:$C,MATCH($A42,'Smelter Look-up'!$E:$E,0)))</f>
        <v/>
      </c>
      <c r="D42" s="282"/>
      <c r="E42" s="216" t="str">
        <f ca="1">IF(ISERROR($V42),"",OFFSET('Smelter Look-up'!$D$4,$V42-4,0)&amp;"")</f>
        <v/>
      </c>
      <c r="F42" s="216" t="str">
        <f ca="1">IF(ISERROR($V42),"",OFFSET('Smelter Look-up'!$E$4,$V42-4,0))</f>
        <v/>
      </c>
      <c r="G42" s="216" t="str">
        <f ca="1">IF(C42=$X$4,"Enter smelter details",IF(ISERROR($V42),"",OFFSET('Smelter Look-up'!$F$4,$V42-4,0)))</f>
        <v/>
      </c>
      <c r="H42" s="217" t="str">
        <f ca="1">IF(ISERROR($V42),"",OFFSET('Smelter Look-up'!$G$4,$V42-4,0))</f>
        <v/>
      </c>
      <c r="I42" s="218" t="str">
        <f ca="1">IF(ISERROR($V42),"",OFFSET('Smelter Look-up'!$H$4,$V42-4,0))</f>
        <v/>
      </c>
      <c r="J42" s="218" t="str">
        <f ca="1">IF(ISERROR($V42),"",OFFSET('Smelter Look-up'!$I$4,$V42-4,0))</f>
        <v/>
      </c>
      <c r="K42" s="272"/>
      <c r="L42" s="272"/>
      <c r="M42" s="272"/>
      <c r="N42" s="272"/>
      <c r="O42" s="272"/>
      <c r="P42" s="219"/>
      <c r="Q42" s="273"/>
      <c r="R42" s="216" t="str">
        <f ca="1">IF(ISERROR($V42),"",OFFSET('Smelter Look-up'!$C$4,$V42-4,0)&amp;"")</f>
        <v/>
      </c>
      <c r="S42" s="224" t="str">
        <f t="shared" ca="1" si="6"/>
        <v/>
      </c>
      <c r="T42" s="224" t="str">
        <f ca="1">IF(B42="","",IF(ISERROR(MATCH($J42,SorP!$B$1:$B$6230,0)),"",INDIRECT("'SorP'!$A$"&amp;MATCH($J42,SorP!$B$1:$B$6230,0))))</f>
        <v/>
      </c>
      <c r="U42" s="240"/>
      <c r="V42" s="274" t="e">
        <f>IF(C42="",NA(),MATCH($B42&amp;$C42,'Smelter Look-up'!$J:$J,0))</f>
        <v>#N/A</v>
      </c>
      <c r="W42" s="275"/>
      <c r="X42" s="275">
        <f t="shared" ca="1" si="7"/>
        <v>0</v>
      </c>
      <c r="Y42" s="275"/>
      <c r="Z42" s="275"/>
      <c r="AB42" s="277" t="str">
        <f t="shared" si="8"/>
        <v/>
      </c>
    </row>
    <row r="43" spans="1:28" s="276" customFormat="1" ht="20.25">
      <c r="A43" s="330"/>
      <c r="B43" s="216" t="str">
        <f>IF(LEN(A43)=0,"",INDEX('Smelter Look-up'!$A:$A,MATCH($A43,'Smelter Look-up'!$E:$E,0)))</f>
        <v/>
      </c>
      <c r="C43" s="220" t="str">
        <f>IF(LEN(A43)=0,"",INDEX('Smelter Look-up'!$C:$C,MATCH($A43,'Smelter Look-up'!$E:$E,0)))</f>
        <v/>
      </c>
      <c r="D43" s="282"/>
      <c r="E43" s="216" t="str">
        <f ca="1">IF(ISERROR($V43),"",OFFSET('Smelter Look-up'!$D$4,$V43-4,0)&amp;"")</f>
        <v/>
      </c>
      <c r="F43" s="216" t="str">
        <f ca="1">IF(ISERROR($V43),"",OFFSET('Smelter Look-up'!$E$4,$V43-4,0))</f>
        <v/>
      </c>
      <c r="G43" s="216" t="str">
        <f ca="1">IF(C43=$X$4,"Enter smelter details",IF(ISERROR($V43),"",OFFSET('Smelter Look-up'!$F$4,$V43-4,0)))</f>
        <v/>
      </c>
      <c r="H43" s="217" t="str">
        <f ca="1">IF(ISERROR($V43),"",OFFSET('Smelter Look-up'!$G$4,$V43-4,0))</f>
        <v/>
      </c>
      <c r="I43" s="218" t="str">
        <f ca="1">IF(ISERROR($V43),"",OFFSET('Smelter Look-up'!$H$4,$V43-4,0))</f>
        <v/>
      </c>
      <c r="J43" s="218" t="str">
        <f ca="1">IF(ISERROR($V43),"",OFFSET('Smelter Look-up'!$I$4,$V43-4,0))</f>
        <v/>
      </c>
      <c r="K43" s="272"/>
      <c r="L43" s="272"/>
      <c r="M43" s="272"/>
      <c r="N43" s="272"/>
      <c r="O43" s="272"/>
      <c r="P43" s="219"/>
      <c r="Q43" s="273"/>
      <c r="R43" s="216" t="str">
        <f ca="1">IF(ISERROR($V43),"",OFFSET('Smelter Look-up'!$C$4,$V43-4,0)&amp;"")</f>
        <v/>
      </c>
      <c r="S43" s="224" t="str">
        <f t="shared" ca="1" si="6"/>
        <v/>
      </c>
      <c r="T43" s="224" t="str">
        <f ca="1">IF(B43="","",IF(ISERROR(MATCH($J43,SorP!$B$1:$B$6230,0)),"",INDIRECT("'SorP'!$A$"&amp;MATCH($J43,SorP!$B$1:$B$6230,0))))</f>
        <v/>
      </c>
      <c r="U43" s="240"/>
      <c r="V43" s="274" t="e">
        <f>IF(C43="",NA(),MATCH($B43&amp;$C43,'Smelter Look-up'!$J:$J,0))</f>
        <v>#N/A</v>
      </c>
      <c r="W43" s="275"/>
      <c r="X43" s="275">
        <f t="shared" ca="1" si="7"/>
        <v>0</v>
      </c>
      <c r="Y43" s="275"/>
      <c r="Z43" s="275"/>
      <c r="AB43" s="277" t="str">
        <f t="shared" si="8"/>
        <v/>
      </c>
    </row>
    <row r="44" spans="1:28" s="276" customFormat="1" ht="20.25">
      <c r="A44" s="330"/>
      <c r="B44" s="216" t="str">
        <f>IF(LEN(A44)=0,"",INDEX('Smelter Look-up'!$A:$A,MATCH($A44,'Smelter Look-up'!$E:$E,0)))</f>
        <v/>
      </c>
      <c r="C44" s="220" t="str">
        <f>IF(LEN(A44)=0,"",INDEX('Smelter Look-up'!$C:$C,MATCH($A44,'Smelter Look-up'!$E:$E,0)))</f>
        <v/>
      </c>
      <c r="D44" s="282"/>
      <c r="E44" s="216" t="str">
        <f ca="1">IF(ISERROR($V44),"",OFFSET('Smelter Look-up'!$D$4,$V44-4,0)&amp;"")</f>
        <v/>
      </c>
      <c r="F44" s="216" t="str">
        <f ca="1">IF(ISERROR($V44),"",OFFSET('Smelter Look-up'!$E$4,$V44-4,0))</f>
        <v/>
      </c>
      <c r="G44" s="216" t="str">
        <f ca="1">IF(C44=$X$4,"Enter smelter details",IF(ISERROR($V44),"",OFFSET('Smelter Look-up'!$F$4,$V44-4,0)))</f>
        <v/>
      </c>
      <c r="H44" s="217" t="str">
        <f ca="1">IF(ISERROR($V44),"",OFFSET('Smelter Look-up'!$G$4,$V44-4,0))</f>
        <v/>
      </c>
      <c r="I44" s="218" t="str">
        <f ca="1">IF(ISERROR($V44),"",OFFSET('Smelter Look-up'!$H$4,$V44-4,0))</f>
        <v/>
      </c>
      <c r="J44" s="218" t="str">
        <f ca="1">IF(ISERROR($V44),"",OFFSET('Smelter Look-up'!$I$4,$V44-4,0))</f>
        <v/>
      </c>
      <c r="K44" s="272"/>
      <c r="L44" s="272"/>
      <c r="M44" s="272"/>
      <c r="N44" s="272"/>
      <c r="O44" s="272"/>
      <c r="P44" s="219"/>
      <c r="Q44" s="273"/>
      <c r="R44" s="216" t="str">
        <f ca="1">IF(ISERROR($V44),"",OFFSET('Smelter Look-up'!$C$4,$V44-4,0)&amp;"")</f>
        <v/>
      </c>
      <c r="S44" s="224" t="str">
        <f t="shared" ca="1" si="6"/>
        <v/>
      </c>
      <c r="T44" s="224" t="str">
        <f ca="1">IF(B44="","",IF(ISERROR(MATCH($J44,SorP!$B$1:$B$6230,0)),"",INDIRECT("'SorP'!$A$"&amp;MATCH($J44,SorP!$B$1:$B$6230,0))))</f>
        <v/>
      </c>
      <c r="U44" s="240"/>
      <c r="V44" s="274" t="e">
        <f>IF(C44="",NA(),MATCH($B44&amp;$C44,'Smelter Look-up'!$J:$J,0))</f>
        <v>#N/A</v>
      </c>
      <c r="W44" s="275"/>
      <c r="X44" s="275">
        <f t="shared" ca="1" si="7"/>
        <v>0</v>
      </c>
      <c r="Y44" s="275"/>
      <c r="Z44" s="275"/>
      <c r="AB44" s="277" t="str">
        <f t="shared" si="8"/>
        <v/>
      </c>
    </row>
    <row r="45" spans="1:28" s="276" customFormat="1" ht="20.25">
      <c r="A45" s="330"/>
      <c r="B45" s="216" t="str">
        <f>IF(LEN(A45)=0,"",INDEX('Smelter Look-up'!$A:$A,MATCH($A45,'Smelter Look-up'!$E:$E,0)))</f>
        <v/>
      </c>
      <c r="C45" s="220" t="str">
        <f>IF(LEN(A45)=0,"",INDEX('Smelter Look-up'!$C:$C,MATCH($A45,'Smelter Look-up'!$E:$E,0)))</f>
        <v/>
      </c>
      <c r="D45" s="282"/>
      <c r="E45" s="216" t="str">
        <f ca="1">IF(ISERROR($V45),"",OFFSET('Smelter Look-up'!$D$4,$V45-4,0)&amp;"")</f>
        <v/>
      </c>
      <c r="F45" s="216" t="str">
        <f ca="1">IF(ISERROR($V45),"",OFFSET('Smelter Look-up'!$E$4,$V45-4,0))</f>
        <v/>
      </c>
      <c r="G45" s="216" t="str">
        <f ca="1">IF(C45=$X$4,"Enter smelter details",IF(ISERROR($V45),"",OFFSET('Smelter Look-up'!$F$4,$V45-4,0)))</f>
        <v/>
      </c>
      <c r="H45" s="217" t="str">
        <f ca="1">IF(ISERROR($V45),"",OFFSET('Smelter Look-up'!$G$4,$V45-4,0))</f>
        <v/>
      </c>
      <c r="I45" s="218" t="str">
        <f ca="1">IF(ISERROR($V45),"",OFFSET('Smelter Look-up'!$H$4,$V45-4,0))</f>
        <v/>
      </c>
      <c r="J45" s="218" t="str">
        <f ca="1">IF(ISERROR($V45),"",OFFSET('Smelter Look-up'!$I$4,$V45-4,0))</f>
        <v/>
      </c>
      <c r="K45" s="272"/>
      <c r="L45" s="272"/>
      <c r="M45" s="272"/>
      <c r="N45" s="272"/>
      <c r="O45" s="272"/>
      <c r="P45" s="219"/>
      <c r="Q45" s="273"/>
      <c r="R45" s="216" t="str">
        <f ca="1">IF(ISERROR($V45),"",OFFSET('Smelter Look-up'!$C$4,$V45-4,0)&amp;"")</f>
        <v/>
      </c>
      <c r="S45" s="224" t="str">
        <f t="shared" ca="1" si="6"/>
        <v/>
      </c>
      <c r="T45" s="224" t="str">
        <f ca="1">IF(B45="","",IF(ISERROR(MATCH($J45,SorP!$B$1:$B$6230,0)),"",INDIRECT("'SorP'!$A$"&amp;MATCH($J45,SorP!$B$1:$B$6230,0))))</f>
        <v/>
      </c>
      <c r="U45" s="240"/>
      <c r="V45" s="274" t="e">
        <f>IF(C45="",NA(),MATCH($B45&amp;$C45,'Smelter Look-up'!$J:$J,0))</f>
        <v>#N/A</v>
      </c>
      <c r="W45" s="275"/>
      <c r="X45" s="275">
        <f t="shared" ca="1" si="7"/>
        <v>0</v>
      </c>
      <c r="Y45" s="275"/>
      <c r="Z45" s="275"/>
      <c r="AB45" s="277" t="str">
        <f t="shared" si="8"/>
        <v/>
      </c>
    </row>
    <row r="46" spans="1:28" s="276" customFormat="1" ht="20.25">
      <c r="A46" s="330"/>
      <c r="B46" s="216" t="str">
        <f>IF(LEN(A46)=0,"",INDEX('Smelter Look-up'!$A:$A,MATCH($A46,'Smelter Look-up'!$E:$E,0)))</f>
        <v/>
      </c>
      <c r="C46" s="220" t="str">
        <f>IF(LEN(A46)=0,"",INDEX('Smelter Look-up'!$C:$C,MATCH($A46,'Smelter Look-up'!$E:$E,0)))</f>
        <v/>
      </c>
      <c r="D46" s="282"/>
      <c r="E46" s="216" t="str">
        <f ca="1">IF(ISERROR($V46),"",OFFSET('Smelter Look-up'!$D$4,$V46-4,0)&amp;"")</f>
        <v/>
      </c>
      <c r="F46" s="216" t="str">
        <f ca="1">IF(ISERROR($V46),"",OFFSET('Smelter Look-up'!$E$4,$V46-4,0))</f>
        <v/>
      </c>
      <c r="G46" s="216" t="str">
        <f ca="1">IF(C46=$X$4,"Enter smelter details",IF(ISERROR($V46),"",OFFSET('Smelter Look-up'!$F$4,$V46-4,0)))</f>
        <v/>
      </c>
      <c r="H46" s="217" t="str">
        <f ca="1">IF(ISERROR($V46),"",OFFSET('Smelter Look-up'!$G$4,$V46-4,0))</f>
        <v/>
      </c>
      <c r="I46" s="218" t="str">
        <f ca="1">IF(ISERROR($V46),"",OFFSET('Smelter Look-up'!$H$4,$V46-4,0))</f>
        <v/>
      </c>
      <c r="J46" s="218" t="str">
        <f ca="1">IF(ISERROR($V46),"",OFFSET('Smelter Look-up'!$I$4,$V46-4,0))</f>
        <v/>
      </c>
      <c r="K46" s="272"/>
      <c r="L46" s="272"/>
      <c r="M46" s="272"/>
      <c r="N46" s="272"/>
      <c r="O46" s="272"/>
      <c r="P46" s="219"/>
      <c r="Q46" s="273"/>
      <c r="R46" s="216" t="str">
        <f ca="1">IF(ISERROR($V46),"",OFFSET('Smelter Look-up'!$C$4,$V46-4,0)&amp;"")</f>
        <v/>
      </c>
      <c r="S46" s="224" t="str">
        <f t="shared" ca="1" si="6"/>
        <v/>
      </c>
      <c r="T46" s="224" t="str">
        <f ca="1">IF(B46="","",IF(ISERROR(MATCH($J46,SorP!$B$1:$B$6230,0)),"",INDIRECT("'SorP'!$A$"&amp;MATCH($J46,SorP!$B$1:$B$6230,0))))</f>
        <v/>
      </c>
      <c r="U46" s="240"/>
      <c r="V46" s="274" t="e">
        <f>IF(C46="",NA(),MATCH($B46&amp;$C46,'Smelter Look-up'!$J:$J,0))</f>
        <v>#N/A</v>
      </c>
      <c r="W46" s="275"/>
      <c r="X46" s="275">
        <f t="shared" ca="1" si="7"/>
        <v>0</v>
      </c>
      <c r="Y46" s="275"/>
      <c r="Z46" s="275"/>
      <c r="AB46" s="277" t="str">
        <f t="shared" si="8"/>
        <v/>
      </c>
    </row>
    <row r="47" spans="1:28" s="276" customFormat="1" ht="20.25">
      <c r="A47" s="330"/>
      <c r="B47" s="216" t="str">
        <f>IF(LEN(A47)=0,"",INDEX('Smelter Look-up'!$A:$A,MATCH($A47,'Smelter Look-up'!$E:$E,0)))</f>
        <v/>
      </c>
      <c r="C47" s="220" t="str">
        <f>IF(LEN(A47)=0,"",INDEX('Smelter Look-up'!$C:$C,MATCH($A47,'Smelter Look-up'!$E:$E,0)))</f>
        <v/>
      </c>
      <c r="D47" s="282"/>
      <c r="E47" s="216" t="str">
        <f ca="1">IF(ISERROR($V47),"",OFFSET('Smelter Look-up'!$D$4,$V47-4,0)&amp;"")</f>
        <v/>
      </c>
      <c r="F47" s="216" t="str">
        <f ca="1">IF(ISERROR($V47),"",OFFSET('Smelter Look-up'!$E$4,$V47-4,0))</f>
        <v/>
      </c>
      <c r="G47" s="216" t="str">
        <f ca="1">IF(C47=$X$4,"Enter smelter details",IF(ISERROR($V47),"",OFFSET('Smelter Look-up'!$F$4,$V47-4,0)))</f>
        <v/>
      </c>
      <c r="H47" s="217" t="str">
        <f ca="1">IF(ISERROR($V47),"",OFFSET('Smelter Look-up'!$G$4,$V47-4,0))</f>
        <v/>
      </c>
      <c r="I47" s="218" t="str">
        <f ca="1">IF(ISERROR($V47),"",OFFSET('Smelter Look-up'!$H$4,$V47-4,0))</f>
        <v/>
      </c>
      <c r="J47" s="218" t="str">
        <f ca="1">IF(ISERROR($V47),"",OFFSET('Smelter Look-up'!$I$4,$V47-4,0))</f>
        <v/>
      </c>
      <c r="K47" s="272"/>
      <c r="L47" s="272"/>
      <c r="M47" s="272"/>
      <c r="N47" s="272"/>
      <c r="O47" s="272"/>
      <c r="P47" s="219"/>
      <c r="Q47" s="273"/>
      <c r="R47" s="216" t="str">
        <f ca="1">IF(ISERROR($V47),"",OFFSET('Smelter Look-up'!$C$4,$V47-4,0)&amp;"")</f>
        <v/>
      </c>
      <c r="S47" s="224" t="str">
        <f t="shared" ca="1" si="6"/>
        <v/>
      </c>
      <c r="T47" s="224" t="str">
        <f ca="1">IF(B47="","",IF(ISERROR(MATCH($J47,SorP!$B$1:$B$6230,0)),"",INDIRECT("'SorP'!$A$"&amp;MATCH($J47,SorP!$B$1:$B$6230,0))))</f>
        <v/>
      </c>
      <c r="U47" s="240"/>
      <c r="V47" s="274" t="e">
        <f>IF(C47="",NA(),MATCH($B47&amp;$C47,'Smelter Look-up'!$J:$J,0))</f>
        <v>#N/A</v>
      </c>
      <c r="W47" s="275"/>
      <c r="X47" s="275">
        <f t="shared" ca="1" si="7"/>
        <v>0</v>
      </c>
      <c r="Y47" s="275"/>
      <c r="Z47" s="275"/>
      <c r="AB47" s="277" t="str">
        <f t="shared" si="8"/>
        <v/>
      </c>
    </row>
    <row r="48" spans="1:28" s="276" customFormat="1" ht="20.25">
      <c r="A48" s="330"/>
      <c r="B48" s="216" t="str">
        <f>IF(LEN(A48)=0,"",INDEX('Smelter Look-up'!$A:$A,MATCH($A48,'Smelter Look-up'!$E:$E,0)))</f>
        <v/>
      </c>
      <c r="C48" s="220" t="str">
        <f>IF(LEN(A48)=0,"",INDEX('Smelter Look-up'!$C:$C,MATCH($A48,'Smelter Look-up'!$E:$E,0)))</f>
        <v/>
      </c>
      <c r="D48" s="282"/>
      <c r="E48" s="216" t="str">
        <f ca="1">IF(ISERROR($V48),"",OFFSET('Smelter Look-up'!$D$4,$V48-4,0)&amp;"")</f>
        <v/>
      </c>
      <c r="F48" s="216" t="str">
        <f ca="1">IF(ISERROR($V48),"",OFFSET('Smelter Look-up'!$E$4,$V48-4,0))</f>
        <v/>
      </c>
      <c r="G48" s="216" t="str">
        <f ca="1">IF(C48=$X$4,"Enter smelter details",IF(ISERROR($V48),"",OFFSET('Smelter Look-up'!$F$4,$V48-4,0)))</f>
        <v/>
      </c>
      <c r="H48" s="217" t="str">
        <f ca="1">IF(ISERROR($V48),"",OFFSET('Smelter Look-up'!$G$4,$V48-4,0))</f>
        <v/>
      </c>
      <c r="I48" s="218" t="str">
        <f ca="1">IF(ISERROR($V48),"",OFFSET('Smelter Look-up'!$H$4,$V48-4,0))</f>
        <v/>
      </c>
      <c r="J48" s="218" t="str">
        <f ca="1">IF(ISERROR($V48),"",OFFSET('Smelter Look-up'!$I$4,$V48-4,0))</f>
        <v/>
      </c>
      <c r="K48" s="272"/>
      <c r="L48" s="272"/>
      <c r="M48" s="272"/>
      <c r="N48" s="272"/>
      <c r="O48" s="272"/>
      <c r="P48" s="219"/>
      <c r="Q48" s="273"/>
      <c r="R48" s="216" t="str">
        <f ca="1">IF(ISERROR($V48),"",OFFSET('Smelter Look-up'!$C$4,$V48-4,0)&amp;"")</f>
        <v/>
      </c>
      <c r="S48" s="224" t="str">
        <f t="shared" ca="1" si="6"/>
        <v/>
      </c>
      <c r="T48" s="224" t="str">
        <f ca="1">IF(B48="","",IF(ISERROR(MATCH($J48,SorP!$B$1:$B$6230,0)),"",INDIRECT("'SorP'!$A$"&amp;MATCH($J48,SorP!$B$1:$B$6230,0))))</f>
        <v/>
      </c>
      <c r="U48" s="240"/>
      <c r="V48" s="274" t="e">
        <f>IF(C48="",NA(),MATCH($B48&amp;$C48,'Smelter Look-up'!$J:$J,0))</f>
        <v>#N/A</v>
      </c>
      <c r="W48" s="275"/>
      <c r="X48" s="275">
        <f t="shared" ca="1" si="7"/>
        <v>0</v>
      </c>
      <c r="Y48" s="275"/>
      <c r="Z48" s="275"/>
      <c r="AB48" s="277" t="str">
        <f t="shared" si="8"/>
        <v/>
      </c>
    </row>
    <row r="49" spans="1:28" s="276" customFormat="1" ht="20.25">
      <c r="A49" s="330"/>
      <c r="B49" s="216" t="str">
        <f>IF(LEN(A49)=0,"",INDEX('Smelter Look-up'!$A:$A,MATCH($A49,'Smelter Look-up'!$E:$E,0)))</f>
        <v/>
      </c>
      <c r="C49" s="220" t="str">
        <f>IF(LEN(A49)=0,"",INDEX('Smelter Look-up'!$C:$C,MATCH($A49,'Smelter Look-up'!$E:$E,0)))</f>
        <v/>
      </c>
      <c r="D49" s="282"/>
      <c r="E49" s="216" t="str">
        <f ca="1">IF(ISERROR($V49),"",OFFSET('Smelter Look-up'!$D$4,$V49-4,0)&amp;"")</f>
        <v/>
      </c>
      <c r="F49" s="216" t="str">
        <f ca="1">IF(ISERROR($V49),"",OFFSET('Smelter Look-up'!$E$4,$V49-4,0))</f>
        <v/>
      </c>
      <c r="G49" s="216" t="str">
        <f ca="1">IF(C49=$X$4,"Enter smelter details",IF(ISERROR($V49),"",OFFSET('Smelter Look-up'!$F$4,$V49-4,0)))</f>
        <v/>
      </c>
      <c r="H49" s="217" t="str">
        <f ca="1">IF(ISERROR($V49),"",OFFSET('Smelter Look-up'!$G$4,$V49-4,0))</f>
        <v/>
      </c>
      <c r="I49" s="218" t="str">
        <f ca="1">IF(ISERROR($V49),"",OFFSET('Smelter Look-up'!$H$4,$V49-4,0))</f>
        <v/>
      </c>
      <c r="J49" s="218" t="str">
        <f ca="1">IF(ISERROR($V49),"",OFFSET('Smelter Look-up'!$I$4,$V49-4,0))</f>
        <v/>
      </c>
      <c r="K49" s="272"/>
      <c r="L49" s="272"/>
      <c r="M49" s="272"/>
      <c r="N49" s="272"/>
      <c r="O49" s="272"/>
      <c r="P49" s="219"/>
      <c r="Q49" s="273"/>
      <c r="R49" s="216" t="str">
        <f ca="1">IF(ISERROR($V49),"",OFFSET('Smelter Look-up'!$C$4,$V49-4,0)&amp;"")</f>
        <v/>
      </c>
      <c r="S49" s="224" t="str">
        <f t="shared" ca="1" si="6"/>
        <v/>
      </c>
      <c r="T49" s="224" t="str">
        <f ca="1">IF(B49="","",IF(ISERROR(MATCH($J49,SorP!$B$1:$B$6230,0)),"",INDIRECT("'SorP'!$A$"&amp;MATCH($J49,SorP!$B$1:$B$6230,0))))</f>
        <v/>
      </c>
      <c r="U49" s="240"/>
      <c r="V49" s="274" t="e">
        <f>IF(C49="",NA(),MATCH($B49&amp;$C49,'Smelter Look-up'!$J:$J,0))</f>
        <v>#N/A</v>
      </c>
      <c r="W49" s="275"/>
      <c r="X49" s="275">
        <f t="shared" ca="1" si="7"/>
        <v>0</v>
      </c>
      <c r="Y49" s="275"/>
      <c r="Z49" s="275"/>
      <c r="AB49" s="277" t="str">
        <f t="shared" si="8"/>
        <v/>
      </c>
    </row>
    <row r="50" spans="1:28" s="276" customFormat="1" ht="20.25">
      <c r="A50" s="330"/>
      <c r="B50" s="216" t="str">
        <f>IF(LEN(A50)=0,"",INDEX('Smelter Look-up'!$A:$A,MATCH($A50,'Smelter Look-up'!$E:$E,0)))</f>
        <v/>
      </c>
      <c r="C50" s="220" t="str">
        <f>IF(LEN(A50)=0,"",INDEX('Smelter Look-up'!$C:$C,MATCH($A50,'Smelter Look-up'!$E:$E,0)))</f>
        <v/>
      </c>
      <c r="D50" s="282"/>
      <c r="E50" s="216" t="str">
        <f ca="1">IF(ISERROR($V50),"",OFFSET('Smelter Look-up'!$D$4,$V50-4,0)&amp;"")</f>
        <v/>
      </c>
      <c r="F50" s="216" t="str">
        <f ca="1">IF(ISERROR($V50),"",OFFSET('Smelter Look-up'!$E$4,$V50-4,0))</f>
        <v/>
      </c>
      <c r="G50" s="216" t="str">
        <f ca="1">IF(C50=$X$4,"Enter smelter details",IF(ISERROR($V50),"",OFFSET('Smelter Look-up'!$F$4,$V50-4,0)))</f>
        <v/>
      </c>
      <c r="H50" s="217" t="str">
        <f ca="1">IF(ISERROR($V50),"",OFFSET('Smelter Look-up'!$G$4,$V50-4,0))</f>
        <v/>
      </c>
      <c r="I50" s="218" t="str">
        <f ca="1">IF(ISERROR($V50),"",OFFSET('Smelter Look-up'!$H$4,$V50-4,0))</f>
        <v/>
      </c>
      <c r="J50" s="218" t="str">
        <f ca="1">IF(ISERROR($V50),"",OFFSET('Smelter Look-up'!$I$4,$V50-4,0))</f>
        <v/>
      </c>
      <c r="K50" s="272"/>
      <c r="L50" s="272"/>
      <c r="M50" s="272"/>
      <c r="N50" s="272"/>
      <c r="O50" s="272"/>
      <c r="P50" s="219"/>
      <c r="Q50" s="273"/>
      <c r="R50" s="216" t="str">
        <f ca="1">IF(ISERROR($V50),"",OFFSET('Smelter Look-up'!$C$4,$V50-4,0)&amp;"")</f>
        <v/>
      </c>
      <c r="S50" s="224" t="str">
        <f t="shared" ca="1" si="6"/>
        <v/>
      </c>
      <c r="T50" s="224" t="str">
        <f ca="1">IF(B50="","",IF(ISERROR(MATCH($J50,SorP!$B$1:$B$6230,0)),"",INDIRECT("'SorP'!$A$"&amp;MATCH($J50,SorP!$B$1:$B$6230,0))))</f>
        <v/>
      </c>
      <c r="U50" s="240"/>
      <c r="V50" s="274" t="e">
        <f>IF(C50="",NA(),MATCH($B50&amp;$C50,'Smelter Look-up'!$J:$J,0))</f>
        <v>#N/A</v>
      </c>
      <c r="W50" s="275"/>
      <c r="X50" s="275">
        <f t="shared" ca="1" si="7"/>
        <v>0</v>
      </c>
      <c r="Y50" s="275"/>
      <c r="Z50" s="275"/>
      <c r="AB50" s="277" t="str">
        <f t="shared" si="8"/>
        <v/>
      </c>
    </row>
    <row r="51" spans="1:28" s="276" customFormat="1" ht="20.25">
      <c r="A51" s="330"/>
      <c r="B51" s="216" t="str">
        <f>IF(LEN(A51)=0,"",INDEX('Smelter Look-up'!$A:$A,MATCH($A51,'Smelter Look-up'!$E:$E,0)))</f>
        <v/>
      </c>
      <c r="C51" s="220" t="str">
        <f>IF(LEN(A51)=0,"",INDEX('Smelter Look-up'!$C:$C,MATCH($A51,'Smelter Look-up'!$E:$E,0)))</f>
        <v/>
      </c>
      <c r="D51" s="282"/>
      <c r="E51" s="216" t="str">
        <f ca="1">IF(ISERROR($V51),"",OFFSET('Smelter Look-up'!$D$4,$V51-4,0)&amp;"")</f>
        <v/>
      </c>
      <c r="F51" s="216" t="str">
        <f ca="1">IF(ISERROR($V51),"",OFFSET('Smelter Look-up'!$E$4,$V51-4,0))</f>
        <v/>
      </c>
      <c r="G51" s="216" t="str">
        <f ca="1">IF(C51=$X$4,"Enter smelter details",IF(ISERROR($V51),"",OFFSET('Smelter Look-up'!$F$4,$V51-4,0)))</f>
        <v/>
      </c>
      <c r="H51" s="217" t="str">
        <f ca="1">IF(ISERROR($V51),"",OFFSET('Smelter Look-up'!$G$4,$V51-4,0))</f>
        <v/>
      </c>
      <c r="I51" s="218" t="str">
        <f ca="1">IF(ISERROR($V51),"",OFFSET('Smelter Look-up'!$H$4,$V51-4,0))</f>
        <v/>
      </c>
      <c r="J51" s="218" t="str">
        <f ca="1">IF(ISERROR($V51),"",OFFSET('Smelter Look-up'!$I$4,$V51-4,0))</f>
        <v/>
      </c>
      <c r="K51" s="272"/>
      <c r="L51" s="272"/>
      <c r="M51" s="272"/>
      <c r="N51" s="272"/>
      <c r="O51" s="272"/>
      <c r="P51" s="219"/>
      <c r="Q51" s="273"/>
      <c r="R51" s="216" t="str">
        <f ca="1">IF(ISERROR($V51),"",OFFSET('Smelter Look-up'!$C$4,$V51-4,0)&amp;"")</f>
        <v/>
      </c>
      <c r="S51" s="224" t="str">
        <f t="shared" ca="1" si="6"/>
        <v/>
      </c>
      <c r="T51" s="224" t="str">
        <f ca="1">IF(B51="","",IF(ISERROR(MATCH($J51,SorP!$B$1:$B$6230,0)),"",INDIRECT("'SorP'!$A$"&amp;MATCH($J51,SorP!$B$1:$B$6230,0))))</f>
        <v/>
      </c>
      <c r="U51" s="240"/>
      <c r="V51" s="274" t="e">
        <f>IF(C51="",NA(),MATCH($B51&amp;$C51,'Smelter Look-up'!$J:$J,0))</f>
        <v>#N/A</v>
      </c>
      <c r="W51" s="275"/>
      <c r="X51" s="275">
        <f t="shared" ca="1" si="7"/>
        <v>0</v>
      </c>
      <c r="Y51" s="275"/>
      <c r="Z51" s="275"/>
      <c r="AB51" s="277" t="str">
        <f t="shared" si="8"/>
        <v/>
      </c>
    </row>
    <row r="52" spans="1:28" s="276" customFormat="1" ht="20.25">
      <c r="A52" s="330"/>
      <c r="B52" s="216" t="str">
        <f>IF(LEN(A52)=0,"",INDEX('Smelter Look-up'!$A:$A,MATCH($A52,'Smelter Look-up'!$E:$E,0)))</f>
        <v/>
      </c>
      <c r="C52" s="220" t="str">
        <f>IF(LEN(A52)=0,"",INDEX('Smelter Look-up'!$C:$C,MATCH($A52,'Smelter Look-up'!$E:$E,0)))</f>
        <v/>
      </c>
      <c r="D52" s="282"/>
      <c r="E52" s="216" t="str">
        <f ca="1">IF(ISERROR($V52),"",OFFSET('Smelter Look-up'!$D$4,$V52-4,0)&amp;"")</f>
        <v/>
      </c>
      <c r="F52" s="216" t="str">
        <f ca="1">IF(ISERROR($V52),"",OFFSET('Smelter Look-up'!$E$4,$V52-4,0))</f>
        <v/>
      </c>
      <c r="G52" s="216" t="str">
        <f ca="1">IF(C52=$X$4,"Enter smelter details",IF(ISERROR($V52),"",OFFSET('Smelter Look-up'!$F$4,$V52-4,0)))</f>
        <v/>
      </c>
      <c r="H52" s="217" t="str">
        <f ca="1">IF(ISERROR($V52),"",OFFSET('Smelter Look-up'!$G$4,$V52-4,0))</f>
        <v/>
      </c>
      <c r="I52" s="218" t="str">
        <f ca="1">IF(ISERROR($V52),"",OFFSET('Smelter Look-up'!$H$4,$V52-4,0))</f>
        <v/>
      </c>
      <c r="J52" s="218" t="str">
        <f ca="1">IF(ISERROR($V52),"",OFFSET('Smelter Look-up'!$I$4,$V52-4,0))</f>
        <v/>
      </c>
      <c r="K52" s="272"/>
      <c r="L52" s="272"/>
      <c r="M52" s="272"/>
      <c r="N52" s="272"/>
      <c r="O52" s="272"/>
      <c r="P52" s="219"/>
      <c r="Q52" s="273"/>
      <c r="R52" s="216" t="str">
        <f ca="1">IF(ISERROR($V52),"",OFFSET('Smelter Look-up'!$C$4,$V52-4,0)&amp;"")</f>
        <v/>
      </c>
      <c r="S52" s="224" t="str">
        <f t="shared" ca="1" si="6"/>
        <v/>
      </c>
      <c r="T52" s="224" t="str">
        <f ca="1">IF(B52="","",IF(ISERROR(MATCH($J52,SorP!$B$1:$B$6230,0)),"",INDIRECT("'SorP'!$A$"&amp;MATCH($J52,SorP!$B$1:$B$6230,0))))</f>
        <v/>
      </c>
      <c r="U52" s="240"/>
      <c r="V52" s="274" t="e">
        <f>IF(C52="",NA(),MATCH($B52&amp;$C52,'Smelter Look-up'!$J:$J,0))</f>
        <v>#N/A</v>
      </c>
      <c r="W52" s="275"/>
      <c r="X52" s="275">
        <f t="shared" ca="1" si="7"/>
        <v>0</v>
      </c>
      <c r="Y52" s="275"/>
      <c r="Z52" s="275"/>
      <c r="AB52" s="277" t="str">
        <f t="shared" si="8"/>
        <v/>
      </c>
    </row>
    <row r="53" spans="1:28" s="276" customFormat="1" ht="20.25">
      <c r="A53" s="330"/>
      <c r="B53" s="216" t="str">
        <f>IF(LEN(A53)=0,"",INDEX('Smelter Look-up'!$A:$A,MATCH($A53,'Smelter Look-up'!$E:$E,0)))</f>
        <v/>
      </c>
      <c r="C53" s="220" t="str">
        <f>IF(LEN(A53)=0,"",INDEX('Smelter Look-up'!$C:$C,MATCH($A53,'Smelter Look-up'!$E:$E,0)))</f>
        <v/>
      </c>
      <c r="D53" s="282"/>
      <c r="E53" s="216" t="str">
        <f ca="1">IF(ISERROR($V53),"",OFFSET('Smelter Look-up'!$D$4,$V53-4,0)&amp;"")</f>
        <v/>
      </c>
      <c r="F53" s="216" t="str">
        <f ca="1">IF(ISERROR($V53),"",OFFSET('Smelter Look-up'!$E$4,$V53-4,0))</f>
        <v/>
      </c>
      <c r="G53" s="216" t="str">
        <f ca="1">IF(C53=$X$4,"Enter smelter details",IF(ISERROR($V53),"",OFFSET('Smelter Look-up'!$F$4,$V53-4,0)))</f>
        <v/>
      </c>
      <c r="H53" s="217" t="str">
        <f ca="1">IF(ISERROR($V53),"",OFFSET('Smelter Look-up'!$G$4,$V53-4,0))</f>
        <v/>
      </c>
      <c r="I53" s="218" t="str">
        <f ca="1">IF(ISERROR($V53),"",OFFSET('Smelter Look-up'!$H$4,$V53-4,0))</f>
        <v/>
      </c>
      <c r="J53" s="218" t="str">
        <f ca="1">IF(ISERROR($V53),"",OFFSET('Smelter Look-up'!$I$4,$V53-4,0))</f>
        <v/>
      </c>
      <c r="K53" s="272"/>
      <c r="L53" s="272"/>
      <c r="M53" s="272"/>
      <c r="N53" s="272"/>
      <c r="O53" s="272"/>
      <c r="P53" s="219"/>
      <c r="Q53" s="273"/>
      <c r="R53" s="216" t="str">
        <f ca="1">IF(ISERROR($V53),"",OFFSET('Smelter Look-up'!$C$4,$V53-4,0)&amp;"")</f>
        <v/>
      </c>
      <c r="S53" s="224" t="str">
        <f t="shared" ca="1" si="6"/>
        <v/>
      </c>
      <c r="T53" s="224" t="str">
        <f ca="1">IF(B53="","",IF(ISERROR(MATCH($J53,SorP!$B$1:$B$6230,0)),"",INDIRECT("'SorP'!$A$"&amp;MATCH($J53,SorP!$B$1:$B$6230,0))))</f>
        <v/>
      </c>
      <c r="U53" s="240"/>
      <c r="V53" s="274" t="e">
        <f>IF(C53="",NA(),MATCH($B53&amp;$C53,'Smelter Look-up'!$J:$J,0))</f>
        <v>#N/A</v>
      </c>
      <c r="W53" s="275"/>
      <c r="X53" s="275">
        <f t="shared" ca="1" si="7"/>
        <v>0</v>
      </c>
      <c r="Y53" s="275"/>
      <c r="Z53" s="275"/>
      <c r="AB53" s="277" t="str">
        <f t="shared" si="8"/>
        <v/>
      </c>
    </row>
    <row r="54" spans="1:28" s="276" customFormat="1" ht="20.25">
      <c r="A54" s="330"/>
      <c r="B54" s="216" t="str">
        <f>IF(LEN(A54)=0,"",INDEX('Smelter Look-up'!$A:$A,MATCH($A54,'Smelter Look-up'!$E:$E,0)))</f>
        <v/>
      </c>
      <c r="C54" s="220" t="str">
        <f>IF(LEN(A54)=0,"",INDEX('Smelter Look-up'!$C:$C,MATCH($A54,'Smelter Look-up'!$E:$E,0)))</f>
        <v/>
      </c>
      <c r="D54" s="282"/>
      <c r="E54" s="216" t="str">
        <f ca="1">IF(ISERROR($V54),"",OFFSET('Smelter Look-up'!$D$4,$V54-4,0)&amp;"")</f>
        <v/>
      </c>
      <c r="F54" s="216" t="str">
        <f ca="1">IF(ISERROR($V54),"",OFFSET('Smelter Look-up'!$E$4,$V54-4,0))</f>
        <v/>
      </c>
      <c r="G54" s="216" t="str">
        <f ca="1">IF(C54=$X$4,"Enter smelter details",IF(ISERROR($V54),"",OFFSET('Smelter Look-up'!$F$4,$V54-4,0)))</f>
        <v/>
      </c>
      <c r="H54" s="217" t="str">
        <f ca="1">IF(ISERROR($V54),"",OFFSET('Smelter Look-up'!$G$4,$V54-4,0))</f>
        <v/>
      </c>
      <c r="I54" s="218" t="str">
        <f ca="1">IF(ISERROR($V54),"",OFFSET('Smelter Look-up'!$H$4,$V54-4,0))</f>
        <v/>
      </c>
      <c r="J54" s="218" t="str">
        <f ca="1">IF(ISERROR($V54),"",OFFSET('Smelter Look-up'!$I$4,$V54-4,0))</f>
        <v/>
      </c>
      <c r="K54" s="272"/>
      <c r="L54" s="272"/>
      <c r="M54" s="272"/>
      <c r="N54" s="272"/>
      <c r="O54" s="272"/>
      <c r="P54" s="219"/>
      <c r="Q54" s="273"/>
      <c r="R54" s="216" t="str">
        <f ca="1">IF(ISERROR($V54),"",OFFSET('Smelter Look-up'!$C$4,$V54-4,0)&amp;"")</f>
        <v/>
      </c>
      <c r="S54" s="224" t="str">
        <f t="shared" ca="1" si="6"/>
        <v/>
      </c>
      <c r="T54" s="224" t="str">
        <f ca="1">IF(B54="","",IF(ISERROR(MATCH($J54,SorP!$B$1:$B$6230,0)),"",INDIRECT("'SorP'!$A$"&amp;MATCH($J54,SorP!$B$1:$B$6230,0))))</f>
        <v/>
      </c>
      <c r="U54" s="240"/>
      <c r="V54" s="274" t="e">
        <f>IF(C54="",NA(),MATCH($B54&amp;$C54,'Smelter Look-up'!$J:$J,0))</f>
        <v>#N/A</v>
      </c>
      <c r="W54" s="275"/>
      <c r="X54" s="275">
        <f t="shared" ca="1" si="7"/>
        <v>0</v>
      </c>
      <c r="Y54" s="275"/>
      <c r="Z54" s="275"/>
      <c r="AB54" s="277" t="str">
        <f t="shared" si="8"/>
        <v/>
      </c>
    </row>
    <row r="55" spans="1:28" s="276" customFormat="1" ht="20.25">
      <c r="A55" s="330"/>
      <c r="B55" s="216" t="str">
        <f>IF(LEN(A55)=0,"",INDEX('Smelter Look-up'!$A:$A,MATCH($A55,'Smelter Look-up'!$E:$E,0)))</f>
        <v/>
      </c>
      <c r="C55" s="220" t="str">
        <f>IF(LEN(A55)=0,"",INDEX('Smelter Look-up'!$C:$C,MATCH($A55,'Smelter Look-up'!$E:$E,0)))</f>
        <v/>
      </c>
      <c r="D55" s="282"/>
      <c r="E55" s="216" t="str">
        <f ca="1">IF(ISERROR($V55),"",OFFSET('Smelter Look-up'!$D$4,$V55-4,0)&amp;"")</f>
        <v/>
      </c>
      <c r="F55" s="216" t="str">
        <f ca="1">IF(ISERROR($V55),"",OFFSET('Smelter Look-up'!$E$4,$V55-4,0))</f>
        <v/>
      </c>
      <c r="G55" s="216" t="str">
        <f ca="1">IF(C55=$X$4,"Enter smelter details",IF(ISERROR($V55),"",OFFSET('Smelter Look-up'!$F$4,$V55-4,0)))</f>
        <v/>
      </c>
      <c r="H55" s="217" t="str">
        <f ca="1">IF(ISERROR($V55),"",OFFSET('Smelter Look-up'!$G$4,$V55-4,0))</f>
        <v/>
      </c>
      <c r="I55" s="218" t="str">
        <f ca="1">IF(ISERROR($V55),"",OFFSET('Smelter Look-up'!$H$4,$V55-4,0))</f>
        <v/>
      </c>
      <c r="J55" s="218" t="str">
        <f ca="1">IF(ISERROR($V55),"",OFFSET('Smelter Look-up'!$I$4,$V55-4,0))</f>
        <v/>
      </c>
      <c r="K55" s="272"/>
      <c r="L55" s="272"/>
      <c r="M55" s="272"/>
      <c r="N55" s="272"/>
      <c r="O55" s="272"/>
      <c r="P55" s="219"/>
      <c r="Q55" s="273"/>
      <c r="R55" s="216" t="str">
        <f ca="1">IF(ISERROR($V55),"",OFFSET('Smelter Look-up'!$C$4,$V55-4,0)&amp;"")</f>
        <v/>
      </c>
      <c r="S55" s="224" t="str">
        <f t="shared" ca="1" si="6"/>
        <v/>
      </c>
      <c r="T55" s="224" t="str">
        <f ca="1">IF(B55="","",IF(ISERROR(MATCH($J55,SorP!$B$1:$B$6230,0)),"",INDIRECT("'SorP'!$A$"&amp;MATCH($J55,SorP!$B$1:$B$6230,0))))</f>
        <v/>
      </c>
      <c r="U55" s="240"/>
      <c r="V55" s="274" t="e">
        <f>IF(C55="",NA(),MATCH($B55&amp;$C55,'Smelter Look-up'!$J:$J,0))</f>
        <v>#N/A</v>
      </c>
      <c r="W55" s="275"/>
      <c r="X55" s="275">
        <f t="shared" ca="1" si="7"/>
        <v>0</v>
      </c>
      <c r="Y55" s="275"/>
      <c r="Z55" s="275"/>
      <c r="AB55" s="277" t="str">
        <f t="shared" si="8"/>
        <v/>
      </c>
    </row>
    <row r="56" spans="1:28" s="276" customFormat="1" ht="20.25">
      <c r="A56" s="330"/>
      <c r="B56" s="216" t="str">
        <f>IF(LEN(A56)=0,"",INDEX('Smelter Look-up'!$A:$A,MATCH($A56,'Smelter Look-up'!$E:$E,0)))</f>
        <v/>
      </c>
      <c r="C56" s="220" t="str">
        <f>IF(LEN(A56)=0,"",INDEX('Smelter Look-up'!$C:$C,MATCH($A56,'Smelter Look-up'!$E:$E,0)))</f>
        <v/>
      </c>
      <c r="D56" s="282"/>
      <c r="E56" s="216" t="str">
        <f ca="1">IF(ISERROR($V56),"",OFFSET('Smelter Look-up'!$D$4,$V56-4,0)&amp;"")</f>
        <v/>
      </c>
      <c r="F56" s="216" t="str">
        <f ca="1">IF(ISERROR($V56),"",OFFSET('Smelter Look-up'!$E$4,$V56-4,0))</f>
        <v/>
      </c>
      <c r="G56" s="216" t="str">
        <f ca="1">IF(C56=$X$4,"Enter smelter details",IF(ISERROR($V56),"",OFFSET('Smelter Look-up'!$F$4,$V56-4,0)))</f>
        <v/>
      </c>
      <c r="H56" s="217" t="str">
        <f ca="1">IF(ISERROR($V56),"",OFFSET('Smelter Look-up'!$G$4,$V56-4,0))</f>
        <v/>
      </c>
      <c r="I56" s="218" t="str">
        <f ca="1">IF(ISERROR($V56),"",OFFSET('Smelter Look-up'!$H$4,$V56-4,0))</f>
        <v/>
      </c>
      <c r="J56" s="218" t="str">
        <f ca="1">IF(ISERROR($V56),"",OFFSET('Smelter Look-up'!$I$4,$V56-4,0))</f>
        <v/>
      </c>
      <c r="K56" s="272"/>
      <c r="L56" s="272"/>
      <c r="M56" s="272"/>
      <c r="N56" s="272"/>
      <c r="O56" s="272"/>
      <c r="P56" s="219"/>
      <c r="Q56" s="273"/>
      <c r="R56" s="216" t="str">
        <f ca="1">IF(ISERROR($V56),"",OFFSET('Smelter Look-up'!$C$4,$V56-4,0)&amp;"")</f>
        <v/>
      </c>
      <c r="S56" s="224" t="str">
        <f t="shared" ca="1" si="6"/>
        <v/>
      </c>
      <c r="T56" s="224" t="str">
        <f ca="1">IF(B56="","",IF(ISERROR(MATCH($J56,SorP!$B$1:$B$6230,0)),"",INDIRECT("'SorP'!$A$"&amp;MATCH($J56,SorP!$B$1:$B$6230,0))))</f>
        <v/>
      </c>
      <c r="U56" s="240"/>
      <c r="V56" s="274" t="e">
        <f>IF(C56="",NA(),MATCH($B56&amp;$C56,'Smelter Look-up'!$J:$J,0))</f>
        <v>#N/A</v>
      </c>
      <c r="W56" s="275"/>
      <c r="X56" s="275">
        <f t="shared" ca="1" si="7"/>
        <v>0</v>
      </c>
      <c r="Y56" s="275"/>
      <c r="Z56" s="275"/>
      <c r="AB56" s="277" t="str">
        <f t="shared" si="8"/>
        <v/>
      </c>
    </row>
    <row r="57" spans="1:28" s="276" customFormat="1" ht="20.25">
      <c r="A57" s="330"/>
      <c r="B57" s="216" t="str">
        <f>IF(LEN(A57)=0,"",INDEX('Smelter Look-up'!$A:$A,MATCH($A57,'Smelter Look-up'!$E:$E,0)))</f>
        <v/>
      </c>
      <c r="C57" s="220" t="str">
        <f>IF(LEN(A57)=0,"",INDEX('Smelter Look-up'!$C:$C,MATCH($A57,'Smelter Look-up'!$E:$E,0)))</f>
        <v/>
      </c>
      <c r="D57" s="282"/>
      <c r="E57" s="216" t="str">
        <f ca="1">IF(ISERROR($V57),"",OFFSET('Smelter Look-up'!$D$4,$V57-4,0)&amp;"")</f>
        <v/>
      </c>
      <c r="F57" s="216" t="str">
        <f ca="1">IF(ISERROR($V57),"",OFFSET('Smelter Look-up'!$E$4,$V57-4,0))</f>
        <v/>
      </c>
      <c r="G57" s="216" t="str">
        <f ca="1">IF(C57=$X$4,"Enter smelter details",IF(ISERROR($V57),"",OFFSET('Smelter Look-up'!$F$4,$V57-4,0)))</f>
        <v/>
      </c>
      <c r="H57" s="217" t="str">
        <f ca="1">IF(ISERROR($V57),"",OFFSET('Smelter Look-up'!$G$4,$V57-4,0))</f>
        <v/>
      </c>
      <c r="I57" s="218" t="str">
        <f ca="1">IF(ISERROR($V57),"",OFFSET('Smelter Look-up'!$H$4,$V57-4,0))</f>
        <v/>
      </c>
      <c r="J57" s="218" t="str">
        <f ca="1">IF(ISERROR($V57),"",OFFSET('Smelter Look-up'!$I$4,$V57-4,0))</f>
        <v/>
      </c>
      <c r="K57" s="272"/>
      <c r="L57" s="272"/>
      <c r="M57" s="272"/>
      <c r="N57" s="272"/>
      <c r="O57" s="272"/>
      <c r="P57" s="219"/>
      <c r="Q57" s="273"/>
      <c r="R57" s="216" t="str">
        <f ca="1">IF(ISERROR($V57),"",OFFSET('Smelter Look-up'!$C$4,$V57-4,0)&amp;"")</f>
        <v/>
      </c>
      <c r="S57" s="224" t="str">
        <f t="shared" ca="1" si="6"/>
        <v/>
      </c>
      <c r="T57" s="224" t="str">
        <f ca="1">IF(B57="","",IF(ISERROR(MATCH($J57,SorP!$B$1:$B$6230,0)),"",INDIRECT("'SorP'!$A$"&amp;MATCH($J57,SorP!$B$1:$B$6230,0))))</f>
        <v/>
      </c>
      <c r="U57" s="240"/>
      <c r="V57" s="274" t="e">
        <f>IF(C57="",NA(),MATCH($B57&amp;$C57,'Smelter Look-up'!$J:$J,0))</f>
        <v>#N/A</v>
      </c>
      <c r="W57" s="275"/>
      <c r="X57" s="275">
        <f t="shared" ca="1" si="7"/>
        <v>0</v>
      </c>
      <c r="Y57" s="275"/>
      <c r="Z57" s="275"/>
      <c r="AB57" s="277" t="str">
        <f t="shared" si="8"/>
        <v/>
      </c>
    </row>
    <row r="58" spans="1:28" s="276" customFormat="1" ht="20.25">
      <c r="A58" s="330"/>
      <c r="B58" s="216" t="str">
        <f>IF(LEN(A58)=0,"",INDEX('Smelter Look-up'!$A:$A,MATCH($A58,'Smelter Look-up'!$E:$E,0)))</f>
        <v/>
      </c>
      <c r="C58" s="220" t="str">
        <f>IF(LEN(A58)=0,"",INDEX('Smelter Look-up'!$C:$C,MATCH($A58,'Smelter Look-up'!$E:$E,0)))</f>
        <v/>
      </c>
      <c r="D58" s="282"/>
      <c r="E58" s="216" t="str">
        <f ca="1">IF(ISERROR($V58),"",OFFSET('Smelter Look-up'!$D$4,$V58-4,0)&amp;"")</f>
        <v/>
      </c>
      <c r="F58" s="216" t="str">
        <f ca="1">IF(ISERROR($V58),"",OFFSET('Smelter Look-up'!$E$4,$V58-4,0))</f>
        <v/>
      </c>
      <c r="G58" s="216" t="str">
        <f ca="1">IF(C58=$X$4,"Enter smelter details",IF(ISERROR($V58),"",OFFSET('Smelter Look-up'!$F$4,$V58-4,0)))</f>
        <v/>
      </c>
      <c r="H58" s="217" t="str">
        <f ca="1">IF(ISERROR($V58),"",OFFSET('Smelter Look-up'!$G$4,$V58-4,0))</f>
        <v/>
      </c>
      <c r="I58" s="218" t="str">
        <f ca="1">IF(ISERROR($V58),"",OFFSET('Smelter Look-up'!$H$4,$V58-4,0))</f>
        <v/>
      </c>
      <c r="J58" s="218" t="str">
        <f ca="1">IF(ISERROR($V58),"",OFFSET('Smelter Look-up'!$I$4,$V58-4,0))</f>
        <v/>
      </c>
      <c r="K58" s="272"/>
      <c r="L58" s="272"/>
      <c r="M58" s="272"/>
      <c r="N58" s="272"/>
      <c r="O58" s="272"/>
      <c r="P58" s="219"/>
      <c r="Q58" s="273"/>
      <c r="R58" s="216" t="str">
        <f ca="1">IF(ISERROR($V58),"",OFFSET('Smelter Look-up'!$C$4,$V58-4,0)&amp;"")</f>
        <v/>
      </c>
      <c r="S58" s="224" t="str">
        <f t="shared" ca="1" si="6"/>
        <v/>
      </c>
      <c r="T58" s="224" t="str">
        <f ca="1">IF(B58="","",IF(ISERROR(MATCH($J58,SorP!$B$1:$B$6230,0)),"",INDIRECT("'SorP'!$A$"&amp;MATCH($J58,SorP!$B$1:$B$6230,0))))</f>
        <v/>
      </c>
      <c r="U58" s="240"/>
      <c r="V58" s="274" t="e">
        <f>IF(C58="",NA(),MATCH($B58&amp;$C58,'Smelter Look-up'!$J:$J,0))</f>
        <v>#N/A</v>
      </c>
      <c r="W58" s="275"/>
      <c r="X58" s="275">
        <f t="shared" ca="1" si="7"/>
        <v>0</v>
      </c>
      <c r="Y58" s="275"/>
      <c r="Z58" s="275"/>
      <c r="AB58" s="277" t="str">
        <f t="shared" si="8"/>
        <v/>
      </c>
    </row>
    <row r="59" spans="1:28" s="276" customFormat="1" ht="20.25">
      <c r="A59" s="330"/>
      <c r="B59" s="216" t="str">
        <f>IF(LEN(A59)=0,"",INDEX('Smelter Look-up'!$A:$A,MATCH($A59,'Smelter Look-up'!$E:$E,0)))</f>
        <v/>
      </c>
      <c r="C59" s="220" t="str">
        <f>IF(LEN(A59)=0,"",INDEX('Smelter Look-up'!$C:$C,MATCH($A59,'Smelter Look-up'!$E:$E,0)))</f>
        <v/>
      </c>
      <c r="D59" s="282"/>
      <c r="E59" s="216" t="str">
        <f ca="1">IF(ISERROR($V59),"",OFFSET('Smelter Look-up'!$D$4,$V59-4,0)&amp;"")</f>
        <v/>
      </c>
      <c r="F59" s="216" t="str">
        <f ca="1">IF(ISERROR($V59),"",OFFSET('Smelter Look-up'!$E$4,$V59-4,0))</f>
        <v/>
      </c>
      <c r="G59" s="216" t="str">
        <f ca="1">IF(C59=$X$4,"Enter smelter details",IF(ISERROR($V59),"",OFFSET('Smelter Look-up'!$F$4,$V59-4,0)))</f>
        <v/>
      </c>
      <c r="H59" s="217" t="str">
        <f ca="1">IF(ISERROR($V59),"",OFFSET('Smelter Look-up'!$G$4,$V59-4,0))</f>
        <v/>
      </c>
      <c r="I59" s="218" t="str">
        <f ca="1">IF(ISERROR($V59),"",OFFSET('Smelter Look-up'!$H$4,$V59-4,0))</f>
        <v/>
      </c>
      <c r="J59" s="218" t="str">
        <f ca="1">IF(ISERROR($V59),"",OFFSET('Smelter Look-up'!$I$4,$V59-4,0))</f>
        <v/>
      </c>
      <c r="K59" s="272"/>
      <c r="L59" s="272"/>
      <c r="M59" s="272"/>
      <c r="N59" s="272"/>
      <c r="O59" s="272"/>
      <c r="P59" s="219"/>
      <c r="Q59" s="273"/>
      <c r="R59" s="216" t="str">
        <f ca="1">IF(ISERROR($V59),"",OFFSET('Smelter Look-up'!$C$4,$V59-4,0)&amp;"")</f>
        <v/>
      </c>
      <c r="S59" s="224" t="str">
        <f t="shared" ca="1" si="6"/>
        <v/>
      </c>
      <c r="T59" s="224" t="str">
        <f ca="1">IF(B59="","",IF(ISERROR(MATCH($J59,SorP!$B$1:$B$6230,0)),"",INDIRECT("'SorP'!$A$"&amp;MATCH($J59,SorP!$B$1:$B$6230,0))))</f>
        <v/>
      </c>
      <c r="U59" s="240"/>
      <c r="V59" s="274" t="e">
        <f>IF(C59="",NA(),MATCH($B59&amp;$C59,'Smelter Look-up'!$J:$J,0))</f>
        <v>#N/A</v>
      </c>
      <c r="W59" s="275"/>
      <c r="X59" s="275">
        <f t="shared" ca="1" si="7"/>
        <v>0</v>
      </c>
      <c r="Y59" s="275"/>
      <c r="Z59" s="275"/>
      <c r="AB59" s="277" t="str">
        <f t="shared" si="8"/>
        <v/>
      </c>
    </row>
    <row r="60" spans="1:28" s="276" customFormat="1" ht="20.25">
      <c r="A60" s="330"/>
      <c r="B60" s="216" t="str">
        <f>IF(LEN(A60)=0,"",INDEX('Smelter Look-up'!$A:$A,MATCH($A60,'Smelter Look-up'!$E:$E,0)))</f>
        <v/>
      </c>
      <c r="C60" s="220" t="str">
        <f>IF(LEN(A60)=0,"",INDEX('Smelter Look-up'!$C:$C,MATCH($A60,'Smelter Look-up'!$E:$E,0)))</f>
        <v/>
      </c>
      <c r="D60" s="282"/>
      <c r="E60" s="216" t="str">
        <f ca="1">IF(ISERROR($V60),"",OFFSET('Smelter Look-up'!$D$4,$V60-4,0)&amp;"")</f>
        <v/>
      </c>
      <c r="F60" s="216" t="str">
        <f ca="1">IF(ISERROR($V60),"",OFFSET('Smelter Look-up'!$E$4,$V60-4,0))</f>
        <v/>
      </c>
      <c r="G60" s="216" t="str">
        <f ca="1">IF(C60=$X$4,"Enter smelter details",IF(ISERROR($V60),"",OFFSET('Smelter Look-up'!$F$4,$V60-4,0)))</f>
        <v/>
      </c>
      <c r="H60" s="217" t="str">
        <f ca="1">IF(ISERROR($V60),"",OFFSET('Smelter Look-up'!$G$4,$V60-4,0))</f>
        <v/>
      </c>
      <c r="I60" s="218" t="str">
        <f ca="1">IF(ISERROR($V60),"",OFFSET('Smelter Look-up'!$H$4,$V60-4,0))</f>
        <v/>
      </c>
      <c r="J60" s="218" t="str">
        <f ca="1">IF(ISERROR($V60),"",OFFSET('Smelter Look-up'!$I$4,$V60-4,0))</f>
        <v/>
      </c>
      <c r="K60" s="272"/>
      <c r="L60" s="272"/>
      <c r="M60" s="272"/>
      <c r="N60" s="272"/>
      <c r="O60" s="272"/>
      <c r="P60" s="219"/>
      <c r="Q60" s="273"/>
      <c r="R60" s="216" t="str">
        <f ca="1">IF(ISERROR($V60),"",OFFSET('Smelter Look-up'!$C$4,$V60-4,0)&amp;"")</f>
        <v/>
      </c>
      <c r="S60" s="224" t="str">
        <f t="shared" ca="1" si="6"/>
        <v/>
      </c>
      <c r="T60" s="224" t="str">
        <f ca="1">IF(B60="","",IF(ISERROR(MATCH($J60,SorP!$B$1:$B$6230,0)),"",INDIRECT("'SorP'!$A$"&amp;MATCH($J60,SorP!$B$1:$B$6230,0))))</f>
        <v/>
      </c>
      <c r="U60" s="240"/>
      <c r="V60" s="274" t="e">
        <f>IF(C60="",NA(),MATCH($B60&amp;$C60,'Smelter Look-up'!$J:$J,0))</f>
        <v>#N/A</v>
      </c>
      <c r="W60" s="275"/>
      <c r="X60" s="275">
        <f t="shared" ca="1" si="7"/>
        <v>0</v>
      </c>
      <c r="Y60" s="275"/>
      <c r="Z60" s="275"/>
      <c r="AB60" s="277" t="str">
        <f t="shared" si="8"/>
        <v/>
      </c>
    </row>
    <row r="61" spans="1:28" s="276" customFormat="1" ht="20.25">
      <c r="A61" s="330"/>
      <c r="B61" s="216" t="str">
        <f>IF(LEN(A61)=0,"",INDEX('Smelter Look-up'!$A:$A,MATCH($A61,'Smelter Look-up'!$E:$E,0)))</f>
        <v/>
      </c>
      <c r="C61" s="220" t="str">
        <f>IF(LEN(A61)=0,"",INDEX('Smelter Look-up'!$C:$C,MATCH($A61,'Smelter Look-up'!$E:$E,0)))</f>
        <v/>
      </c>
      <c r="D61" s="282"/>
      <c r="E61" s="216" t="str">
        <f ca="1">IF(ISERROR($V61),"",OFFSET('Smelter Look-up'!$D$4,$V61-4,0)&amp;"")</f>
        <v/>
      </c>
      <c r="F61" s="216" t="str">
        <f ca="1">IF(ISERROR($V61),"",OFFSET('Smelter Look-up'!$E$4,$V61-4,0))</f>
        <v/>
      </c>
      <c r="G61" s="216" t="str">
        <f ca="1">IF(C61=$X$4,"Enter smelter details",IF(ISERROR($V61),"",OFFSET('Smelter Look-up'!$F$4,$V61-4,0)))</f>
        <v/>
      </c>
      <c r="H61" s="217" t="str">
        <f ca="1">IF(ISERROR($V61),"",OFFSET('Smelter Look-up'!$G$4,$V61-4,0))</f>
        <v/>
      </c>
      <c r="I61" s="218" t="str">
        <f ca="1">IF(ISERROR($V61),"",OFFSET('Smelter Look-up'!$H$4,$V61-4,0))</f>
        <v/>
      </c>
      <c r="J61" s="218" t="str">
        <f ca="1">IF(ISERROR($V61),"",OFFSET('Smelter Look-up'!$I$4,$V61-4,0))</f>
        <v/>
      </c>
      <c r="K61" s="272"/>
      <c r="L61" s="272"/>
      <c r="M61" s="272"/>
      <c r="N61" s="272"/>
      <c r="O61" s="272"/>
      <c r="P61" s="219"/>
      <c r="Q61" s="273"/>
      <c r="R61" s="216" t="str">
        <f ca="1">IF(ISERROR($V61),"",OFFSET('Smelter Look-up'!$C$4,$V61-4,0)&amp;"")</f>
        <v/>
      </c>
      <c r="S61" s="224" t="str">
        <f t="shared" ca="1" si="6"/>
        <v/>
      </c>
      <c r="T61" s="224" t="str">
        <f ca="1">IF(B61="","",IF(ISERROR(MATCH($J61,SorP!$B$1:$B$6230,0)),"",INDIRECT("'SorP'!$A$"&amp;MATCH($J61,SorP!$B$1:$B$6230,0))))</f>
        <v/>
      </c>
      <c r="U61" s="240"/>
      <c r="V61" s="274" t="e">
        <f>IF(C61="",NA(),MATCH($B61&amp;$C61,'Smelter Look-up'!$J:$J,0))</f>
        <v>#N/A</v>
      </c>
      <c r="W61" s="275"/>
      <c r="X61" s="275">
        <f t="shared" ca="1" si="7"/>
        <v>0</v>
      </c>
      <c r="Y61" s="275"/>
      <c r="Z61" s="275"/>
      <c r="AB61" s="277" t="str">
        <f t="shared" si="8"/>
        <v/>
      </c>
    </row>
    <row r="62" spans="1:28" s="276" customFormat="1" ht="20.25">
      <c r="A62" s="330"/>
      <c r="B62" s="216" t="str">
        <f>IF(LEN(A62)=0,"",INDEX('Smelter Look-up'!$A:$A,MATCH($A62,'Smelter Look-up'!$E:$E,0)))</f>
        <v/>
      </c>
      <c r="C62" s="220" t="str">
        <f>IF(LEN(A62)=0,"",INDEX('Smelter Look-up'!$C:$C,MATCH($A62,'Smelter Look-up'!$E:$E,0)))</f>
        <v/>
      </c>
      <c r="D62" s="282"/>
      <c r="E62" s="216" t="str">
        <f ca="1">IF(ISERROR($V62),"",OFFSET('Smelter Look-up'!$D$4,$V62-4,0)&amp;"")</f>
        <v/>
      </c>
      <c r="F62" s="216" t="str">
        <f ca="1">IF(ISERROR($V62),"",OFFSET('Smelter Look-up'!$E$4,$V62-4,0))</f>
        <v/>
      </c>
      <c r="G62" s="216" t="str">
        <f ca="1">IF(C62=$X$4,"Enter smelter details",IF(ISERROR($V62),"",OFFSET('Smelter Look-up'!$F$4,$V62-4,0)))</f>
        <v/>
      </c>
      <c r="H62" s="217" t="str">
        <f ca="1">IF(ISERROR($V62),"",OFFSET('Smelter Look-up'!$G$4,$V62-4,0))</f>
        <v/>
      </c>
      <c r="I62" s="218" t="str">
        <f ca="1">IF(ISERROR($V62),"",OFFSET('Smelter Look-up'!$H$4,$V62-4,0))</f>
        <v/>
      </c>
      <c r="J62" s="218" t="str">
        <f ca="1">IF(ISERROR($V62),"",OFFSET('Smelter Look-up'!$I$4,$V62-4,0))</f>
        <v/>
      </c>
      <c r="K62" s="272"/>
      <c r="L62" s="272"/>
      <c r="M62" s="272"/>
      <c r="N62" s="272"/>
      <c r="O62" s="272"/>
      <c r="P62" s="219"/>
      <c r="Q62" s="273"/>
      <c r="R62" s="216" t="str">
        <f ca="1">IF(ISERROR($V62),"",OFFSET('Smelter Look-up'!$C$4,$V62-4,0)&amp;"")</f>
        <v/>
      </c>
      <c r="S62" s="224" t="str">
        <f t="shared" ca="1" si="6"/>
        <v/>
      </c>
      <c r="T62" s="224" t="str">
        <f ca="1">IF(B62="","",IF(ISERROR(MATCH($J62,SorP!$B$1:$B$6230,0)),"",INDIRECT("'SorP'!$A$"&amp;MATCH($J62,SorP!$B$1:$B$6230,0))))</f>
        <v/>
      </c>
      <c r="U62" s="240"/>
      <c r="V62" s="274" t="e">
        <f>IF(C62="",NA(),MATCH($B62&amp;$C62,'Smelter Look-up'!$J:$J,0))</f>
        <v>#N/A</v>
      </c>
      <c r="W62" s="275"/>
      <c r="X62" s="275">
        <f t="shared" ca="1" si="7"/>
        <v>0</v>
      </c>
      <c r="Y62" s="275"/>
      <c r="Z62" s="275"/>
      <c r="AB62" s="277" t="str">
        <f t="shared" si="8"/>
        <v/>
      </c>
    </row>
    <row r="63" spans="1:28" s="276" customFormat="1" ht="20.25">
      <c r="A63" s="330"/>
      <c r="B63" s="216" t="str">
        <f>IF(LEN(A63)=0,"",INDEX('Smelter Look-up'!$A:$A,MATCH($A63,'Smelter Look-up'!$E:$E,0)))</f>
        <v/>
      </c>
      <c r="C63" s="220" t="str">
        <f>IF(LEN(A63)=0,"",INDEX('Smelter Look-up'!$C:$C,MATCH($A63,'Smelter Look-up'!$E:$E,0)))</f>
        <v/>
      </c>
      <c r="D63" s="282"/>
      <c r="E63" s="216" t="str">
        <f ca="1">IF(ISERROR($V63),"",OFFSET('Smelter Look-up'!$D$4,$V63-4,0)&amp;"")</f>
        <v/>
      </c>
      <c r="F63" s="216" t="str">
        <f ca="1">IF(ISERROR($V63),"",OFFSET('Smelter Look-up'!$E$4,$V63-4,0))</f>
        <v/>
      </c>
      <c r="G63" s="216" t="str">
        <f ca="1">IF(C63=$X$4,"Enter smelter details",IF(ISERROR($V63),"",OFFSET('Smelter Look-up'!$F$4,$V63-4,0)))</f>
        <v/>
      </c>
      <c r="H63" s="217" t="str">
        <f ca="1">IF(ISERROR($V63),"",OFFSET('Smelter Look-up'!$G$4,$V63-4,0))</f>
        <v/>
      </c>
      <c r="I63" s="218" t="str">
        <f ca="1">IF(ISERROR($V63),"",OFFSET('Smelter Look-up'!$H$4,$V63-4,0))</f>
        <v/>
      </c>
      <c r="J63" s="218" t="str">
        <f ca="1">IF(ISERROR($V63),"",OFFSET('Smelter Look-up'!$I$4,$V63-4,0))</f>
        <v/>
      </c>
      <c r="K63" s="272"/>
      <c r="L63" s="272"/>
      <c r="M63" s="272"/>
      <c r="N63" s="272"/>
      <c r="O63" s="272"/>
      <c r="P63" s="219"/>
      <c r="Q63" s="273"/>
      <c r="R63" s="216" t="str">
        <f ca="1">IF(ISERROR($V63),"",OFFSET('Smelter Look-up'!$C$4,$V63-4,0)&amp;"")</f>
        <v/>
      </c>
      <c r="S63" s="224" t="str">
        <f t="shared" ca="1" si="6"/>
        <v/>
      </c>
      <c r="T63" s="224" t="str">
        <f ca="1">IF(B63="","",IF(ISERROR(MATCH($J63,SorP!$B$1:$B$6230,0)),"",INDIRECT("'SorP'!$A$"&amp;MATCH($J63,SorP!$B$1:$B$6230,0))))</f>
        <v/>
      </c>
      <c r="U63" s="240"/>
      <c r="V63" s="274" t="e">
        <f>IF(C63="",NA(),MATCH($B63&amp;$C63,'Smelter Look-up'!$J:$J,0))</f>
        <v>#N/A</v>
      </c>
      <c r="W63" s="275"/>
      <c r="X63" s="275">
        <f t="shared" ca="1" si="7"/>
        <v>0</v>
      </c>
      <c r="Y63" s="275"/>
      <c r="Z63" s="275"/>
      <c r="AB63" s="277" t="str">
        <f t="shared" si="8"/>
        <v/>
      </c>
    </row>
    <row r="64" spans="1:28" s="276" customFormat="1" ht="20.25">
      <c r="A64" s="330"/>
      <c r="B64" s="216" t="str">
        <f>IF(LEN(A64)=0,"",INDEX('Smelter Look-up'!$A:$A,MATCH($A64,'Smelter Look-up'!$E:$E,0)))</f>
        <v/>
      </c>
      <c r="C64" s="220" t="str">
        <f>IF(LEN(A64)=0,"",INDEX('Smelter Look-up'!$C:$C,MATCH($A64,'Smelter Look-up'!$E:$E,0)))</f>
        <v/>
      </c>
      <c r="D64" s="282"/>
      <c r="E64" s="216" t="str">
        <f ca="1">IF(ISERROR($V64),"",OFFSET('Smelter Look-up'!$D$4,$V64-4,0)&amp;"")</f>
        <v/>
      </c>
      <c r="F64" s="216" t="str">
        <f ca="1">IF(ISERROR($V64),"",OFFSET('Smelter Look-up'!$E$4,$V64-4,0))</f>
        <v/>
      </c>
      <c r="G64" s="216" t="str">
        <f ca="1">IF(C64=$X$4,"Enter smelter details",IF(ISERROR($V64),"",OFFSET('Smelter Look-up'!$F$4,$V64-4,0)))</f>
        <v/>
      </c>
      <c r="H64" s="217" t="str">
        <f ca="1">IF(ISERROR($V64),"",OFFSET('Smelter Look-up'!$G$4,$V64-4,0))</f>
        <v/>
      </c>
      <c r="I64" s="218" t="str">
        <f ca="1">IF(ISERROR($V64),"",OFFSET('Smelter Look-up'!$H$4,$V64-4,0))</f>
        <v/>
      </c>
      <c r="J64" s="218" t="str">
        <f ca="1">IF(ISERROR($V64),"",OFFSET('Smelter Look-up'!$I$4,$V64-4,0))</f>
        <v/>
      </c>
      <c r="K64" s="272"/>
      <c r="L64" s="272"/>
      <c r="M64" s="272"/>
      <c r="N64" s="272"/>
      <c r="O64" s="272"/>
      <c r="P64" s="219"/>
      <c r="Q64" s="273"/>
      <c r="R64" s="216" t="str">
        <f ca="1">IF(ISERROR($V64),"",OFFSET('Smelter Look-up'!$C$4,$V64-4,0)&amp;"")</f>
        <v/>
      </c>
      <c r="S64" s="224" t="str">
        <f t="shared" ca="1" si="6"/>
        <v/>
      </c>
      <c r="T64" s="224" t="str">
        <f ca="1">IF(B64="","",IF(ISERROR(MATCH($J64,SorP!$B$1:$B$6230,0)),"",INDIRECT("'SorP'!$A$"&amp;MATCH($J64,SorP!$B$1:$B$6230,0))))</f>
        <v/>
      </c>
      <c r="U64" s="240"/>
      <c r="V64" s="274" t="e">
        <f>IF(C64="",NA(),MATCH($B64&amp;$C64,'Smelter Look-up'!$J:$J,0))</f>
        <v>#N/A</v>
      </c>
      <c r="W64" s="275"/>
      <c r="X64" s="275">
        <f t="shared" ca="1" si="7"/>
        <v>0</v>
      </c>
      <c r="Y64" s="275"/>
      <c r="Z64" s="275"/>
      <c r="AB64" s="277" t="str">
        <f t="shared" si="8"/>
        <v/>
      </c>
    </row>
    <row r="65" spans="1:28" s="276" customFormat="1" ht="20.25">
      <c r="A65" s="330"/>
      <c r="B65" s="216" t="str">
        <f>IF(LEN(A65)=0,"",INDEX('Smelter Look-up'!$A:$A,MATCH($A65,'Smelter Look-up'!$E:$E,0)))</f>
        <v/>
      </c>
      <c r="C65" s="220" t="str">
        <f>IF(LEN(A65)=0,"",INDEX('Smelter Look-up'!$C:$C,MATCH($A65,'Smelter Look-up'!$E:$E,0)))</f>
        <v/>
      </c>
      <c r="D65" s="282"/>
      <c r="E65" s="216" t="str">
        <f ca="1">IF(ISERROR($V65),"",OFFSET('Smelter Look-up'!$D$4,$V65-4,0)&amp;"")</f>
        <v/>
      </c>
      <c r="F65" s="216" t="str">
        <f ca="1">IF(ISERROR($V65),"",OFFSET('Smelter Look-up'!$E$4,$V65-4,0))</f>
        <v/>
      </c>
      <c r="G65" s="216" t="str">
        <f ca="1">IF(C65=$X$4,"Enter smelter details",IF(ISERROR($V65),"",OFFSET('Smelter Look-up'!$F$4,$V65-4,0)))</f>
        <v/>
      </c>
      <c r="H65" s="217" t="str">
        <f ca="1">IF(ISERROR($V65),"",OFFSET('Smelter Look-up'!$G$4,$V65-4,0))</f>
        <v/>
      </c>
      <c r="I65" s="218" t="str">
        <f ca="1">IF(ISERROR($V65),"",OFFSET('Smelter Look-up'!$H$4,$V65-4,0))</f>
        <v/>
      </c>
      <c r="J65" s="218" t="str">
        <f ca="1">IF(ISERROR($V65),"",OFFSET('Smelter Look-up'!$I$4,$V65-4,0))</f>
        <v/>
      </c>
      <c r="K65" s="272"/>
      <c r="L65" s="272"/>
      <c r="M65" s="272"/>
      <c r="N65" s="272"/>
      <c r="O65" s="272"/>
      <c r="P65" s="219"/>
      <c r="Q65" s="273"/>
      <c r="R65" s="216" t="str">
        <f ca="1">IF(ISERROR($V65),"",OFFSET('Smelter Look-up'!$C$4,$V65-4,0)&amp;"")</f>
        <v/>
      </c>
      <c r="S65" s="224" t="str">
        <f t="shared" ca="1" si="6"/>
        <v/>
      </c>
      <c r="T65" s="224" t="str">
        <f ca="1">IF(B65="","",IF(ISERROR(MATCH($J65,SorP!$B$1:$B$6230,0)),"",INDIRECT("'SorP'!$A$"&amp;MATCH($J65,SorP!$B$1:$B$6230,0))))</f>
        <v/>
      </c>
      <c r="U65" s="240"/>
      <c r="V65" s="274" t="e">
        <f>IF(C65="",NA(),MATCH($B65&amp;$C65,'Smelter Look-up'!$J:$J,0))</f>
        <v>#N/A</v>
      </c>
      <c r="W65" s="275"/>
      <c r="X65" s="275">
        <f t="shared" ca="1" si="7"/>
        <v>0</v>
      </c>
      <c r="Y65" s="275"/>
      <c r="Z65" s="275"/>
      <c r="AB65" s="277" t="str">
        <f t="shared" si="8"/>
        <v/>
      </c>
    </row>
    <row r="66" spans="1:28" s="276" customFormat="1" ht="20.25">
      <c r="A66" s="330"/>
      <c r="B66" s="216" t="str">
        <f>IF(LEN(A66)=0,"",INDEX('Smelter Look-up'!$A:$A,MATCH($A66,'Smelter Look-up'!$E:$E,0)))</f>
        <v/>
      </c>
      <c r="C66" s="220" t="str">
        <f>IF(LEN(A66)=0,"",INDEX('Smelter Look-up'!$C:$C,MATCH($A66,'Smelter Look-up'!$E:$E,0)))</f>
        <v/>
      </c>
      <c r="D66" s="282"/>
      <c r="E66" s="216" t="str">
        <f ca="1">IF(ISERROR($V66),"",OFFSET('Smelter Look-up'!$D$4,$V66-4,0)&amp;"")</f>
        <v/>
      </c>
      <c r="F66" s="216" t="str">
        <f ca="1">IF(ISERROR($V66),"",OFFSET('Smelter Look-up'!$E$4,$V66-4,0))</f>
        <v/>
      </c>
      <c r="G66" s="216" t="str">
        <f ca="1">IF(C66=$X$4,"Enter smelter details",IF(ISERROR($V66),"",OFFSET('Smelter Look-up'!$F$4,$V66-4,0)))</f>
        <v/>
      </c>
      <c r="H66" s="217" t="str">
        <f ca="1">IF(ISERROR($V66),"",OFFSET('Smelter Look-up'!$G$4,$V66-4,0))</f>
        <v/>
      </c>
      <c r="I66" s="218" t="str">
        <f ca="1">IF(ISERROR($V66),"",OFFSET('Smelter Look-up'!$H$4,$V66-4,0))</f>
        <v/>
      </c>
      <c r="J66" s="218" t="str">
        <f ca="1">IF(ISERROR($V66),"",OFFSET('Smelter Look-up'!$I$4,$V66-4,0))</f>
        <v/>
      </c>
      <c r="K66" s="272"/>
      <c r="L66" s="272"/>
      <c r="M66" s="272"/>
      <c r="N66" s="272"/>
      <c r="O66" s="272"/>
      <c r="P66" s="219"/>
      <c r="Q66" s="273"/>
      <c r="R66" s="216" t="str">
        <f ca="1">IF(ISERROR($V66),"",OFFSET('Smelter Look-up'!$C$4,$V66-4,0)&amp;"")</f>
        <v/>
      </c>
      <c r="S66" s="224" t="str">
        <f t="shared" ca="1" si="6"/>
        <v/>
      </c>
      <c r="T66" s="224" t="str">
        <f ca="1">IF(B66="","",IF(ISERROR(MATCH($J66,SorP!$B$1:$B$6230,0)),"",INDIRECT("'SorP'!$A$"&amp;MATCH($J66,SorP!$B$1:$B$6230,0))))</f>
        <v/>
      </c>
      <c r="U66" s="240"/>
      <c r="V66" s="274" t="e">
        <f>IF(C66="",NA(),MATCH($B66&amp;$C66,'Smelter Look-up'!$J:$J,0))</f>
        <v>#N/A</v>
      </c>
      <c r="W66" s="275"/>
      <c r="X66" s="275">
        <f t="shared" ca="1" si="7"/>
        <v>0</v>
      </c>
      <c r="Y66" s="275"/>
      <c r="Z66" s="275"/>
      <c r="AB66" s="277" t="str">
        <f t="shared" si="8"/>
        <v/>
      </c>
    </row>
    <row r="67" spans="1:28" s="276" customFormat="1" ht="20.25">
      <c r="A67" s="330"/>
      <c r="B67" s="216" t="str">
        <f>IF(LEN(A67)=0,"",INDEX('Smelter Look-up'!$A:$A,MATCH($A67,'Smelter Look-up'!$E:$E,0)))</f>
        <v/>
      </c>
      <c r="C67" s="220" t="str">
        <f>IF(LEN(A67)=0,"",INDEX('Smelter Look-up'!$C:$C,MATCH($A67,'Smelter Look-up'!$E:$E,0)))</f>
        <v/>
      </c>
      <c r="D67" s="282"/>
      <c r="E67" s="216" t="str">
        <f ca="1">IF(ISERROR($V67),"",OFFSET('Smelter Look-up'!$D$4,$V67-4,0)&amp;"")</f>
        <v/>
      </c>
      <c r="F67" s="216" t="str">
        <f ca="1">IF(ISERROR($V67),"",OFFSET('Smelter Look-up'!$E$4,$V67-4,0))</f>
        <v/>
      </c>
      <c r="G67" s="216" t="str">
        <f ca="1">IF(C67=$X$4,"Enter smelter details",IF(ISERROR($V67),"",OFFSET('Smelter Look-up'!$F$4,$V67-4,0)))</f>
        <v/>
      </c>
      <c r="H67" s="217" t="str">
        <f ca="1">IF(ISERROR($V67),"",OFFSET('Smelter Look-up'!$G$4,$V67-4,0))</f>
        <v/>
      </c>
      <c r="I67" s="218" t="str">
        <f ca="1">IF(ISERROR($V67),"",OFFSET('Smelter Look-up'!$H$4,$V67-4,0))</f>
        <v/>
      </c>
      <c r="J67" s="218" t="str">
        <f ca="1">IF(ISERROR($V67),"",OFFSET('Smelter Look-up'!$I$4,$V67-4,0))</f>
        <v/>
      </c>
      <c r="K67" s="272"/>
      <c r="L67" s="272"/>
      <c r="M67" s="272"/>
      <c r="N67" s="272"/>
      <c r="O67" s="272"/>
      <c r="P67" s="219"/>
      <c r="Q67" s="273"/>
      <c r="R67" s="216" t="str">
        <f ca="1">IF(ISERROR($V67),"",OFFSET('Smelter Look-up'!$C$4,$V67-4,0)&amp;"")</f>
        <v/>
      </c>
      <c r="S67" s="224" t="str">
        <f t="shared" ca="1" si="6"/>
        <v/>
      </c>
      <c r="T67" s="224" t="str">
        <f ca="1">IF(B67="","",IF(ISERROR(MATCH($J67,SorP!$B$1:$B$6230,0)),"",INDIRECT("'SorP'!$A$"&amp;MATCH($J67,SorP!$B$1:$B$6230,0))))</f>
        <v/>
      </c>
      <c r="U67" s="240"/>
      <c r="V67" s="274" t="e">
        <f>IF(C67="",NA(),MATCH($B67&amp;$C67,'Smelter Look-up'!$J:$J,0))</f>
        <v>#N/A</v>
      </c>
      <c r="W67" s="275"/>
      <c r="X67" s="275">
        <f t="shared" ca="1" si="7"/>
        <v>0</v>
      </c>
      <c r="Y67" s="275"/>
      <c r="Z67" s="275"/>
      <c r="AB67" s="277" t="str">
        <f t="shared" si="8"/>
        <v/>
      </c>
    </row>
    <row r="68" spans="1:28" s="276" customFormat="1" ht="20.25">
      <c r="A68" s="330"/>
      <c r="B68" s="216" t="str">
        <f>IF(LEN(A68)=0,"",INDEX('Smelter Look-up'!$A:$A,MATCH($A68,'Smelter Look-up'!$E:$E,0)))</f>
        <v/>
      </c>
      <c r="C68" s="220" t="str">
        <f>IF(LEN(A68)=0,"",INDEX('Smelter Look-up'!$C:$C,MATCH($A68,'Smelter Look-up'!$E:$E,0)))</f>
        <v/>
      </c>
      <c r="D68" s="282"/>
      <c r="E68" s="216" t="str">
        <f ca="1">IF(ISERROR($V68),"",OFFSET('Smelter Look-up'!$D$4,$V68-4,0)&amp;"")</f>
        <v/>
      </c>
      <c r="F68" s="216" t="str">
        <f ca="1">IF(ISERROR($V68),"",OFFSET('Smelter Look-up'!$E$4,$V68-4,0))</f>
        <v/>
      </c>
      <c r="G68" s="216" t="str">
        <f ca="1">IF(C68=$X$4,"Enter smelter details",IF(ISERROR($V68),"",OFFSET('Smelter Look-up'!$F$4,$V68-4,0)))</f>
        <v/>
      </c>
      <c r="H68" s="217" t="str">
        <f ca="1">IF(ISERROR($V68),"",OFFSET('Smelter Look-up'!$G$4,$V68-4,0))</f>
        <v/>
      </c>
      <c r="I68" s="218" t="str">
        <f ca="1">IF(ISERROR($V68),"",OFFSET('Smelter Look-up'!$H$4,$V68-4,0))</f>
        <v/>
      </c>
      <c r="J68" s="218" t="str">
        <f ca="1">IF(ISERROR($V68),"",OFFSET('Smelter Look-up'!$I$4,$V68-4,0))</f>
        <v/>
      </c>
      <c r="K68" s="272"/>
      <c r="L68" s="272"/>
      <c r="M68" s="272"/>
      <c r="N68" s="272"/>
      <c r="O68" s="272"/>
      <c r="P68" s="219"/>
      <c r="Q68" s="273"/>
      <c r="R68" s="216" t="str">
        <f ca="1">IF(ISERROR($V68),"",OFFSET('Smelter Look-up'!$C$4,$V68-4,0)&amp;"")</f>
        <v/>
      </c>
      <c r="S68" s="224" t="str">
        <f t="shared" ca="1" si="6"/>
        <v/>
      </c>
      <c r="T68" s="224" t="str">
        <f ca="1">IF(B68="","",IF(ISERROR(MATCH($J68,SorP!$B$1:$B$6230,0)),"",INDIRECT("'SorP'!$A$"&amp;MATCH($J68,SorP!$B$1:$B$6230,0))))</f>
        <v/>
      </c>
      <c r="U68" s="240"/>
      <c r="V68" s="274" t="e">
        <f>IF(C68="",NA(),MATCH($B68&amp;$C68,'Smelter Look-up'!$J:$J,0))</f>
        <v>#N/A</v>
      </c>
      <c r="W68" s="275"/>
      <c r="X68" s="275">
        <f t="shared" ca="1" si="7"/>
        <v>0</v>
      </c>
      <c r="Y68" s="275"/>
      <c r="Z68" s="275"/>
      <c r="AB68" s="277" t="str">
        <f t="shared" si="8"/>
        <v/>
      </c>
    </row>
    <row r="69" spans="1:28" s="276" customFormat="1" ht="20.25">
      <c r="A69" s="330"/>
      <c r="B69" s="216" t="str">
        <f>IF(LEN(A69)=0,"",INDEX('Smelter Look-up'!$A:$A,MATCH($A69,'Smelter Look-up'!$E:$E,0)))</f>
        <v/>
      </c>
      <c r="C69" s="220" t="str">
        <f>IF(LEN(A69)=0,"",INDEX('Smelter Look-up'!$C:$C,MATCH($A69,'Smelter Look-up'!$E:$E,0)))</f>
        <v/>
      </c>
      <c r="D69" s="282"/>
      <c r="E69" s="216" t="str">
        <f ca="1">IF(ISERROR($V69),"",OFFSET('Smelter Look-up'!$D$4,$V69-4,0)&amp;"")</f>
        <v/>
      </c>
      <c r="F69" s="216" t="str">
        <f ca="1">IF(ISERROR($V69),"",OFFSET('Smelter Look-up'!$E$4,$V69-4,0))</f>
        <v/>
      </c>
      <c r="G69" s="216" t="str">
        <f ca="1">IF(C69=$X$4,"Enter smelter details",IF(ISERROR($V69),"",OFFSET('Smelter Look-up'!$F$4,$V69-4,0)))</f>
        <v/>
      </c>
      <c r="H69" s="217" t="str">
        <f ca="1">IF(ISERROR($V69),"",OFFSET('Smelter Look-up'!$G$4,$V69-4,0))</f>
        <v/>
      </c>
      <c r="I69" s="218" t="str">
        <f ca="1">IF(ISERROR($V69),"",OFFSET('Smelter Look-up'!$H$4,$V69-4,0))</f>
        <v/>
      </c>
      <c r="J69" s="218" t="str">
        <f ca="1">IF(ISERROR($V69),"",OFFSET('Smelter Look-up'!$I$4,$V69-4,0))</f>
        <v/>
      </c>
      <c r="K69" s="272"/>
      <c r="L69" s="272"/>
      <c r="M69" s="272"/>
      <c r="N69" s="272"/>
      <c r="O69" s="272"/>
      <c r="P69" s="219"/>
      <c r="Q69" s="273"/>
      <c r="R69" s="216" t="str">
        <f ca="1">IF(ISERROR($V69),"",OFFSET('Smelter Look-up'!$C$4,$V69-4,0)&amp;"")</f>
        <v/>
      </c>
      <c r="S69" s="224" t="str">
        <f t="shared" ref="S69" ca="1" si="9">IF(B69="","",IF(ISERROR(MATCH($E69,CL,0)),"Unknown",INDIRECT("'C'!$A$"&amp;MATCH($E69,CL,0)+1)))</f>
        <v/>
      </c>
      <c r="T69" s="224" t="str">
        <f ca="1">IF(B69="","",IF(ISERROR(MATCH($J69,SorP!$B$1:$B$6230,0)),"",INDIRECT("'SorP'!$A$"&amp;MATCH($J69,SorP!$B$1:$B$6230,0))))</f>
        <v/>
      </c>
      <c r="U69" s="240"/>
      <c r="V69" s="274" t="e">
        <f>IF(C69="",NA(),MATCH($B69&amp;$C69,'Smelter Look-up'!$J:$J,0))</f>
        <v>#N/A</v>
      </c>
      <c r="W69" s="275"/>
      <c r="X69" s="275">
        <f t="shared" ref="X69" ca="1" si="10">IF(AND(C69="Smelter not listed",OR(LEN(D69)=0,LEN(E69)=0)),1,0)</f>
        <v>0</v>
      </c>
      <c r="Y69" s="275"/>
      <c r="Z69" s="275"/>
      <c r="AB69" s="277" t="str">
        <f t="shared" ref="AB69" si="11">B69&amp;C69</f>
        <v/>
      </c>
    </row>
    <row r="70" spans="1:28" s="276" customFormat="1" ht="20.25">
      <c r="A70" s="330"/>
      <c r="B70" s="216" t="str">
        <f>IF(LEN(A70)=0,"",INDEX('Smelter Look-up'!$A:$A,MATCH($A70,'Smelter Look-up'!$E:$E,0)))</f>
        <v/>
      </c>
      <c r="C70" s="220" t="str">
        <f>IF(LEN(A70)=0,"",INDEX('Smelter Look-up'!$C:$C,MATCH($A70,'Smelter Look-up'!$E:$E,0)))</f>
        <v/>
      </c>
      <c r="D70" s="282"/>
      <c r="E70" s="216" t="str">
        <f ca="1">IF(ISERROR($V70),"",OFFSET('Smelter Look-up'!$D$4,$V70-4,0)&amp;"")</f>
        <v/>
      </c>
      <c r="F70" s="216" t="str">
        <f ca="1">IF(ISERROR($V70),"",OFFSET('Smelter Look-up'!$E$4,$V70-4,0))</f>
        <v/>
      </c>
      <c r="G70" s="216" t="str">
        <f ca="1">IF(C70=$X$4,"Enter smelter details",IF(ISERROR($V70),"",OFFSET('Smelter Look-up'!$F$4,$V70-4,0)))</f>
        <v/>
      </c>
      <c r="H70" s="217" t="str">
        <f ca="1">IF(ISERROR($V70),"",OFFSET('Smelter Look-up'!$G$4,$V70-4,0))</f>
        <v/>
      </c>
      <c r="I70" s="218" t="str">
        <f ca="1">IF(ISERROR($V70),"",OFFSET('Smelter Look-up'!$H$4,$V70-4,0))</f>
        <v/>
      </c>
      <c r="J70" s="218" t="str">
        <f ca="1">IF(ISERROR($V70),"",OFFSET('Smelter Look-up'!$I$4,$V70-4,0))</f>
        <v/>
      </c>
      <c r="K70" s="272"/>
      <c r="L70" s="272"/>
      <c r="M70" s="272"/>
      <c r="N70" s="272"/>
      <c r="O70" s="272"/>
      <c r="P70" s="219"/>
      <c r="Q70" s="273"/>
      <c r="R70" s="216" t="str">
        <f ca="1">IF(ISERROR($V70),"",OFFSET('Smelter Look-up'!$C$4,$V70-4,0)&amp;"")</f>
        <v/>
      </c>
      <c r="S70" s="224" t="str">
        <f t="shared" ref="S70:S101" ca="1" si="12">IF(B70="","",IF(ISERROR(MATCH($E70,CL,0)),"Unknown",INDIRECT("'C'!$A$"&amp;MATCH($E70,CL,0)+1)))</f>
        <v/>
      </c>
      <c r="T70" s="224" t="str">
        <f ca="1">IF(B70="","",IF(ISERROR(MATCH($J70,SorP!$B$1:$B$6230,0)),"",INDIRECT("'SorP'!$A$"&amp;MATCH($J70,SorP!$B$1:$B$6230,0))))</f>
        <v/>
      </c>
      <c r="U70" s="240"/>
      <c r="V70" s="274" t="e">
        <f>IF(C70="",NA(),MATCH($B70&amp;$C70,'Smelter Look-up'!$J:$J,0))</f>
        <v>#N/A</v>
      </c>
      <c r="W70" s="275"/>
      <c r="X70" s="275">
        <f t="shared" ref="X70:X101" ca="1" si="13">IF(AND(C70="Smelter not listed",OR(LEN(D70)=0,LEN(E70)=0)),1,0)</f>
        <v>0</v>
      </c>
      <c r="Y70" s="275"/>
      <c r="Z70" s="275"/>
      <c r="AB70" s="277" t="str">
        <f t="shared" ref="AB70:AB101" si="14">B70&amp;C70</f>
        <v/>
      </c>
    </row>
    <row r="71" spans="1:28" s="276" customFormat="1" ht="20.25">
      <c r="A71" s="330"/>
      <c r="B71" s="216" t="str">
        <f>IF(LEN(A71)=0,"",INDEX('Smelter Look-up'!$A:$A,MATCH($A71,'Smelter Look-up'!$E:$E,0)))</f>
        <v/>
      </c>
      <c r="C71" s="220" t="str">
        <f>IF(LEN(A71)=0,"",INDEX('Smelter Look-up'!$C:$C,MATCH($A71,'Smelter Look-up'!$E:$E,0)))</f>
        <v/>
      </c>
      <c r="D71" s="282"/>
      <c r="E71" s="216" t="str">
        <f ca="1">IF(ISERROR($V71),"",OFFSET('Smelter Look-up'!$D$4,$V71-4,0)&amp;"")</f>
        <v/>
      </c>
      <c r="F71" s="216" t="str">
        <f ca="1">IF(ISERROR($V71),"",OFFSET('Smelter Look-up'!$E$4,$V71-4,0))</f>
        <v/>
      </c>
      <c r="G71" s="216" t="str">
        <f ca="1">IF(C71=$X$4,"Enter smelter details",IF(ISERROR($V71),"",OFFSET('Smelter Look-up'!$F$4,$V71-4,0)))</f>
        <v/>
      </c>
      <c r="H71" s="217" t="str">
        <f ca="1">IF(ISERROR($V71),"",OFFSET('Smelter Look-up'!$G$4,$V71-4,0))</f>
        <v/>
      </c>
      <c r="I71" s="218" t="str">
        <f ca="1">IF(ISERROR($V71),"",OFFSET('Smelter Look-up'!$H$4,$V71-4,0))</f>
        <v/>
      </c>
      <c r="J71" s="218" t="str">
        <f ca="1">IF(ISERROR($V71),"",OFFSET('Smelter Look-up'!$I$4,$V71-4,0))</f>
        <v/>
      </c>
      <c r="K71" s="272"/>
      <c r="L71" s="272"/>
      <c r="M71" s="272"/>
      <c r="N71" s="272"/>
      <c r="O71" s="272"/>
      <c r="P71" s="219"/>
      <c r="Q71" s="273"/>
      <c r="R71" s="216" t="str">
        <f ca="1">IF(ISERROR($V71),"",OFFSET('Smelter Look-up'!$C$4,$V71-4,0)&amp;"")</f>
        <v/>
      </c>
      <c r="S71" s="224" t="str">
        <f t="shared" ca="1" si="12"/>
        <v/>
      </c>
      <c r="T71" s="224" t="str">
        <f ca="1">IF(B71="","",IF(ISERROR(MATCH($J71,SorP!$B$1:$B$6230,0)),"",INDIRECT("'SorP'!$A$"&amp;MATCH($J71,SorP!$B$1:$B$6230,0))))</f>
        <v/>
      </c>
      <c r="U71" s="240"/>
      <c r="V71" s="274" t="e">
        <f>IF(C71="",NA(),MATCH($B71&amp;$C71,'Smelter Look-up'!$J:$J,0))</f>
        <v>#N/A</v>
      </c>
      <c r="W71" s="275"/>
      <c r="X71" s="275">
        <f t="shared" ca="1" si="13"/>
        <v>0</v>
      </c>
      <c r="Y71" s="275"/>
      <c r="Z71" s="275"/>
      <c r="AB71" s="277" t="str">
        <f t="shared" si="14"/>
        <v/>
      </c>
    </row>
    <row r="72" spans="1:28" s="276" customFormat="1" ht="20.25">
      <c r="A72" s="330"/>
      <c r="B72" s="216" t="str">
        <f>IF(LEN(A72)=0,"",INDEX('Smelter Look-up'!$A:$A,MATCH($A72,'Smelter Look-up'!$E:$E,0)))</f>
        <v/>
      </c>
      <c r="C72" s="220" t="str">
        <f>IF(LEN(A72)=0,"",INDEX('Smelter Look-up'!$C:$C,MATCH($A72,'Smelter Look-up'!$E:$E,0)))</f>
        <v/>
      </c>
      <c r="D72" s="282"/>
      <c r="E72" s="216" t="str">
        <f ca="1">IF(ISERROR($V72),"",OFFSET('Smelter Look-up'!$D$4,$V72-4,0)&amp;"")</f>
        <v/>
      </c>
      <c r="F72" s="216" t="str">
        <f ca="1">IF(ISERROR($V72),"",OFFSET('Smelter Look-up'!$E$4,$V72-4,0))</f>
        <v/>
      </c>
      <c r="G72" s="216" t="str">
        <f ca="1">IF(C72=$X$4,"Enter smelter details",IF(ISERROR($V72),"",OFFSET('Smelter Look-up'!$F$4,$V72-4,0)))</f>
        <v/>
      </c>
      <c r="H72" s="217" t="str">
        <f ca="1">IF(ISERROR($V72),"",OFFSET('Smelter Look-up'!$G$4,$V72-4,0))</f>
        <v/>
      </c>
      <c r="I72" s="218" t="str">
        <f ca="1">IF(ISERROR($V72),"",OFFSET('Smelter Look-up'!$H$4,$V72-4,0))</f>
        <v/>
      </c>
      <c r="J72" s="218" t="str">
        <f ca="1">IF(ISERROR($V72),"",OFFSET('Smelter Look-up'!$I$4,$V72-4,0))</f>
        <v/>
      </c>
      <c r="K72" s="272"/>
      <c r="L72" s="272"/>
      <c r="M72" s="272"/>
      <c r="N72" s="272"/>
      <c r="O72" s="272"/>
      <c r="P72" s="219"/>
      <c r="Q72" s="273"/>
      <c r="R72" s="216" t="str">
        <f ca="1">IF(ISERROR($V72),"",OFFSET('Smelter Look-up'!$C$4,$V72-4,0)&amp;"")</f>
        <v/>
      </c>
      <c r="S72" s="224" t="str">
        <f t="shared" ca="1" si="12"/>
        <v/>
      </c>
      <c r="T72" s="224" t="str">
        <f ca="1">IF(B72="","",IF(ISERROR(MATCH($J72,SorP!$B$1:$B$6230,0)),"",INDIRECT("'SorP'!$A$"&amp;MATCH($J72,SorP!$B$1:$B$6230,0))))</f>
        <v/>
      </c>
      <c r="U72" s="240"/>
      <c r="V72" s="274" t="e">
        <f>IF(C72="",NA(),MATCH($B72&amp;$C72,'Smelter Look-up'!$J:$J,0))</f>
        <v>#N/A</v>
      </c>
      <c r="W72" s="275"/>
      <c r="X72" s="275">
        <f t="shared" ca="1" si="13"/>
        <v>0</v>
      </c>
      <c r="Y72" s="275"/>
      <c r="Z72" s="275"/>
      <c r="AB72" s="277" t="str">
        <f t="shared" si="14"/>
        <v/>
      </c>
    </row>
    <row r="73" spans="1:28" s="276" customFormat="1" ht="20.25">
      <c r="A73" s="330"/>
      <c r="B73" s="216" t="str">
        <f>IF(LEN(A73)=0,"",INDEX('Smelter Look-up'!$A:$A,MATCH($A73,'Smelter Look-up'!$E:$E,0)))</f>
        <v/>
      </c>
      <c r="C73" s="220" t="str">
        <f>IF(LEN(A73)=0,"",INDEX('Smelter Look-up'!$C:$C,MATCH($A73,'Smelter Look-up'!$E:$E,0)))</f>
        <v/>
      </c>
      <c r="D73" s="282"/>
      <c r="E73" s="216" t="str">
        <f ca="1">IF(ISERROR($V73),"",OFFSET('Smelter Look-up'!$D$4,$V73-4,0)&amp;"")</f>
        <v/>
      </c>
      <c r="F73" s="216" t="str">
        <f ca="1">IF(ISERROR($V73),"",OFFSET('Smelter Look-up'!$E$4,$V73-4,0))</f>
        <v/>
      </c>
      <c r="G73" s="216" t="str">
        <f ca="1">IF(C73=$X$4,"Enter smelter details",IF(ISERROR($V73),"",OFFSET('Smelter Look-up'!$F$4,$V73-4,0)))</f>
        <v/>
      </c>
      <c r="H73" s="217" t="str">
        <f ca="1">IF(ISERROR($V73),"",OFFSET('Smelter Look-up'!$G$4,$V73-4,0))</f>
        <v/>
      </c>
      <c r="I73" s="218" t="str">
        <f ca="1">IF(ISERROR($V73),"",OFFSET('Smelter Look-up'!$H$4,$V73-4,0))</f>
        <v/>
      </c>
      <c r="J73" s="218" t="str">
        <f ca="1">IF(ISERROR($V73),"",OFFSET('Smelter Look-up'!$I$4,$V73-4,0))</f>
        <v/>
      </c>
      <c r="K73" s="272"/>
      <c r="L73" s="272"/>
      <c r="M73" s="272"/>
      <c r="N73" s="272"/>
      <c r="O73" s="272"/>
      <c r="P73" s="219"/>
      <c r="Q73" s="273"/>
      <c r="R73" s="216" t="str">
        <f ca="1">IF(ISERROR($V73),"",OFFSET('Smelter Look-up'!$C$4,$V73-4,0)&amp;"")</f>
        <v/>
      </c>
      <c r="S73" s="224" t="str">
        <f t="shared" ca="1" si="12"/>
        <v/>
      </c>
      <c r="T73" s="224" t="str">
        <f ca="1">IF(B73="","",IF(ISERROR(MATCH($J73,SorP!$B$1:$B$6230,0)),"",INDIRECT("'SorP'!$A$"&amp;MATCH($J73,SorP!$B$1:$B$6230,0))))</f>
        <v/>
      </c>
      <c r="U73" s="240"/>
      <c r="V73" s="274" t="e">
        <f>IF(C73="",NA(),MATCH($B73&amp;$C73,'Smelter Look-up'!$J:$J,0))</f>
        <v>#N/A</v>
      </c>
      <c r="W73" s="275"/>
      <c r="X73" s="275">
        <f t="shared" ca="1" si="13"/>
        <v>0</v>
      </c>
      <c r="Y73" s="275"/>
      <c r="Z73" s="275"/>
      <c r="AB73" s="277" t="str">
        <f t="shared" si="14"/>
        <v/>
      </c>
    </row>
    <row r="74" spans="1:28" s="276" customFormat="1" ht="20.25">
      <c r="A74" s="330"/>
      <c r="B74" s="216" t="str">
        <f>IF(LEN(A74)=0,"",INDEX('Smelter Look-up'!$A:$A,MATCH($A74,'Smelter Look-up'!$E:$E,0)))</f>
        <v/>
      </c>
      <c r="C74" s="220" t="str">
        <f>IF(LEN(A74)=0,"",INDEX('Smelter Look-up'!$C:$C,MATCH($A74,'Smelter Look-up'!$E:$E,0)))</f>
        <v/>
      </c>
      <c r="D74" s="282"/>
      <c r="E74" s="216" t="str">
        <f ca="1">IF(ISERROR($V74),"",OFFSET('Smelter Look-up'!$D$4,$V74-4,0)&amp;"")</f>
        <v/>
      </c>
      <c r="F74" s="216" t="str">
        <f ca="1">IF(ISERROR($V74),"",OFFSET('Smelter Look-up'!$E$4,$V74-4,0))</f>
        <v/>
      </c>
      <c r="G74" s="216" t="str">
        <f ca="1">IF(C74=$X$4,"Enter smelter details",IF(ISERROR($V74),"",OFFSET('Smelter Look-up'!$F$4,$V74-4,0)))</f>
        <v/>
      </c>
      <c r="H74" s="217" t="str">
        <f ca="1">IF(ISERROR($V74),"",OFFSET('Smelter Look-up'!$G$4,$V74-4,0))</f>
        <v/>
      </c>
      <c r="I74" s="218" t="str">
        <f ca="1">IF(ISERROR($V74),"",OFFSET('Smelter Look-up'!$H$4,$V74-4,0))</f>
        <v/>
      </c>
      <c r="J74" s="218" t="str">
        <f ca="1">IF(ISERROR($V74),"",OFFSET('Smelter Look-up'!$I$4,$V74-4,0))</f>
        <v/>
      </c>
      <c r="K74" s="272"/>
      <c r="L74" s="272"/>
      <c r="M74" s="272"/>
      <c r="N74" s="272"/>
      <c r="O74" s="272"/>
      <c r="P74" s="219"/>
      <c r="Q74" s="273"/>
      <c r="R74" s="216" t="str">
        <f ca="1">IF(ISERROR($V74),"",OFFSET('Smelter Look-up'!$C$4,$V74-4,0)&amp;"")</f>
        <v/>
      </c>
      <c r="S74" s="224" t="str">
        <f t="shared" ca="1" si="12"/>
        <v/>
      </c>
      <c r="T74" s="224" t="str">
        <f ca="1">IF(B74="","",IF(ISERROR(MATCH($J74,SorP!$B$1:$B$6230,0)),"",INDIRECT("'SorP'!$A$"&amp;MATCH($J74,SorP!$B$1:$B$6230,0))))</f>
        <v/>
      </c>
      <c r="U74" s="240"/>
      <c r="V74" s="274" t="e">
        <f>IF(C74="",NA(),MATCH($B74&amp;$C74,'Smelter Look-up'!$J:$J,0))</f>
        <v>#N/A</v>
      </c>
      <c r="W74" s="275"/>
      <c r="X74" s="275">
        <f t="shared" ca="1" si="13"/>
        <v>0</v>
      </c>
      <c r="Y74" s="275"/>
      <c r="Z74" s="275"/>
      <c r="AB74" s="277" t="str">
        <f t="shared" si="14"/>
        <v/>
      </c>
    </row>
    <row r="75" spans="1:28" s="276" customFormat="1" ht="20.25">
      <c r="A75" s="330"/>
      <c r="B75" s="216" t="str">
        <f>IF(LEN(A75)=0,"",INDEX('Smelter Look-up'!$A:$A,MATCH($A75,'Smelter Look-up'!$E:$E,0)))</f>
        <v/>
      </c>
      <c r="C75" s="220" t="str">
        <f>IF(LEN(A75)=0,"",INDEX('Smelter Look-up'!$C:$C,MATCH($A75,'Smelter Look-up'!$E:$E,0)))</f>
        <v/>
      </c>
      <c r="D75" s="282"/>
      <c r="E75" s="216" t="str">
        <f ca="1">IF(ISERROR($V75),"",OFFSET('Smelter Look-up'!$D$4,$V75-4,0)&amp;"")</f>
        <v/>
      </c>
      <c r="F75" s="216" t="str">
        <f ca="1">IF(ISERROR($V75),"",OFFSET('Smelter Look-up'!$E$4,$V75-4,0))</f>
        <v/>
      </c>
      <c r="G75" s="216" t="str">
        <f ca="1">IF(C75=$X$4,"Enter smelter details",IF(ISERROR($V75),"",OFFSET('Smelter Look-up'!$F$4,$V75-4,0)))</f>
        <v/>
      </c>
      <c r="H75" s="217" t="str">
        <f ca="1">IF(ISERROR($V75),"",OFFSET('Smelter Look-up'!$G$4,$V75-4,0))</f>
        <v/>
      </c>
      <c r="I75" s="218" t="str">
        <f ca="1">IF(ISERROR($V75),"",OFFSET('Smelter Look-up'!$H$4,$V75-4,0))</f>
        <v/>
      </c>
      <c r="J75" s="218" t="str">
        <f ca="1">IF(ISERROR($V75),"",OFFSET('Smelter Look-up'!$I$4,$V75-4,0))</f>
        <v/>
      </c>
      <c r="K75" s="272"/>
      <c r="L75" s="272"/>
      <c r="M75" s="272"/>
      <c r="N75" s="272"/>
      <c r="O75" s="272"/>
      <c r="P75" s="219"/>
      <c r="Q75" s="273"/>
      <c r="R75" s="216" t="str">
        <f ca="1">IF(ISERROR($V75),"",OFFSET('Smelter Look-up'!$C$4,$V75-4,0)&amp;"")</f>
        <v/>
      </c>
      <c r="S75" s="224" t="str">
        <f t="shared" ca="1" si="12"/>
        <v/>
      </c>
      <c r="T75" s="224" t="str">
        <f ca="1">IF(B75="","",IF(ISERROR(MATCH($J75,SorP!$B$1:$B$6230,0)),"",INDIRECT("'SorP'!$A$"&amp;MATCH($J75,SorP!$B$1:$B$6230,0))))</f>
        <v/>
      </c>
      <c r="U75" s="240"/>
      <c r="V75" s="274" t="e">
        <f>IF(C75="",NA(),MATCH($B75&amp;$C75,'Smelter Look-up'!$J:$J,0))</f>
        <v>#N/A</v>
      </c>
      <c r="W75" s="275"/>
      <c r="X75" s="275">
        <f t="shared" ca="1" si="13"/>
        <v>0</v>
      </c>
      <c r="Y75" s="275"/>
      <c r="Z75" s="275"/>
      <c r="AB75" s="277" t="str">
        <f t="shared" si="14"/>
        <v/>
      </c>
    </row>
    <row r="76" spans="1:28" s="276" customFormat="1" ht="20.25">
      <c r="A76" s="330"/>
      <c r="B76" s="216" t="str">
        <f>IF(LEN(A76)=0,"",INDEX('Smelter Look-up'!$A:$A,MATCH($A76,'Smelter Look-up'!$E:$E,0)))</f>
        <v/>
      </c>
      <c r="C76" s="220" t="str">
        <f>IF(LEN(A76)=0,"",INDEX('Smelter Look-up'!$C:$C,MATCH($A76,'Smelter Look-up'!$E:$E,0)))</f>
        <v/>
      </c>
      <c r="D76" s="282"/>
      <c r="E76" s="216" t="str">
        <f ca="1">IF(ISERROR($V76),"",OFFSET('Smelter Look-up'!$D$4,$V76-4,0)&amp;"")</f>
        <v/>
      </c>
      <c r="F76" s="216" t="str">
        <f ca="1">IF(ISERROR($V76),"",OFFSET('Smelter Look-up'!$E$4,$V76-4,0))</f>
        <v/>
      </c>
      <c r="G76" s="216" t="str">
        <f ca="1">IF(C76=$X$4,"Enter smelter details",IF(ISERROR($V76),"",OFFSET('Smelter Look-up'!$F$4,$V76-4,0)))</f>
        <v/>
      </c>
      <c r="H76" s="217" t="str">
        <f ca="1">IF(ISERROR($V76),"",OFFSET('Smelter Look-up'!$G$4,$V76-4,0))</f>
        <v/>
      </c>
      <c r="I76" s="218" t="str">
        <f ca="1">IF(ISERROR($V76),"",OFFSET('Smelter Look-up'!$H$4,$V76-4,0))</f>
        <v/>
      </c>
      <c r="J76" s="218" t="str">
        <f ca="1">IF(ISERROR($V76),"",OFFSET('Smelter Look-up'!$I$4,$V76-4,0))</f>
        <v/>
      </c>
      <c r="K76" s="272"/>
      <c r="L76" s="272"/>
      <c r="M76" s="272"/>
      <c r="N76" s="272"/>
      <c r="O76" s="272"/>
      <c r="P76" s="219"/>
      <c r="Q76" s="273"/>
      <c r="R76" s="216" t="str">
        <f ca="1">IF(ISERROR($V76),"",OFFSET('Smelter Look-up'!$C$4,$V76-4,0)&amp;"")</f>
        <v/>
      </c>
      <c r="S76" s="224" t="str">
        <f t="shared" ca="1" si="12"/>
        <v/>
      </c>
      <c r="T76" s="224" t="str">
        <f ca="1">IF(B76="","",IF(ISERROR(MATCH($J76,SorP!$B$1:$B$6230,0)),"",INDIRECT("'SorP'!$A$"&amp;MATCH($J76,SorP!$B$1:$B$6230,0))))</f>
        <v/>
      </c>
      <c r="U76" s="240"/>
      <c r="V76" s="274" t="e">
        <f>IF(C76="",NA(),MATCH($B76&amp;$C76,'Smelter Look-up'!$J:$J,0))</f>
        <v>#N/A</v>
      </c>
      <c r="W76" s="275"/>
      <c r="X76" s="275">
        <f t="shared" ca="1" si="13"/>
        <v>0</v>
      </c>
      <c r="Y76" s="275"/>
      <c r="Z76" s="275"/>
      <c r="AB76" s="277" t="str">
        <f t="shared" si="14"/>
        <v/>
      </c>
    </row>
    <row r="77" spans="1:28" s="276" customFormat="1" ht="20.25">
      <c r="A77" s="330"/>
      <c r="B77" s="216" t="str">
        <f>IF(LEN(A77)=0,"",INDEX('Smelter Look-up'!$A:$A,MATCH($A77,'Smelter Look-up'!$E:$E,0)))</f>
        <v/>
      </c>
      <c r="C77" s="220" t="str">
        <f>IF(LEN(A77)=0,"",INDEX('Smelter Look-up'!$C:$C,MATCH($A77,'Smelter Look-up'!$E:$E,0)))</f>
        <v/>
      </c>
      <c r="D77" s="282"/>
      <c r="E77" s="216" t="str">
        <f ca="1">IF(ISERROR($V77),"",OFFSET('Smelter Look-up'!$D$4,$V77-4,0)&amp;"")</f>
        <v/>
      </c>
      <c r="F77" s="216" t="str">
        <f ca="1">IF(ISERROR($V77),"",OFFSET('Smelter Look-up'!$E$4,$V77-4,0))</f>
        <v/>
      </c>
      <c r="G77" s="216" t="str">
        <f ca="1">IF(C77=$X$4,"Enter smelter details",IF(ISERROR($V77),"",OFFSET('Smelter Look-up'!$F$4,$V77-4,0)))</f>
        <v/>
      </c>
      <c r="H77" s="217" t="str">
        <f ca="1">IF(ISERROR($V77),"",OFFSET('Smelter Look-up'!$G$4,$V77-4,0))</f>
        <v/>
      </c>
      <c r="I77" s="218" t="str">
        <f ca="1">IF(ISERROR($V77),"",OFFSET('Smelter Look-up'!$H$4,$V77-4,0))</f>
        <v/>
      </c>
      <c r="J77" s="218" t="str">
        <f ca="1">IF(ISERROR($V77),"",OFFSET('Smelter Look-up'!$I$4,$V77-4,0))</f>
        <v/>
      </c>
      <c r="K77" s="272"/>
      <c r="L77" s="272"/>
      <c r="M77" s="272"/>
      <c r="N77" s="272"/>
      <c r="O77" s="272"/>
      <c r="P77" s="219"/>
      <c r="Q77" s="273"/>
      <c r="R77" s="216" t="str">
        <f ca="1">IF(ISERROR($V77),"",OFFSET('Smelter Look-up'!$C$4,$V77-4,0)&amp;"")</f>
        <v/>
      </c>
      <c r="S77" s="224" t="str">
        <f t="shared" ca="1" si="12"/>
        <v/>
      </c>
      <c r="T77" s="224" t="str">
        <f ca="1">IF(B77="","",IF(ISERROR(MATCH($J77,SorP!$B$1:$B$6230,0)),"",INDIRECT("'SorP'!$A$"&amp;MATCH($J77,SorP!$B$1:$B$6230,0))))</f>
        <v/>
      </c>
      <c r="U77" s="240"/>
      <c r="V77" s="274" t="e">
        <f>IF(C77="",NA(),MATCH($B77&amp;$C77,'Smelter Look-up'!$J:$J,0))</f>
        <v>#N/A</v>
      </c>
      <c r="W77" s="275"/>
      <c r="X77" s="275">
        <f t="shared" ca="1" si="13"/>
        <v>0</v>
      </c>
      <c r="Y77" s="275"/>
      <c r="Z77" s="275"/>
      <c r="AB77" s="277" t="str">
        <f t="shared" si="14"/>
        <v/>
      </c>
    </row>
    <row r="78" spans="1:28" s="276" customFormat="1" ht="20.25">
      <c r="A78" s="330"/>
      <c r="B78" s="216" t="str">
        <f>IF(LEN(A78)=0,"",INDEX('Smelter Look-up'!$A:$A,MATCH($A78,'Smelter Look-up'!$E:$E,0)))</f>
        <v/>
      </c>
      <c r="C78" s="220" t="str">
        <f>IF(LEN(A78)=0,"",INDEX('Smelter Look-up'!$C:$C,MATCH($A78,'Smelter Look-up'!$E:$E,0)))</f>
        <v/>
      </c>
      <c r="D78" s="282"/>
      <c r="E78" s="216" t="str">
        <f ca="1">IF(ISERROR($V78),"",OFFSET('Smelter Look-up'!$D$4,$V78-4,0)&amp;"")</f>
        <v/>
      </c>
      <c r="F78" s="216" t="str">
        <f ca="1">IF(ISERROR($V78),"",OFFSET('Smelter Look-up'!$E$4,$V78-4,0))</f>
        <v/>
      </c>
      <c r="G78" s="216" t="str">
        <f ca="1">IF(C78=$X$4,"Enter smelter details",IF(ISERROR($V78),"",OFFSET('Smelter Look-up'!$F$4,$V78-4,0)))</f>
        <v/>
      </c>
      <c r="H78" s="217" t="str">
        <f ca="1">IF(ISERROR($V78),"",OFFSET('Smelter Look-up'!$G$4,$V78-4,0))</f>
        <v/>
      </c>
      <c r="I78" s="218" t="str">
        <f ca="1">IF(ISERROR($V78),"",OFFSET('Smelter Look-up'!$H$4,$V78-4,0))</f>
        <v/>
      </c>
      <c r="J78" s="218" t="str">
        <f ca="1">IF(ISERROR($V78),"",OFFSET('Smelter Look-up'!$I$4,$V78-4,0))</f>
        <v/>
      </c>
      <c r="K78" s="272"/>
      <c r="L78" s="272"/>
      <c r="M78" s="272"/>
      <c r="N78" s="272"/>
      <c r="O78" s="272"/>
      <c r="P78" s="219"/>
      <c r="Q78" s="273"/>
      <c r="R78" s="216" t="str">
        <f ca="1">IF(ISERROR($V78),"",OFFSET('Smelter Look-up'!$C$4,$V78-4,0)&amp;"")</f>
        <v/>
      </c>
      <c r="S78" s="224" t="str">
        <f t="shared" ca="1" si="12"/>
        <v/>
      </c>
      <c r="T78" s="224" t="str">
        <f ca="1">IF(B78="","",IF(ISERROR(MATCH($J78,SorP!$B$1:$B$6230,0)),"",INDIRECT("'SorP'!$A$"&amp;MATCH($J78,SorP!$B$1:$B$6230,0))))</f>
        <v/>
      </c>
      <c r="U78" s="240"/>
      <c r="V78" s="274" t="e">
        <f>IF(C78="",NA(),MATCH($B78&amp;$C78,'Smelter Look-up'!$J:$J,0))</f>
        <v>#N/A</v>
      </c>
      <c r="W78" s="275"/>
      <c r="X78" s="275">
        <f t="shared" ca="1" si="13"/>
        <v>0</v>
      </c>
      <c r="Y78" s="275"/>
      <c r="Z78" s="275"/>
      <c r="AB78" s="277" t="str">
        <f t="shared" si="14"/>
        <v/>
      </c>
    </row>
    <row r="79" spans="1:28" s="276" customFormat="1" ht="20.25">
      <c r="A79" s="330"/>
      <c r="B79" s="216" t="str">
        <f>IF(LEN(A79)=0,"",INDEX('Smelter Look-up'!$A:$A,MATCH($A79,'Smelter Look-up'!$E:$E,0)))</f>
        <v/>
      </c>
      <c r="C79" s="220" t="str">
        <f>IF(LEN(A79)=0,"",INDEX('Smelter Look-up'!$C:$C,MATCH($A79,'Smelter Look-up'!$E:$E,0)))</f>
        <v/>
      </c>
      <c r="D79" s="282"/>
      <c r="E79" s="216" t="str">
        <f ca="1">IF(ISERROR($V79),"",OFFSET('Smelter Look-up'!$D$4,$V79-4,0)&amp;"")</f>
        <v/>
      </c>
      <c r="F79" s="216" t="str">
        <f ca="1">IF(ISERROR($V79),"",OFFSET('Smelter Look-up'!$E$4,$V79-4,0))</f>
        <v/>
      </c>
      <c r="G79" s="216" t="str">
        <f ca="1">IF(C79=$X$4,"Enter smelter details",IF(ISERROR($V79),"",OFFSET('Smelter Look-up'!$F$4,$V79-4,0)))</f>
        <v/>
      </c>
      <c r="H79" s="217" t="str">
        <f ca="1">IF(ISERROR($V79),"",OFFSET('Smelter Look-up'!$G$4,$V79-4,0))</f>
        <v/>
      </c>
      <c r="I79" s="218" t="str">
        <f ca="1">IF(ISERROR($V79),"",OFFSET('Smelter Look-up'!$H$4,$V79-4,0))</f>
        <v/>
      </c>
      <c r="J79" s="218" t="str">
        <f ca="1">IF(ISERROR($V79),"",OFFSET('Smelter Look-up'!$I$4,$V79-4,0))</f>
        <v/>
      </c>
      <c r="K79" s="272"/>
      <c r="L79" s="272"/>
      <c r="M79" s="272"/>
      <c r="N79" s="272"/>
      <c r="O79" s="272"/>
      <c r="P79" s="219"/>
      <c r="Q79" s="273"/>
      <c r="R79" s="216" t="str">
        <f ca="1">IF(ISERROR($V79),"",OFFSET('Smelter Look-up'!$C$4,$V79-4,0)&amp;"")</f>
        <v/>
      </c>
      <c r="S79" s="224" t="str">
        <f t="shared" ca="1" si="12"/>
        <v/>
      </c>
      <c r="T79" s="224" t="str">
        <f ca="1">IF(B79="","",IF(ISERROR(MATCH($J79,SorP!$B$1:$B$6230,0)),"",INDIRECT("'SorP'!$A$"&amp;MATCH($J79,SorP!$B$1:$B$6230,0))))</f>
        <v/>
      </c>
      <c r="U79" s="240"/>
      <c r="V79" s="274" t="e">
        <f>IF(C79="",NA(),MATCH($B79&amp;$C79,'Smelter Look-up'!$J:$J,0))</f>
        <v>#N/A</v>
      </c>
      <c r="W79" s="275"/>
      <c r="X79" s="275">
        <f t="shared" ca="1" si="13"/>
        <v>0</v>
      </c>
      <c r="Y79" s="275"/>
      <c r="Z79" s="275"/>
      <c r="AB79" s="277" t="str">
        <f t="shared" si="14"/>
        <v/>
      </c>
    </row>
    <row r="80" spans="1:28" s="276" customFormat="1" ht="20.25">
      <c r="A80" s="330"/>
      <c r="B80" s="216" t="str">
        <f>IF(LEN(A80)=0,"",INDEX('Smelter Look-up'!$A:$A,MATCH($A80,'Smelter Look-up'!$E:$E,0)))</f>
        <v/>
      </c>
      <c r="C80" s="220" t="str">
        <f>IF(LEN(A80)=0,"",INDEX('Smelter Look-up'!$C:$C,MATCH($A80,'Smelter Look-up'!$E:$E,0)))</f>
        <v/>
      </c>
      <c r="D80" s="282"/>
      <c r="E80" s="216" t="str">
        <f ca="1">IF(ISERROR($V80),"",OFFSET('Smelter Look-up'!$D$4,$V80-4,0)&amp;"")</f>
        <v/>
      </c>
      <c r="F80" s="216" t="str">
        <f ca="1">IF(ISERROR($V80),"",OFFSET('Smelter Look-up'!$E$4,$V80-4,0))</f>
        <v/>
      </c>
      <c r="G80" s="216" t="str">
        <f ca="1">IF(C80=$X$4,"Enter smelter details",IF(ISERROR($V80),"",OFFSET('Smelter Look-up'!$F$4,$V80-4,0)))</f>
        <v/>
      </c>
      <c r="H80" s="217" t="str">
        <f ca="1">IF(ISERROR($V80),"",OFFSET('Smelter Look-up'!$G$4,$V80-4,0))</f>
        <v/>
      </c>
      <c r="I80" s="218" t="str">
        <f ca="1">IF(ISERROR($V80),"",OFFSET('Smelter Look-up'!$H$4,$V80-4,0))</f>
        <v/>
      </c>
      <c r="J80" s="218" t="str">
        <f ca="1">IF(ISERROR($V80),"",OFFSET('Smelter Look-up'!$I$4,$V80-4,0))</f>
        <v/>
      </c>
      <c r="K80" s="272"/>
      <c r="L80" s="272"/>
      <c r="M80" s="272"/>
      <c r="N80" s="272"/>
      <c r="O80" s="272"/>
      <c r="P80" s="219"/>
      <c r="Q80" s="273"/>
      <c r="R80" s="216" t="str">
        <f ca="1">IF(ISERROR($V80),"",OFFSET('Smelter Look-up'!$C$4,$V80-4,0)&amp;"")</f>
        <v/>
      </c>
      <c r="S80" s="224" t="str">
        <f t="shared" ca="1" si="12"/>
        <v/>
      </c>
      <c r="T80" s="224" t="str">
        <f ca="1">IF(B80="","",IF(ISERROR(MATCH($J80,SorP!$B$1:$B$6230,0)),"",INDIRECT("'SorP'!$A$"&amp;MATCH($J80,SorP!$B$1:$B$6230,0))))</f>
        <v/>
      </c>
      <c r="U80" s="240"/>
      <c r="V80" s="274" t="e">
        <f>IF(C80="",NA(),MATCH($B80&amp;$C80,'Smelter Look-up'!$J:$J,0))</f>
        <v>#N/A</v>
      </c>
      <c r="W80" s="275"/>
      <c r="X80" s="275">
        <f t="shared" ca="1" si="13"/>
        <v>0</v>
      </c>
      <c r="Y80" s="275"/>
      <c r="Z80" s="275"/>
      <c r="AB80" s="277" t="str">
        <f t="shared" si="14"/>
        <v/>
      </c>
    </row>
    <row r="81" spans="1:28" s="276" customFormat="1" ht="20.25">
      <c r="A81" s="330"/>
      <c r="B81" s="216" t="str">
        <f>IF(LEN(A81)=0,"",INDEX('Smelter Look-up'!$A:$A,MATCH($A81,'Smelter Look-up'!$E:$E,0)))</f>
        <v/>
      </c>
      <c r="C81" s="220" t="str">
        <f>IF(LEN(A81)=0,"",INDEX('Smelter Look-up'!$C:$C,MATCH($A81,'Smelter Look-up'!$E:$E,0)))</f>
        <v/>
      </c>
      <c r="D81" s="282"/>
      <c r="E81" s="216" t="str">
        <f ca="1">IF(ISERROR($V81),"",OFFSET('Smelter Look-up'!$D$4,$V81-4,0)&amp;"")</f>
        <v/>
      </c>
      <c r="F81" s="216" t="str">
        <f ca="1">IF(ISERROR($V81),"",OFFSET('Smelter Look-up'!$E$4,$V81-4,0))</f>
        <v/>
      </c>
      <c r="G81" s="216" t="str">
        <f ca="1">IF(C81=$X$4,"Enter smelter details",IF(ISERROR($V81),"",OFFSET('Smelter Look-up'!$F$4,$V81-4,0)))</f>
        <v/>
      </c>
      <c r="H81" s="217" t="str">
        <f ca="1">IF(ISERROR($V81),"",OFFSET('Smelter Look-up'!$G$4,$V81-4,0))</f>
        <v/>
      </c>
      <c r="I81" s="218" t="str">
        <f ca="1">IF(ISERROR($V81),"",OFFSET('Smelter Look-up'!$H$4,$V81-4,0))</f>
        <v/>
      </c>
      <c r="J81" s="218" t="str">
        <f ca="1">IF(ISERROR($V81),"",OFFSET('Smelter Look-up'!$I$4,$V81-4,0))</f>
        <v/>
      </c>
      <c r="K81" s="272"/>
      <c r="L81" s="272"/>
      <c r="M81" s="272"/>
      <c r="N81" s="272"/>
      <c r="O81" s="272"/>
      <c r="P81" s="219"/>
      <c r="Q81" s="273"/>
      <c r="R81" s="216" t="str">
        <f ca="1">IF(ISERROR($V81),"",OFFSET('Smelter Look-up'!$C$4,$V81-4,0)&amp;"")</f>
        <v/>
      </c>
      <c r="S81" s="224" t="str">
        <f t="shared" ca="1" si="12"/>
        <v/>
      </c>
      <c r="T81" s="224" t="str">
        <f ca="1">IF(B81="","",IF(ISERROR(MATCH($J81,SorP!$B$1:$B$6230,0)),"",INDIRECT("'SorP'!$A$"&amp;MATCH($J81,SorP!$B$1:$B$6230,0))))</f>
        <v/>
      </c>
      <c r="U81" s="240"/>
      <c r="V81" s="274" t="e">
        <f>IF(C81="",NA(),MATCH($B81&amp;$C81,'Smelter Look-up'!$J:$J,0))</f>
        <v>#N/A</v>
      </c>
      <c r="W81" s="275"/>
      <c r="X81" s="275">
        <f t="shared" ca="1" si="13"/>
        <v>0</v>
      </c>
      <c r="Y81" s="275"/>
      <c r="Z81" s="275"/>
      <c r="AB81" s="277" t="str">
        <f t="shared" si="14"/>
        <v/>
      </c>
    </row>
    <row r="82" spans="1:28" s="276" customFormat="1" ht="20.25">
      <c r="A82" s="330"/>
      <c r="B82" s="216" t="str">
        <f>IF(LEN(A82)=0,"",INDEX('Smelter Look-up'!$A:$A,MATCH($A82,'Smelter Look-up'!$E:$E,0)))</f>
        <v/>
      </c>
      <c r="C82" s="220" t="str">
        <f>IF(LEN(A82)=0,"",INDEX('Smelter Look-up'!$C:$C,MATCH($A82,'Smelter Look-up'!$E:$E,0)))</f>
        <v/>
      </c>
      <c r="D82" s="282"/>
      <c r="E82" s="216" t="str">
        <f ca="1">IF(ISERROR($V82),"",OFFSET('Smelter Look-up'!$D$4,$V82-4,0)&amp;"")</f>
        <v/>
      </c>
      <c r="F82" s="216" t="str">
        <f ca="1">IF(ISERROR($V82),"",OFFSET('Smelter Look-up'!$E$4,$V82-4,0))</f>
        <v/>
      </c>
      <c r="G82" s="216" t="str">
        <f ca="1">IF(C82=$X$4,"Enter smelter details",IF(ISERROR($V82),"",OFFSET('Smelter Look-up'!$F$4,$V82-4,0)))</f>
        <v/>
      </c>
      <c r="H82" s="217" t="str">
        <f ca="1">IF(ISERROR($V82),"",OFFSET('Smelter Look-up'!$G$4,$V82-4,0))</f>
        <v/>
      </c>
      <c r="I82" s="218" t="str">
        <f ca="1">IF(ISERROR($V82),"",OFFSET('Smelter Look-up'!$H$4,$V82-4,0))</f>
        <v/>
      </c>
      <c r="J82" s="218" t="str">
        <f ca="1">IF(ISERROR($V82),"",OFFSET('Smelter Look-up'!$I$4,$V82-4,0))</f>
        <v/>
      </c>
      <c r="K82" s="272"/>
      <c r="L82" s="272"/>
      <c r="M82" s="272"/>
      <c r="N82" s="272"/>
      <c r="O82" s="272"/>
      <c r="P82" s="219"/>
      <c r="Q82" s="273"/>
      <c r="R82" s="216" t="str">
        <f ca="1">IF(ISERROR($V82),"",OFFSET('Smelter Look-up'!$C$4,$V82-4,0)&amp;"")</f>
        <v/>
      </c>
      <c r="S82" s="224" t="str">
        <f t="shared" ca="1" si="12"/>
        <v/>
      </c>
      <c r="T82" s="224" t="str">
        <f ca="1">IF(B82="","",IF(ISERROR(MATCH($J82,SorP!$B$1:$B$6230,0)),"",INDIRECT("'SorP'!$A$"&amp;MATCH($J82,SorP!$B$1:$B$6230,0))))</f>
        <v/>
      </c>
      <c r="U82" s="240"/>
      <c r="V82" s="274" t="e">
        <f>IF(C82="",NA(),MATCH($B82&amp;$C82,'Smelter Look-up'!$J:$J,0))</f>
        <v>#N/A</v>
      </c>
      <c r="W82" s="275"/>
      <c r="X82" s="275">
        <f t="shared" ca="1" si="13"/>
        <v>0</v>
      </c>
      <c r="Y82" s="275"/>
      <c r="Z82" s="275"/>
      <c r="AB82" s="277" t="str">
        <f t="shared" si="14"/>
        <v/>
      </c>
    </row>
    <row r="83" spans="1:28" s="276" customFormat="1" ht="20.25">
      <c r="A83" s="330"/>
      <c r="B83" s="216" t="str">
        <f>IF(LEN(A83)=0,"",INDEX('Smelter Look-up'!$A:$A,MATCH($A83,'Smelter Look-up'!$E:$E,0)))</f>
        <v/>
      </c>
      <c r="C83" s="220" t="str">
        <f>IF(LEN(A83)=0,"",INDEX('Smelter Look-up'!$C:$C,MATCH($A83,'Smelter Look-up'!$E:$E,0)))</f>
        <v/>
      </c>
      <c r="D83" s="282"/>
      <c r="E83" s="216" t="str">
        <f ca="1">IF(ISERROR($V83),"",OFFSET('Smelter Look-up'!$D$4,$V83-4,0)&amp;"")</f>
        <v/>
      </c>
      <c r="F83" s="216" t="str">
        <f ca="1">IF(ISERROR($V83),"",OFFSET('Smelter Look-up'!$E$4,$V83-4,0))</f>
        <v/>
      </c>
      <c r="G83" s="216" t="str">
        <f ca="1">IF(C83=$X$4,"Enter smelter details",IF(ISERROR($V83),"",OFFSET('Smelter Look-up'!$F$4,$V83-4,0)))</f>
        <v/>
      </c>
      <c r="H83" s="217" t="str">
        <f ca="1">IF(ISERROR($V83),"",OFFSET('Smelter Look-up'!$G$4,$V83-4,0))</f>
        <v/>
      </c>
      <c r="I83" s="218" t="str">
        <f ca="1">IF(ISERROR($V83),"",OFFSET('Smelter Look-up'!$H$4,$V83-4,0))</f>
        <v/>
      </c>
      <c r="J83" s="218" t="str">
        <f ca="1">IF(ISERROR($V83),"",OFFSET('Smelter Look-up'!$I$4,$V83-4,0))</f>
        <v/>
      </c>
      <c r="K83" s="272"/>
      <c r="L83" s="272"/>
      <c r="M83" s="272"/>
      <c r="N83" s="272"/>
      <c r="O83" s="272"/>
      <c r="P83" s="219"/>
      <c r="Q83" s="273"/>
      <c r="R83" s="216" t="str">
        <f ca="1">IF(ISERROR($V83),"",OFFSET('Smelter Look-up'!$C$4,$V83-4,0)&amp;"")</f>
        <v/>
      </c>
      <c r="S83" s="224" t="str">
        <f t="shared" ca="1" si="12"/>
        <v/>
      </c>
      <c r="T83" s="224" t="str">
        <f ca="1">IF(B83="","",IF(ISERROR(MATCH($J83,SorP!$B$1:$B$6230,0)),"",INDIRECT("'SorP'!$A$"&amp;MATCH($J83,SorP!$B$1:$B$6230,0))))</f>
        <v/>
      </c>
      <c r="U83" s="240"/>
      <c r="V83" s="274" t="e">
        <f>IF(C83="",NA(),MATCH($B83&amp;$C83,'Smelter Look-up'!$J:$J,0))</f>
        <v>#N/A</v>
      </c>
      <c r="W83" s="275"/>
      <c r="X83" s="275">
        <f t="shared" ca="1" si="13"/>
        <v>0</v>
      </c>
      <c r="Y83" s="275"/>
      <c r="Z83" s="275"/>
      <c r="AB83" s="277" t="str">
        <f t="shared" si="14"/>
        <v/>
      </c>
    </row>
    <row r="84" spans="1:28" s="276" customFormat="1" ht="20.25">
      <c r="A84" s="330"/>
      <c r="B84" s="216" t="str">
        <f>IF(LEN(A84)=0,"",INDEX('Smelter Look-up'!$A:$A,MATCH($A84,'Smelter Look-up'!$E:$E,0)))</f>
        <v/>
      </c>
      <c r="C84" s="220" t="str">
        <f>IF(LEN(A84)=0,"",INDEX('Smelter Look-up'!$C:$C,MATCH($A84,'Smelter Look-up'!$E:$E,0)))</f>
        <v/>
      </c>
      <c r="D84" s="282"/>
      <c r="E84" s="216" t="str">
        <f ca="1">IF(ISERROR($V84),"",OFFSET('Smelter Look-up'!$D$4,$V84-4,0)&amp;"")</f>
        <v/>
      </c>
      <c r="F84" s="216" t="str">
        <f ca="1">IF(ISERROR($V84),"",OFFSET('Smelter Look-up'!$E$4,$V84-4,0))</f>
        <v/>
      </c>
      <c r="G84" s="216" t="str">
        <f ca="1">IF(C84=$X$4,"Enter smelter details",IF(ISERROR($V84),"",OFFSET('Smelter Look-up'!$F$4,$V84-4,0)))</f>
        <v/>
      </c>
      <c r="H84" s="217" t="str">
        <f ca="1">IF(ISERROR($V84),"",OFFSET('Smelter Look-up'!$G$4,$V84-4,0))</f>
        <v/>
      </c>
      <c r="I84" s="218" t="str">
        <f ca="1">IF(ISERROR($V84),"",OFFSET('Smelter Look-up'!$H$4,$V84-4,0))</f>
        <v/>
      </c>
      <c r="J84" s="218" t="str">
        <f ca="1">IF(ISERROR($V84),"",OFFSET('Smelter Look-up'!$I$4,$V84-4,0))</f>
        <v/>
      </c>
      <c r="K84" s="272"/>
      <c r="L84" s="272"/>
      <c r="M84" s="272"/>
      <c r="N84" s="272"/>
      <c r="O84" s="272"/>
      <c r="P84" s="219"/>
      <c r="Q84" s="273"/>
      <c r="R84" s="216" t="str">
        <f ca="1">IF(ISERROR($V84),"",OFFSET('Smelter Look-up'!$C$4,$V84-4,0)&amp;"")</f>
        <v/>
      </c>
      <c r="S84" s="224" t="str">
        <f t="shared" ca="1" si="12"/>
        <v/>
      </c>
      <c r="T84" s="224" t="str">
        <f ca="1">IF(B84="","",IF(ISERROR(MATCH($J84,SorP!$B$1:$B$6230,0)),"",INDIRECT("'SorP'!$A$"&amp;MATCH($J84,SorP!$B$1:$B$6230,0))))</f>
        <v/>
      </c>
      <c r="U84" s="240"/>
      <c r="V84" s="274" t="e">
        <f>IF(C84="",NA(),MATCH($B84&amp;$C84,'Smelter Look-up'!$J:$J,0))</f>
        <v>#N/A</v>
      </c>
      <c r="W84" s="275"/>
      <c r="X84" s="275">
        <f t="shared" ca="1" si="13"/>
        <v>0</v>
      </c>
      <c r="Y84" s="275"/>
      <c r="Z84" s="275"/>
      <c r="AB84" s="277" t="str">
        <f t="shared" si="14"/>
        <v/>
      </c>
    </row>
    <row r="85" spans="1:28" s="276" customFormat="1" ht="20.25">
      <c r="A85" s="330"/>
      <c r="B85" s="216" t="str">
        <f>IF(LEN(A85)=0,"",INDEX('Smelter Look-up'!$A:$A,MATCH($A85,'Smelter Look-up'!$E:$E,0)))</f>
        <v/>
      </c>
      <c r="C85" s="220" t="str">
        <f>IF(LEN(A85)=0,"",INDEX('Smelter Look-up'!$C:$C,MATCH($A85,'Smelter Look-up'!$E:$E,0)))</f>
        <v/>
      </c>
      <c r="D85" s="282"/>
      <c r="E85" s="216" t="str">
        <f ca="1">IF(ISERROR($V85),"",OFFSET('Smelter Look-up'!$D$4,$V85-4,0)&amp;"")</f>
        <v/>
      </c>
      <c r="F85" s="216" t="str">
        <f ca="1">IF(ISERROR($V85),"",OFFSET('Smelter Look-up'!$E$4,$V85-4,0))</f>
        <v/>
      </c>
      <c r="G85" s="216" t="str">
        <f ca="1">IF(C85=$X$4,"Enter smelter details",IF(ISERROR($V85),"",OFFSET('Smelter Look-up'!$F$4,$V85-4,0)))</f>
        <v/>
      </c>
      <c r="H85" s="217" t="str">
        <f ca="1">IF(ISERROR($V85),"",OFFSET('Smelter Look-up'!$G$4,$V85-4,0))</f>
        <v/>
      </c>
      <c r="I85" s="218" t="str">
        <f ca="1">IF(ISERROR($V85),"",OFFSET('Smelter Look-up'!$H$4,$V85-4,0))</f>
        <v/>
      </c>
      <c r="J85" s="218" t="str">
        <f ca="1">IF(ISERROR($V85),"",OFFSET('Smelter Look-up'!$I$4,$V85-4,0))</f>
        <v/>
      </c>
      <c r="K85" s="272"/>
      <c r="L85" s="272"/>
      <c r="M85" s="272"/>
      <c r="N85" s="272"/>
      <c r="O85" s="272"/>
      <c r="P85" s="219"/>
      <c r="Q85" s="273"/>
      <c r="R85" s="216" t="str">
        <f ca="1">IF(ISERROR($V85),"",OFFSET('Smelter Look-up'!$C$4,$V85-4,0)&amp;"")</f>
        <v/>
      </c>
      <c r="S85" s="224" t="str">
        <f t="shared" ca="1" si="12"/>
        <v/>
      </c>
      <c r="T85" s="224" t="str">
        <f ca="1">IF(B85="","",IF(ISERROR(MATCH($J85,SorP!$B$1:$B$6230,0)),"",INDIRECT("'SorP'!$A$"&amp;MATCH($J85,SorP!$B$1:$B$6230,0))))</f>
        <v/>
      </c>
      <c r="U85" s="240"/>
      <c r="V85" s="274" t="e">
        <f>IF(C85="",NA(),MATCH($B85&amp;$C85,'Smelter Look-up'!$J:$J,0))</f>
        <v>#N/A</v>
      </c>
      <c r="W85" s="275"/>
      <c r="X85" s="275">
        <f t="shared" ca="1" si="13"/>
        <v>0</v>
      </c>
      <c r="Y85" s="275"/>
      <c r="Z85" s="275"/>
      <c r="AB85" s="277" t="str">
        <f t="shared" si="14"/>
        <v/>
      </c>
    </row>
    <row r="86" spans="1:28" s="276" customFormat="1" ht="20.25">
      <c r="A86" s="330"/>
      <c r="B86" s="216" t="str">
        <f>IF(LEN(A86)=0,"",INDEX('Smelter Look-up'!$A:$A,MATCH($A86,'Smelter Look-up'!$E:$E,0)))</f>
        <v/>
      </c>
      <c r="C86" s="220" t="str">
        <f>IF(LEN(A86)=0,"",INDEX('Smelter Look-up'!$C:$C,MATCH($A86,'Smelter Look-up'!$E:$E,0)))</f>
        <v/>
      </c>
      <c r="D86" s="282"/>
      <c r="E86" s="216" t="str">
        <f ca="1">IF(ISERROR($V86),"",OFFSET('Smelter Look-up'!$D$4,$V86-4,0)&amp;"")</f>
        <v/>
      </c>
      <c r="F86" s="216" t="str">
        <f ca="1">IF(ISERROR($V86),"",OFFSET('Smelter Look-up'!$E$4,$V86-4,0))</f>
        <v/>
      </c>
      <c r="G86" s="216" t="str">
        <f ca="1">IF(C86=$X$4,"Enter smelter details",IF(ISERROR($V86),"",OFFSET('Smelter Look-up'!$F$4,$V86-4,0)))</f>
        <v/>
      </c>
      <c r="H86" s="217" t="str">
        <f ca="1">IF(ISERROR($V86),"",OFFSET('Smelter Look-up'!$G$4,$V86-4,0))</f>
        <v/>
      </c>
      <c r="I86" s="218" t="str">
        <f ca="1">IF(ISERROR($V86),"",OFFSET('Smelter Look-up'!$H$4,$V86-4,0))</f>
        <v/>
      </c>
      <c r="J86" s="218" t="str">
        <f ca="1">IF(ISERROR($V86),"",OFFSET('Smelter Look-up'!$I$4,$V86-4,0))</f>
        <v/>
      </c>
      <c r="K86" s="272"/>
      <c r="L86" s="272"/>
      <c r="M86" s="272"/>
      <c r="N86" s="272"/>
      <c r="O86" s="272"/>
      <c r="P86" s="219"/>
      <c r="Q86" s="273"/>
      <c r="R86" s="216" t="str">
        <f ca="1">IF(ISERROR($V86),"",OFFSET('Smelter Look-up'!$C$4,$V86-4,0)&amp;"")</f>
        <v/>
      </c>
      <c r="S86" s="224" t="str">
        <f t="shared" ca="1" si="12"/>
        <v/>
      </c>
      <c r="T86" s="224" t="str">
        <f ca="1">IF(B86="","",IF(ISERROR(MATCH($J86,SorP!$B$1:$B$6230,0)),"",INDIRECT("'SorP'!$A$"&amp;MATCH($J86,SorP!$B$1:$B$6230,0))))</f>
        <v/>
      </c>
      <c r="U86" s="240"/>
      <c r="V86" s="274" t="e">
        <f>IF(C86="",NA(),MATCH($B86&amp;$C86,'Smelter Look-up'!$J:$J,0))</f>
        <v>#N/A</v>
      </c>
      <c r="W86" s="275"/>
      <c r="X86" s="275">
        <f t="shared" ca="1" si="13"/>
        <v>0</v>
      </c>
      <c r="Y86" s="275"/>
      <c r="Z86" s="275"/>
      <c r="AB86" s="277" t="str">
        <f t="shared" si="14"/>
        <v/>
      </c>
    </row>
    <row r="87" spans="1:28" s="276" customFormat="1" ht="20.25">
      <c r="A87" s="330"/>
      <c r="B87" s="216" t="str">
        <f>IF(LEN(A87)=0,"",INDEX('Smelter Look-up'!$A:$A,MATCH($A87,'Smelter Look-up'!$E:$E,0)))</f>
        <v/>
      </c>
      <c r="C87" s="220" t="str">
        <f>IF(LEN(A87)=0,"",INDEX('Smelter Look-up'!$C:$C,MATCH($A87,'Smelter Look-up'!$E:$E,0)))</f>
        <v/>
      </c>
      <c r="D87" s="282"/>
      <c r="E87" s="216" t="str">
        <f ca="1">IF(ISERROR($V87),"",OFFSET('Smelter Look-up'!$D$4,$V87-4,0)&amp;"")</f>
        <v/>
      </c>
      <c r="F87" s="216" t="str">
        <f ca="1">IF(ISERROR($V87),"",OFFSET('Smelter Look-up'!$E$4,$V87-4,0))</f>
        <v/>
      </c>
      <c r="G87" s="216" t="str">
        <f ca="1">IF(C87=$X$4,"Enter smelter details",IF(ISERROR($V87),"",OFFSET('Smelter Look-up'!$F$4,$V87-4,0)))</f>
        <v/>
      </c>
      <c r="H87" s="217" t="str">
        <f ca="1">IF(ISERROR($V87),"",OFFSET('Smelter Look-up'!$G$4,$V87-4,0))</f>
        <v/>
      </c>
      <c r="I87" s="218" t="str">
        <f ca="1">IF(ISERROR($V87),"",OFFSET('Smelter Look-up'!$H$4,$V87-4,0))</f>
        <v/>
      </c>
      <c r="J87" s="218" t="str">
        <f ca="1">IF(ISERROR($V87),"",OFFSET('Smelter Look-up'!$I$4,$V87-4,0))</f>
        <v/>
      </c>
      <c r="K87" s="272"/>
      <c r="L87" s="272"/>
      <c r="M87" s="272"/>
      <c r="N87" s="272"/>
      <c r="O87" s="272"/>
      <c r="P87" s="219"/>
      <c r="Q87" s="273"/>
      <c r="R87" s="216" t="str">
        <f ca="1">IF(ISERROR($V87),"",OFFSET('Smelter Look-up'!$C$4,$V87-4,0)&amp;"")</f>
        <v/>
      </c>
      <c r="S87" s="224" t="str">
        <f t="shared" ca="1" si="12"/>
        <v/>
      </c>
      <c r="T87" s="224" t="str">
        <f ca="1">IF(B87="","",IF(ISERROR(MATCH($J87,SorP!$B$1:$B$6230,0)),"",INDIRECT("'SorP'!$A$"&amp;MATCH($J87,SorP!$B$1:$B$6230,0))))</f>
        <v/>
      </c>
      <c r="U87" s="240"/>
      <c r="V87" s="274" t="e">
        <f>IF(C87="",NA(),MATCH($B87&amp;$C87,'Smelter Look-up'!$J:$J,0))</f>
        <v>#N/A</v>
      </c>
      <c r="W87" s="275"/>
      <c r="X87" s="275">
        <f t="shared" ca="1" si="13"/>
        <v>0</v>
      </c>
      <c r="Y87" s="275"/>
      <c r="Z87" s="275"/>
      <c r="AB87" s="277" t="str">
        <f t="shared" si="14"/>
        <v/>
      </c>
    </row>
    <row r="88" spans="1:28" s="276" customFormat="1" ht="20.25">
      <c r="A88" s="330"/>
      <c r="B88" s="216" t="str">
        <f>IF(LEN(A88)=0,"",INDEX('Smelter Look-up'!$A:$A,MATCH($A88,'Smelter Look-up'!$E:$E,0)))</f>
        <v/>
      </c>
      <c r="C88" s="220" t="str">
        <f>IF(LEN(A88)=0,"",INDEX('Smelter Look-up'!$C:$C,MATCH($A88,'Smelter Look-up'!$E:$E,0)))</f>
        <v/>
      </c>
      <c r="D88" s="282"/>
      <c r="E88" s="216" t="str">
        <f ca="1">IF(ISERROR($V88),"",OFFSET('Smelter Look-up'!$D$4,$V88-4,0)&amp;"")</f>
        <v/>
      </c>
      <c r="F88" s="216" t="str">
        <f ca="1">IF(ISERROR($V88),"",OFFSET('Smelter Look-up'!$E$4,$V88-4,0))</f>
        <v/>
      </c>
      <c r="G88" s="216" t="str">
        <f ca="1">IF(C88=$X$4,"Enter smelter details",IF(ISERROR($V88),"",OFFSET('Smelter Look-up'!$F$4,$V88-4,0)))</f>
        <v/>
      </c>
      <c r="H88" s="217" t="str">
        <f ca="1">IF(ISERROR($V88),"",OFFSET('Smelter Look-up'!$G$4,$V88-4,0))</f>
        <v/>
      </c>
      <c r="I88" s="218" t="str">
        <f ca="1">IF(ISERROR($V88),"",OFFSET('Smelter Look-up'!$H$4,$V88-4,0))</f>
        <v/>
      </c>
      <c r="J88" s="218" t="str">
        <f ca="1">IF(ISERROR($V88),"",OFFSET('Smelter Look-up'!$I$4,$V88-4,0))</f>
        <v/>
      </c>
      <c r="K88" s="272"/>
      <c r="L88" s="272"/>
      <c r="M88" s="272"/>
      <c r="N88" s="272"/>
      <c r="O88" s="272"/>
      <c r="P88" s="219"/>
      <c r="Q88" s="273"/>
      <c r="R88" s="216" t="str">
        <f ca="1">IF(ISERROR($V88),"",OFFSET('Smelter Look-up'!$C$4,$V88-4,0)&amp;"")</f>
        <v/>
      </c>
      <c r="S88" s="224" t="str">
        <f t="shared" ca="1" si="12"/>
        <v/>
      </c>
      <c r="T88" s="224" t="str">
        <f ca="1">IF(B88="","",IF(ISERROR(MATCH($J88,SorP!$B$1:$B$6230,0)),"",INDIRECT("'SorP'!$A$"&amp;MATCH($J88,SorP!$B$1:$B$6230,0))))</f>
        <v/>
      </c>
      <c r="U88" s="240"/>
      <c r="V88" s="274" t="e">
        <f>IF(C88="",NA(),MATCH($B88&amp;$C88,'Smelter Look-up'!$J:$J,0))</f>
        <v>#N/A</v>
      </c>
      <c r="W88" s="275"/>
      <c r="X88" s="275">
        <f t="shared" ca="1" si="13"/>
        <v>0</v>
      </c>
      <c r="Y88" s="275"/>
      <c r="Z88" s="275"/>
      <c r="AB88" s="277" t="str">
        <f t="shared" si="14"/>
        <v/>
      </c>
    </row>
    <row r="89" spans="1:28" s="276" customFormat="1" ht="20.25">
      <c r="A89" s="330"/>
      <c r="B89" s="216" t="str">
        <f>IF(LEN(A89)=0,"",INDEX('Smelter Look-up'!$A:$A,MATCH($A89,'Smelter Look-up'!$E:$E,0)))</f>
        <v/>
      </c>
      <c r="C89" s="220" t="str">
        <f>IF(LEN(A89)=0,"",INDEX('Smelter Look-up'!$C:$C,MATCH($A89,'Smelter Look-up'!$E:$E,0)))</f>
        <v/>
      </c>
      <c r="D89" s="282"/>
      <c r="E89" s="216" t="str">
        <f ca="1">IF(ISERROR($V89),"",OFFSET('Smelter Look-up'!$D$4,$V89-4,0)&amp;"")</f>
        <v/>
      </c>
      <c r="F89" s="216" t="str">
        <f ca="1">IF(ISERROR($V89),"",OFFSET('Smelter Look-up'!$E$4,$V89-4,0))</f>
        <v/>
      </c>
      <c r="G89" s="216" t="str">
        <f ca="1">IF(C89=$X$4,"Enter smelter details",IF(ISERROR($V89),"",OFFSET('Smelter Look-up'!$F$4,$V89-4,0)))</f>
        <v/>
      </c>
      <c r="H89" s="217" t="str">
        <f ca="1">IF(ISERROR($V89),"",OFFSET('Smelter Look-up'!$G$4,$V89-4,0))</f>
        <v/>
      </c>
      <c r="I89" s="218" t="str">
        <f ca="1">IF(ISERROR($V89),"",OFFSET('Smelter Look-up'!$H$4,$V89-4,0))</f>
        <v/>
      </c>
      <c r="J89" s="218" t="str">
        <f ca="1">IF(ISERROR($V89),"",OFFSET('Smelter Look-up'!$I$4,$V89-4,0))</f>
        <v/>
      </c>
      <c r="K89" s="272"/>
      <c r="L89" s="272"/>
      <c r="M89" s="272"/>
      <c r="N89" s="272"/>
      <c r="O89" s="272"/>
      <c r="P89" s="219"/>
      <c r="Q89" s="273"/>
      <c r="R89" s="216" t="str">
        <f ca="1">IF(ISERROR($V89),"",OFFSET('Smelter Look-up'!$C$4,$V89-4,0)&amp;"")</f>
        <v/>
      </c>
      <c r="S89" s="224" t="str">
        <f t="shared" ca="1" si="12"/>
        <v/>
      </c>
      <c r="T89" s="224" t="str">
        <f ca="1">IF(B89="","",IF(ISERROR(MATCH($J89,SorP!$B$1:$B$6230,0)),"",INDIRECT("'SorP'!$A$"&amp;MATCH($J89,SorP!$B$1:$B$6230,0))))</f>
        <v/>
      </c>
      <c r="U89" s="240"/>
      <c r="V89" s="274" t="e">
        <f>IF(C89="",NA(),MATCH($B89&amp;$C89,'Smelter Look-up'!$J:$J,0))</f>
        <v>#N/A</v>
      </c>
      <c r="W89" s="275"/>
      <c r="X89" s="275">
        <f t="shared" ca="1" si="13"/>
        <v>0</v>
      </c>
      <c r="Y89" s="275"/>
      <c r="Z89" s="275"/>
      <c r="AB89" s="277" t="str">
        <f t="shared" si="14"/>
        <v/>
      </c>
    </row>
    <row r="90" spans="1:28" s="276" customFormat="1" ht="20.25">
      <c r="A90" s="330"/>
      <c r="B90" s="216" t="str">
        <f>IF(LEN(A90)=0,"",INDEX('Smelter Look-up'!$A:$A,MATCH($A90,'Smelter Look-up'!$E:$E,0)))</f>
        <v/>
      </c>
      <c r="C90" s="220" t="str">
        <f>IF(LEN(A90)=0,"",INDEX('Smelter Look-up'!$C:$C,MATCH($A90,'Smelter Look-up'!$E:$E,0)))</f>
        <v/>
      </c>
      <c r="D90" s="282"/>
      <c r="E90" s="216" t="str">
        <f ca="1">IF(ISERROR($V90),"",OFFSET('Smelter Look-up'!$D$4,$V90-4,0)&amp;"")</f>
        <v/>
      </c>
      <c r="F90" s="216" t="str">
        <f ca="1">IF(ISERROR($V90),"",OFFSET('Smelter Look-up'!$E$4,$V90-4,0))</f>
        <v/>
      </c>
      <c r="G90" s="216" t="str">
        <f ca="1">IF(C90=$X$4,"Enter smelter details",IF(ISERROR($V90),"",OFFSET('Smelter Look-up'!$F$4,$V90-4,0)))</f>
        <v/>
      </c>
      <c r="H90" s="217" t="str">
        <f ca="1">IF(ISERROR($V90),"",OFFSET('Smelter Look-up'!$G$4,$V90-4,0))</f>
        <v/>
      </c>
      <c r="I90" s="218" t="str">
        <f ca="1">IF(ISERROR($V90),"",OFFSET('Smelter Look-up'!$H$4,$V90-4,0))</f>
        <v/>
      </c>
      <c r="J90" s="218" t="str">
        <f ca="1">IF(ISERROR($V90),"",OFFSET('Smelter Look-up'!$I$4,$V90-4,0))</f>
        <v/>
      </c>
      <c r="K90" s="272"/>
      <c r="L90" s="272"/>
      <c r="M90" s="272"/>
      <c r="N90" s="272"/>
      <c r="O90" s="272"/>
      <c r="P90" s="219"/>
      <c r="Q90" s="273"/>
      <c r="R90" s="216" t="str">
        <f ca="1">IF(ISERROR($V90),"",OFFSET('Smelter Look-up'!$C$4,$V90-4,0)&amp;"")</f>
        <v/>
      </c>
      <c r="S90" s="224" t="str">
        <f t="shared" ca="1" si="12"/>
        <v/>
      </c>
      <c r="T90" s="224" t="str">
        <f ca="1">IF(B90="","",IF(ISERROR(MATCH($J90,SorP!$B$1:$B$6230,0)),"",INDIRECT("'SorP'!$A$"&amp;MATCH($J90,SorP!$B$1:$B$6230,0))))</f>
        <v/>
      </c>
      <c r="U90" s="240"/>
      <c r="V90" s="274" t="e">
        <f>IF(C90="",NA(),MATCH($B90&amp;$C90,'Smelter Look-up'!$J:$J,0))</f>
        <v>#N/A</v>
      </c>
      <c r="W90" s="275"/>
      <c r="X90" s="275">
        <f t="shared" ca="1" si="13"/>
        <v>0</v>
      </c>
      <c r="Y90" s="275"/>
      <c r="Z90" s="275"/>
      <c r="AB90" s="277" t="str">
        <f t="shared" si="14"/>
        <v/>
      </c>
    </row>
    <row r="91" spans="1:28" s="276" customFormat="1" ht="20.25">
      <c r="A91" s="330"/>
      <c r="B91" s="216" t="str">
        <f>IF(LEN(A91)=0,"",INDEX('Smelter Look-up'!$A:$A,MATCH($A91,'Smelter Look-up'!$E:$E,0)))</f>
        <v/>
      </c>
      <c r="C91" s="220" t="str">
        <f>IF(LEN(A91)=0,"",INDEX('Smelter Look-up'!$C:$C,MATCH($A91,'Smelter Look-up'!$E:$E,0)))</f>
        <v/>
      </c>
      <c r="D91" s="282"/>
      <c r="E91" s="216" t="str">
        <f ca="1">IF(ISERROR($V91),"",OFFSET('Smelter Look-up'!$D$4,$V91-4,0)&amp;"")</f>
        <v/>
      </c>
      <c r="F91" s="216" t="str">
        <f ca="1">IF(ISERROR($V91),"",OFFSET('Smelter Look-up'!$E$4,$V91-4,0))</f>
        <v/>
      </c>
      <c r="G91" s="216" t="str">
        <f ca="1">IF(C91=$X$4,"Enter smelter details",IF(ISERROR($V91),"",OFFSET('Smelter Look-up'!$F$4,$V91-4,0)))</f>
        <v/>
      </c>
      <c r="H91" s="217" t="str">
        <f ca="1">IF(ISERROR($V91),"",OFFSET('Smelter Look-up'!$G$4,$V91-4,0))</f>
        <v/>
      </c>
      <c r="I91" s="218" t="str">
        <f ca="1">IF(ISERROR($V91),"",OFFSET('Smelter Look-up'!$H$4,$V91-4,0))</f>
        <v/>
      </c>
      <c r="J91" s="218" t="str">
        <f ca="1">IF(ISERROR($V91),"",OFFSET('Smelter Look-up'!$I$4,$V91-4,0))</f>
        <v/>
      </c>
      <c r="K91" s="272"/>
      <c r="L91" s="272"/>
      <c r="M91" s="272"/>
      <c r="N91" s="272"/>
      <c r="O91" s="272"/>
      <c r="P91" s="219"/>
      <c r="Q91" s="273"/>
      <c r="R91" s="216" t="str">
        <f ca="1">IF(ISERROR($V91),"",OFFSET('Smelter Look-up'!$C$4,$V91-4,0)&amp;"")</f>
        <v/>
      </c>
      <c r="S91" s="224" t="str">
        <f t="shared" ca="1" si="12"/>
        <v/>
      </c>
      <c r="T91" s="224" t="str">
        <f ca="1">IF(B91="","",IF(ISERROR(MATCH($J91,SorP!$B$1:$B$6230,0)),"",INDIRECT("'SorP'!$A$"&amp;MATCH($J91,SorP!$B$1:$B$6230,0))))</f>
        <v/>
      </c>
      <c r="U91" s="240"/>
      <c r="V91" s="274" t="e">
        <f>IF(C91="",NA(),MATCH($B91&amp;$C91,'Smelter Look-up'!$J:$J,0))</f>
        <v>#N/A</v>
      </c>
      <c r="W91" s="275"/>
      <c r="X91" s="275">
        <f t="shared" ca="1" si="13"/>
        <v>0</v>
      </c>
      <c r="Y91" s="275"/>
      <c r="Z91" s="275"/>
      <c r="AB91" s="277" t="str">
        <f t="shared" si="14"/>
        <v/>
      </c>
    </row>
    <row r="92" spans="1:28" s="276" customFormat="1" ht="20.25">
      <c r="A92" s="330"/>
      <c r="B92" s="216" t="str">
        <f>IF(LEN(A92)=0,"",INDEX('Smelter Look-up'!$A:$A,MATCH($A92,'Smelter Look-up'!$E:$E,0)))</f>
        <v/>
      </c>
      <c r="C92" s="220" t="str">
        <f>IF(LEN(A92)=0,"",INDEX('Smelter Look-up'!$C:$C,MATCH($A92,'Smelter Look-up'!$E:$E,0)))</f>
        <v/>
      </c>
      <c r="D92" s="282"/>
      <c r="E92" s="216" t="str">
        <f ca="1">IF(ISERROR($V92),"",OFFSET('Smelter Look-up'!$D$4,$V92-4,0)&amp;"")</f>
        <v/>
      </c>
      <c r="F92" s="216" t="str">
        <f ca="1">IF(ISERROR($V92),"",OFFSET('Smelter Look-up'!$E$4,$V92-4,0))</f>
        <v/>
      </c>
      <c r="G92" s="216" t="str">
        <f ca="1">IF(C92=$X$4,"Enter smelter details",IF(ISERROR($V92),"",OFFSET('Smelter Look-up'!$F$4,$V92-4,0)))</f>
        <v/>
      </c>
      <c r="H92" s="217" t="str">
        <f ca="1">IF(ISERROR($V92),"",OFFSET('Smelter Look-up'!$G$4,$V92-4,0))</f>
        <v/>
      </c>
      <c r="I92" s="218" t="str">
        <f ca="1">IF(ISERROR($V92),"",OFFSET('Smelter Look-up'!$H$4,$V92-4,0))</f>
        <v/>
      </c>
      <c r="J92" s="218" t="str">
        <f ca="1">IF(ISERROR($V92),"",OFFSET('Smelter Look-up'!$I$4,$V92-4,0))</f>
        <v/>
      </c>
      <c r="K92" s="272"/>
      <c r="L92" s="272"/>
      <c r="M92" s="272"/>
      <c r="N92" s="272"/>
      <c r="O92" s="272"/>
      <c r="P92" s="219"/>
      <c r="Q92" s="273"/>
      <c r="R92" s="216" t="str">
        <f ca="1">IF(ISERROR($V92),"",OFFSET('Smelter Look-up'!$C$4,$V92-4,0)&amp;"")</f>
        <v/>
      </c>
      <c r="S92" s="224" t="str">
        <f t="shared" ca="1" si="12"/>
        <v/>
      </c>
      <c r="T92" s="224" t="str">
        <f ca="1">IF(B92="","",IF(ISERROR(MATCH($J92,SorP!$B$1:$B$6230,0)),"",INDIRECT("'SorP'!$A$"&amp;MATCH($J92,SorP!$B$1:$B$6230,0))))</f>
        <v/>
      </c>
      <c r="U92" s="240"/>
      <c r="V92" s="274" t="e">
        <f>IF(C92="",NA(),MATCH($B92&amp;$C92,'Smelter Look-up'!$J:$J,0))</f>
        <v>#N/A</v>
      </c>
      <c r="W92" s="275"/>
      <c r="X92" s="275">
        <f t="shared" ca="1" si="13"/>
        <v>0</v>
      </c>
      <c r="Y92" s="275"/>
      <c r="Z92" s="275"/>
      <c r="AB92" s="277" t="str">
        <f t="shared" si="14"/>
        <v/>
      </c>
    </row>
    <row r="93" spans="1:28" s="276" customFormat="1" ht="20.25">
      <c r="A93" s="330"/>
      <c r="B93" s="216" t="str">
        <f>IF(LEN(A93)=0,"",INDEX('Smelter Look-up'!$A:$A,MATCH($A93,'Smelter Look-up'!$E:$E,0)))</f>
        <v/>
      </c>
      <c r="C93" s="220" t="str">
        <f>IF(LEN(A93)=0,"",INDEX('Smelter Look-up'!$C:$C,MATCH($A93,'Smelter Look-up'!$E:$E,0)))</f>
        <v/>
      </c>
      <c r="D93" s="282"/>
      <c r="E93" s="216" t="str">
        <f ca="1">IF(ISERROR($V93),"",OFFSET('Smelter Look-up'!$D$4,$V93-4,0)&amp;"")</f>
        <v/>
      </c>
      <c r="F93" s="216" t="str">
        <f ca="1">IF(ISERROR($V93),"",OFFSET('Smelter Look-up'!$E$4,$V93-4,0))</f>
        <v/>
      </c>
      <c r="G93" s="216" t="str">
        <f ca="1">IF(C93=$X$4,"Enter smelter details",IF(ISERROR($V93),"",OFFSET('Smelter Look-up'!$F$4,$V93-4,0)))</f>
        <v/>
      </c>
      <c r="H93" s="217" t="str">
        <f ca="1">IF(ISERROR($V93),"",OFFSET('Smelter Look-up'!$G$4,$V93-4,0))</f>
        <v/>
      </c>
      <c r="I93" s="218" t="str">
        <f ca="1">IF(ISERROR($V93),"",OFFSET('Smelter Look-up'!$H$4,$V93-4,0))</f>
        <v/>
      </c>
      <c r="J93" s="218" t="str">
        <f ca="1">IF(ISERROR($V93),"",OFFSET('Smelter Look-up'!$I$4,$V93-4,0))</f>
        <v/>
      </c>
      <c r="K93" s="272"/>
      <c r="L93" s="272"/>
      <c r="M93" s="272"/>
      <c r="N93" s="272"/>
      <c r="O93" s="272"/>
      <c r="P93" s="219"/>
      <c r="Q93" s="273"/>
      <c r="R93" s="216" t="str">
        <f ca="1">IF(ISERROR($V93),"",OFFSET('Smelter Look-up'!$C$4,$V93-4,0)&amp;"")</f>
        <v/>
      </c>
      <c r="S93" s="224" t="str">
        <f t="shared" ca="1" si="12"/>
        <v/>
      </c>
      <c r="T93" s="224" t="str">
        <f ca="1">IF(B93="","",IF(ISERROR(MATCH($J93,SorP!$B$1:$B$6230,0)),"",INDIRECT("'SorP'!$A$"&amp;MATCH($J93,SorP!$B$1:$B$6230,0))))</f>
        <v/>
      </c>
      <c r="U93" s="240"/>
      <c r="V93" s="274" t="e">
        <f>IF(C93="",NA(),MATCH($B93&amp;$C93,'Smelter Look-up'!$J:$J,0))</f>
        <v>#N/A</v>
      </c>
      <c r="W93" s="275"/>
      <c r="X93" s="275">
        <f t="shared" ca="1" si="13"/>
        <v>0</v>
      </c>
      <c r="Y93" s="275"/>
      <c r="Z93" s="275"/>
      <c r="AB93" s="277" t="str">
        <f t="shared" si="14"/>
        <v/>
      </c>
    </row>
    <row r="94" spans="1:28" s="276" customFormat="1" ht="20.25">
      <c r="A94" s="330"/>
      <c r="B94" s="216" t="str">
        <f>IF(LEN(A94)=0,"",INDEX('Smelter Look-up'!$A:$A,MATCH($A94,'Smelter Look-up'!$E:$E,0)))</f>
        <v/>
      </c>
      <c r="C94" s="220" t="str">
        <f>IF(LEN(A94)=0,"",INDEX('Smelter Look-up'!$C:$C,MATCH($A94,'Smelter Look-up'!$E:$E,0)))</f>
        <v/>
      </c>
      <c r="D94" s="282"/>
      <c r="E94" s="216" t="str">
        <f ca="1">IF(ISERROR($V94),"",OFFSET('Smelter Look-up'!$D$4,$V94-4,0)&amp;"")</f>
        <v/>
      </c>
      <c r="F94" s="216" t="str">
        <f ca="1">IF(ISERROR($V94),"",OFFSET('Smelter Look-up'!$E$4,$V94-4,0))</f>
        <v/>
      </c>
      <c r="G94" s="216" t="str">
        <f ca="1">IF(C94=$X$4,"Enter smelter details",IF(ISERROR($V94),"",OFFSET('Smelter Look-up'!$F$4,$V94-4,0)))</f>
        <v/>
      </c>
      <c r="H94" s="217" t="str">
        <f ca="1">IF(ISERROR($V94),"",OFFSET('Smelter Look-up'!$G$4,$V94-4,0))</f>
        <v/>
      </c>
      <c r="I94" s="218" t="str">
        <f ca="1">IF(ISERROR($V94),"",OFFSET('Smelter Look-up'!$H$4,$V94-4,0))</f>
        <v/>
      </c>
      <c r="J94" s="218" t="str">
        <f ca="1">IF(ISERROR($V94),"",OFFSET('Smelter Look-up'!$I$4,$V94-4,0))</f>
        <v/>
      </c>
      <c r="K94" s="272"/>
      <c r="L94" s="272"/>
      <c r="M94" s="272"/>
      <c r="N94" s="272"/>
      <c r="O94" s="272"/>
      <c r="P94" s="219"/>
      <c r="Q94" s="273"/>
      <c r="R94" s="216" t="str">
        <f ca="1">IF(ISERROR($V94),"",OFFSET('Smelter Look-up'!$C$4,$V94-4,0)&amp;"")</f>
        <v/>
      </c>
      <c r="S94" s="224" t="str">
        <f t="shared" ca="1" si="12"/>
        <v/>
      </c>
      <c r="T94" s="224" t="str">
        <f ca="1">IF(B94="","",IF(ISERROR(MATCH($J94,SorP!$B$1:$B$6230,0)),"",INDIRECT("'SorP'!$A$"&amp;MATCH($J94,SorP!$B$1:$B$6230,0))))</f>
        <v/>
      </c>
      <c r="U94" s="240"/>
      <c r="V94" s="274" t="e">
        <f>IF(C94="",NA(),MATCH($B94&amp;$C94,'Smelter Look-up'!$J:$J,0))</f>
        <v>#N/A</v>
      </c>
      <c r="W94" s="275"/>
      <c r="X94" s="275">
        <f t="shared" ca="1" si="13"/>
        <v>0</v>
      </c>
      <c r="Y94" s="275"/>
      <c r="Z94" s="275"/>
      <c r="AB94" s="277" t="str">
        <f t="shared" si="14"/>
        <v/>
      </c>
    </row>
    <row r="95" spans="1:28" s="276" customFormat="1" ht="20.25">
      <c r="A95" s="330"/>
      <c r="B95" s="216" t="str">
        <f>IF(LEN(A95)=0,"",INDEX('Smelter Look-up'!$A:$A,MATCH($A95,'Smelter Look-up'!$E:$E,0)))</f>
        <v/>
      </c>
      <c r="C95" s="220" t="str">
        <f>IF(LEN(A95)=0,"",INDEX('Smelter Look-up'!$C:$C,MATCH($A95,'Smelter Look-up'!$E:$E,0)))</f>
        <v/>
      </c>
      <c r="D95" s="282"/>
      <c r="E95" s="216" t="str">
        <f ca="1">IF(ISERROR($V95),"",OFFSET('Smelter Look-up'!$D$4,$V95-4,0)&amp;"")</f>
        <v/>
      </c>
      <c r="F95" s="216" t="str">
        <f ca="1">IF(ISERROR($V95),"",OFFSET('Smelter Look-up'!$E$4,$V95-4,0))</f>
        <v/>
      </c>
      <c r="G95" s="216" t="str">
        <f ca="1">IF(C95=$X$4,"Enter smelter details",IF(ISERROR($V95),"",OFFSET('Smelter Look-up'!$F$4,$V95-4,0)))</f>
        <v/>
      </c>
      <c r="H95" s="217" t="str">
        <f ca="1">IF(ISERROR($V95),"",OFFSET('Smelter Look-up'!$G$4,$V95-4,0))</f>
        <v/>
      </c>
      <c r="I95" s="218" t="str">
        <f ca="1">IF(ISERROR($V95),"",OFFSET('Smelter Look-up'!$H$4,$V95-4,0))</f>
        <v/>
      </c>
      <c r="J95" s="218" t="str">
        <f ca="1">IF(ISERROR($V95),"",OFFSET('Smelter Look-up'!$I$4,$V95-4,0))</f>
        <v/>
      </c>
      <c r="K95" s="272"/>
      <c r="L95" s="272"/>
      <c r="M95" s="272"/>
      <c r="N95" s="272"/>
      <c r="O95" s="272"/>
      <c r="P95" s="219"/>
      <c r="Q95" s="273"/>
      <c r="R95" s="216" t="str">
        <f ca="1">IF(ISERROR($V95),"",OFFSET('Smelter Look-up'!$C$4,$V95-4,0)&amp;"")</f>
        <v/>
      </c>
      <c r="S95" s="224" t="str">
        <f t="shared" ca="1" si="12"/>
        <v/>
      </c>
      <c r="T95" s="224" t="str">
        <f ca="1">IF(B95="","",IF(ISERROR(MATCH($J95,SorP!$B$1:$B$6230,0)),"",INDIRECT("'SorP'!$A$"&amp;MATCH($J95,SorP!$B$1:$B$6230,0))))</f>
        <v/>
      </c>
      <c r="U95" s="240"/>
      <c r="V95" s="274" t="e">
        <f>IF(C95="",NA(),MATCH($B95&amp;$C95,'Smelter Look-up'!$J:$J,0))</f>
        <v>#N/A</v>
      </c>
      <c r="W95" s="275"/>
      <c r="X95" s="275">
        <f t="shared" ca="1" si="13"/>
        <v>0</v>
      </c>
      <c r="Y95" s="275"/>
      <c r="Z95" s="275"/>
      <c r="AB95" s="277" t="str">
        <f t="shared" si="14"/>
        <v/>
      </c>
    </row>
    <row r="96" spans="1:28" s="276" customFormat="1" ht="20.25">
      <c r="A96" s="330"/>
      <c r="B96" s="216" t="str">
        <f>IF(LEN(A96)=0,"",INDEX('Smelter Look-up'!$A:$A,MATCH($A96,'Smelter Look-up'!$E:$E,0)))</f>
        <v/>
      </c>
      <c r="C96" s="220" t="str">
        <f>IF(LEN(A96)=0,"",INDEX('Smelter Look-up'!$C:$C,MATCH($A96,'Smelter Look-up'!$E:$E,0)))</f>
        <v/>
      </c>
      <c r="D96" s="282"/>
      <c r="E96" s="216" t="str">
        <f ca="1">IF(ISERROR($V96),"",OFFSET('Smelter Look-up'!$D$4,$V96-4,0)&amp;"")</f>
        <v/>
      </c>
      <c r="F96" s="216" t="str">
        <f ca="1">IF(ISERROR($V96),"",OFFSET('Smelter Look-up'!$E$4,$V96-4,0))</f>
        <v/>
      </c>
      <c r="G96" s="216" t="str">
        <f ca="1">IF(C96=$X$4,"Enter smelter details",IF(ISERROR($V96),"",OFFSET('Smelter Look-up'!$F$4,$V96-4,0)))</f>
        <v/>
      </c>
      <c r="H96" s="217" t="str">
        <f ca="1">IF(ISERROR($V96),"",OFFSET('Smelter Look-up'!$G$4,$V96-4,0))</f>
        <v/>
      </c>
      <c r="I96" s="218" t="str">
        <f ca="1">IF(ISERROR($V96),"",OFFSET('Smelter Look-up'!$H$4,$V96-4,0))</f>
        <v/>
      </c>
      <c r="J96" s="218" t="str">
        <f ca="1">IF(ISERROR($V96),"",OFFSET('Smelter Look-up'!$I$4,$V96-4,0))</f>
        <v/>
      </c>
      <c r="K96" s="272"/>
      <c r="L96" s="272"/>
      <c r="M96" s="272"/>
      <c r="N96" s="272"/>
      <c r="O96" s="272"/>
      <c r="P96" s="219"/>
      <c r="Q96" s="273"/>
      <c r="R96" s="216" t="str">
        <f ca="1">IF(ISERROR($V96),"",OFFSET('Smelter Look-up'!$C$4,$V96-4,0)&amp;"")</f>
        <v/>
      </c>
      <c r="S96" s="224" t="str">
        <f t="shared" ca="1" si="12"/>
        <v/>
      </c>
      <c r="T96" s="224" t="str">
        <f ca="1">IF(B96="","",IF(ISERROR(MATCH($J96,SorP!$B$1:$B$6230,0)),"",INDIRECT("'SorP'!$A$"&amp;MATCH($J96,SorP!$B$1:$B$6230,0))))</f>
        <v/>
      </c>
      <c r="U96" s="240"/>
      <c r="V96" s="274" t="e">
        <f>IF(C96="",NA(),MATCH($B96&amp;$C96,'Smelter Look-up'!$J:$J,0))</f>
        <v>#N/A</v>
      </c>
      <c r="W96" s="275"/>
      <c r="X96" s="275">
        <f t="shared" ca="1" si="13"/>
        <v>0</v>
      </c>
      <c r="Y96" s="275"/>
      <c r="Z96" s="275"/>
      <c r="AB96" s="277" t="str">
        <f t="shared" si="14"/>
        <v/>
      </c>
    </row>
    <row r="97" spans="1:28" s="276" customFormat="1" ht="20.25">
      <c r="A97" s="330"/>
      <c r="B97" s="216" t="str">
        <f>IF(LEN(A97)=0,"",INDEX('Smelter Look-up'!$A:$A,MATCH($A97,'Smelter Look-up'!$E:$E,0)))</f>
        <v/>
      </c>
      <c r="C97" s="220" t="str">
        <f>IF(LEN(A97)=0,"",INDEX('Smelter Look-up'!$C:$C,MATCH($A97,'Smelter Look-up'!$E:$E,0)))</f>
        <v/>
      </c>
      <c r="D97" s="282"/>
      <c r="E97" s="216" t="str">
        <f ca="1">IF(ISERROR($V97),"",OFFSET('Smelter Look-up'!$D$4,$V97-4,0)&amp;"")</f>
        <v/>
      </c>
      <c r="F97" s="216" t="str">
        <f ca="1">IF(ISERROR($V97),"",OFFSET('Smelter Look-up'!$E$4,$V97-4,0))</f>
        <v/>
      </c>
      <c r="G97" s="216" t="str">
        <f ca="1">IF(C97=$X$4,"Enter smelter details",IF(ISERROR($V97),"",OFFSET('Smelter Look-up'!$F$4,$V97-4,0)))</f>
        <v/>
      </c>
      <c r="H97" s="217" t="str">
        <f ca="1">IF(ISERROR($V97),"",OFFSET('Smelter Look-up'!$G$4,$V97-4,0))</f>
        <v/>
      </c>
      <c r="I97" s="218" t="str">
        <f ca="1">IF(ISERROR($V97),"",OFFSET('Smelter Look-up'!$H$4,$V97-4,0))</f>
        <v/>
      </c>
      <c r="J97" s="218" t="str">
        <f ca="1">IF(ISERROR($V97),"",OFFSET('Smelter Look-up'!$I$4,$V97-4,0))</f>
        <v/>
      </c>
      <c r="K97" s="272"/>
      <c r="L97" s="272"/>
      <c r="M97" s="272"/>
      <c r="N97" s="272"/>
      <c r="O97" s="272"/>
      <c r="P97" s="219"/>
      <c r="Q97" s="273"/>
      <c r="R97" s="216" t="str">
        <f ca="1">IF(ISERROR($V97),"",OFFSET('Smelter Look-up'!$C$4,$V97-4,0)&amp;"")</f>
        <v/>
      </c>
      <c r="S97" s="224" t="str">
        <f t="shared" ca="1" si="12"/>
        <v/>
      </c>
      <c r="T97" s="224" t="str">
        <f ca="1">IF(B97="","",IF(ISERROR(MATCH($J97,SorP!$B$1:$B$6230,0)),"",INDIRECT("'SorP'!$A$"&amp;MATCH($J97,SorP!$B$1:$B$6230,0))))</f>
        <v/>
      </c>
      <c r="U97" s="240"/>
      <c r="V97" s="274" t="e">
        <f>IF(C97="",NA(),MATCH($B97&amp;$C97,'Smelter Look-up'!$J:$J,0))</f>
        <v>#N/A</v>
      </c>
      <c r="W97" s="275"/>
      <c r="X97" s="275">
        <f t="shared" ca="1" si="13"/>
        <v>0</v>
      </c>
      <c r="Y97" s="275"/>
      <c r="Z97" s="275"/>
      <c r="AB97" s="277" t="str">
        <f t="shared" si="14"/>
        <v/>
      </c>
    </row>
    <row r="98" spans="1:28" s="276" customFormat="1" ht="20.25">
      <c r="A98" s="330"/>
      <c r="B98" s="216" t="str">
        <f>IF(LEN(A98)=0,"",INDEX('Smelter Look-up'!$A:$A,MATCH($A98,'Smelter Look-up'!$E:$E,0)))</f>
        <v/>
      </c>
      <c r="C98" s="220" t="str">
        <f>IF(LEN(A98)=0,"",INDEX('Smelter Look-up'!$C:$C,MATCH($A98,'Smelter Look-up'!$E:$E,0)))</f>
        <v/>
      </c>
      <c r="D98" s="282"/>
      <c r="E98" s="216" t="str">
        <f ca="1">IF(ISERROR($V98),"",OFFSET('Smelter Look-up'!$D$4,$V98-4,0)&amp;"")</f>
        <v/>
      </c>
      <c r="F98" s="216" t="str">
        <f ca="1">IF(ISERROR($V98),"",OFFSET('Smelter Look-up'!$E$4,$V98-4,0))</f>
        <v/>
      </c>
      <c r="G98" s="216" t="str">
        <f ca="1">IF(C98=$X$4,"Enter smelter details",IF(ISERROR($V98),"",OFFSET('Smelter Look-up'!$F$4,$V98-4,0)))</f>
        <v/>
      </c>
      <c r="H98" s="217" t="str">
        <f ca="1">IF(ISERROR($V98),"",OFFSET('Smelter Look-up'!$G$4,$V98-4,0))</f>
        <v/>
      </c>
      <c r="I98" s="218" t="str">
        <f ca="1">IF(ISERROR($V98),"",OFFSET('Smelter Look-up'!$H$4,$V98-4,0))</f>
        <v/>
      </c>
      <c r="J98" s="218" t="str">
        <f ca="1">IF(ISERROR($V98),"",OFFSET('Smelter Look-up'!$I$4,$V98-4,0))</f>
        <v/>
      </c>
      <c r="K98" s="272"/>
      <c r="L98" s="272"/>
      <c r="M98" s="272"/>
      <c r="N98" s="272"/>
      <c r="O98" s="272"/>
      <c r="P98" s="219"/>
      <c r="Q98" s="273"/>
      <c r="R98" s="216" t="str">
        <f ca="1">IF(ISERROR($V98),"",OFFSET('Smelter Look-up'!$C$4,$V98-4,0)&amp;"")</f>
        <v/>
      </c>
      <c r="S98" s="224" t="str">
        <f t="shared" ca="1" si="12"/>
        <v/>
      </c>
      <c r="T98" s="224" t="str">
        <f ca="1">IF(B98="","",IF(ISERROR(MATCH($J98,SorP!$B$1:$B$6230,0)),"",INDIRECT("'SorP'!$A$"&amp;MATCH($J98,SorP!$B$1:$B$6230,0))))</f>
        <v/>
      </c>
      <c r="U98" s="240"/>
      <c r="V98" s="274" t="e">
        <f>IF(C98="",NA(),MATCH($B98&amp;$C98,'Smelter Look-up'!$J:$J,0))</f>
        <v>#N/A</v>
      </c>
      <c r="W98" s="275"/>
      <c r="X98" s="275">
        <f t="shared" ca="1" si="13"/>
        <v>0</v>
      </c>
      <c r="Y98" s="275"/>
      <c r="Z98" s="275"/>
      <c r="AB98" s="277" t="str">
        <f t="shared" si="14"/>
        <v/>
      </c>
    </row>
    <row r="99" spans="1:28" s="276" customFormat="1" ht="20.25">
      <c r="A99" s="330"/>
      <c r="B99" s="216" t="str">
        <f>IF(LEN(A99)=0,"",INDEX('Smelter Look-up'!$A:$A,MATCH($A99,'Smelter Look-up'!$E:$E,0)))</f>
        <v/>
      </c>
      <c r="C99" s="220" t="str">
        <f>IF(LEN(A99)=0,"",INDEX('Smelter Look-up'!$C:$C,MATCH($A99,'Smelter Look-up'!$E:$E,0)))</f>
        <v/>
      </c>
      <c r="D99" s="282"/>
      <c r="E99" s="216" t="str">
        <f ca="1">IF(ISERROR($V99),"",OFFSET('Smelter Look-up'!$D$4,$V99-4,0)&amp;"")</f>
        <v/>
      </c>
      <c r="F99" s="216" t="str">
        <f ca="1">IF(ISERROR($V99),"",OFFSET('Smelter Look-up'!$E$4,$V99-4,0))</f>
        <v/>
      </c>
      <c r="G99" s="216" t="str">
        <f ca="1">IF(C99=$X$4,"Enter smelter details",IF(ISERROR($V99),"",OFFSET('Smelter Look-up'!$F$4,$V99-4,0)))</f>
        <v/>
      </c>
      <c r="H99" s="217" t="str">
        <f ca="1">IF(ISERROR($V99),"",OFFSET('Smelter Look-up'!$G$4,$V99-4,0))</f>
        <v/>
      </c>
      <c r="I99" s="218" t="str">
        <f ca="1">IF(ISERROR($V99),"",OFFSET('Smelter Look-up'!$H$4,$V99-4,0))</f>
        <v/>
      </c>
      <c r="J99" s="218" t="str">
        <f ca="1">IF(ISERROR($V99),"",OFFSET('Smelter Look-up'!$I$4,$V99-4,0))</f>
        <v/>
      </c>
      <c r="K99" s="272"/>
      <c r="L99" s="272"/>
      <c r="M99" s="272"/>
      <c r="N99" s="272"/>
      <c r="O99" s="272"/>
      <c r="P99" s="219"/>
      <c r="Q99" s="273"/>
      <c r="R99" s="216" t="str">
        <f ca="1">IF(ISERROR($V99),"",OFFSET('Smelter Look-up'!$C$4,$V99-4,0)&amp;"")</f>
        <v/>
      </c>
      <c r="S99" s="224" t="str">
        <f t="shared" ca="1" si="12"/>
        <v/>
      </c>
      <c r="T99" s="224" t="str">
        <f ca="1">IF(B99="","",IF(ISERROR(MATCH($J99,SorP!$B$1:$B$6230,0)),"",INDIRECT("'SorP'!$A$"&amp;MATCH($J99,SorP!$B$1:$B$6230,0))))</f>
        <v/>
      </c>
      <c r="U99" s="240"/>
      <c r="V99" s="274" t="e">
        <f>IF(C99="",NA(),MATCH($B99&amp;$C99,'Smelter Look-up'!$J:$J,0))</f>
        <v>#N/A</v>
      </c>
      <c r="W99" s="275"/>
      <c r="X99" s="275">
        <f t="shared" ca="1" si="13"/>
        <v>0</v>
      </c>
      <c r="Y99" s="275"/>
      <c r="Z99" s="275"/>
      <c r="AB99" s="277" t="str">
        <f t="shared" si="14"/>
        <v/>
      </c>
    </row>
    <row r="100" spans="1:28" s="276" customFormat="1" ht="20.25">
      <c r="A100" s="330"/>
      <c r="B100" s="216" t="str">
        <f>IF(LEN(A100)=0,"",INDEX('Smelter Look-up'!$A:$A,MATCH($A100,'Smelter Look-up'!$E:$E,0)))</f>
        <v/>
      </c>
      <c r="C100" s="220" t="str">
        <f>IF(LEN(A100)=0,"",INDEX('Smelter Look-up'!$C:$C,MATCH($A100,'Smelter Look-up'!$E:$E,0)))</f>
        <v/>
      </c>
      <c r="D100" s="282"/>
      <c r="E100" s="216" t="str">
        <f ca="1">IF(ISERROR($V100),"",OFFSET('Smelter Look-up'!$D$4,$V100-4,0)&amp;"")</f>
        <v/>
      </c>
      <c r="F100" s="216" t="str">
        <f ca="1">IF(ISERROR($V100),"",OFFSET('Smelter Look-up'!$E$4,$V100-4,0))</f>
        <v/>
      </c>
      <c r="G100" s="216" t="str">
        <f ca="1">IF(C100=$X$4,"Enter smelter details",IF(ISERROR($V100),"",OFFSET('Smelter Look-up'!$F$4,$V100-4,0)))</f>
        <v/>
      </c>
      <c r="H100" s="217" t="str">
        <f ca="1">IF(ISERROR($V100),"",OFFSET('Smelter Look-up'!$G$4,$V100-4,0))</f>
        <v/>
      </c>
      <c r="I100" s="218" t="str">
        <f ca="1">IF(ISERROR($V100),"",OFFSET('Smelter Look-up'!$H$4,$V100-4,0))</f>
        <v/>
      </c>
      <c r="J100" s="218" t="str">
        <f ca="1">IF(ISERROR($V100),"",OFFSET('Smelter Look-up'!$I$4,$V100-4,0))</f>
        <v/>
      </c>
      <c r="K100" s="272"/>
      <c r="L100" s="272"/>
      <c r="M100" s="272"/>
      <c r="N100" s="272"/>
      <c r="O100" s="272"/>
      <c r="P100" s="219"/>
      <c r="Q100" s="273"/>
      <c r="R100" s="216" t="str">
        <f ca="1">IF(ISERROR($V100),"",OFFSET('Smelter Look-up'!$C$4,$V100-4,0)&amp;"")</f>
        <v/>
      </c>
      <c r="S100" s="224" t="str">
        <f t="shared" ca="1" si="12"/>
        <v/>
      </c>
      <c r="T100" s="224" t="str">
        <f ca="1">IF(B100="","",IF(ISERROR(MATCH($J100,SorP!$B$1:$B$6230,0)),"",INDIRECT("'SorP'!$A$"&amp;MATCH($J100,SorP!$B$1:$B$6230,0))))</f>
        <v/>
      </c>
      <c r="U100" s="240"/>
      <c r="V100" s="274" t="e">
        <f>IF(C100="",NA(),MATCH($B100&amp;$C100,'Smelter Look-up'!$J:$J,0))</f>
        <v>#N/A</v>
      </c>
      <c r="W100" s="275"/>
      <c r="X100" s="275">
        <f t="shared" ca="1" si="13"/>
        <v>0</v>
      </c>
      <c r="Y100" s="275"/>
      <c r="Z100" s="275"/>
      <c r="AB100" s="277" t="str">
        <f t="shared" si="14"/>
        <v/>
      </c>
    </row>
    <row r="101" spans="1:28" s="276" customFormat="1" ht="20.25">
      <c r="A101" s="330"/>
      <c r="B101" s="216" t="str">
        <f>IF(LEN(A101)=0,"",INDEX('Smelter Look-up'!$A:$A,MATCH($A101,'Smelter Look-up'!$E:$E,0)))</f>
        <v/>
      </c>
      <c r="C101" s="220" t="str">
        <f>IF(LEN(A101)=0,"",INDEX('Smelter Look-up'!$C:$C,MATCH($A101,'Smelter Look-up'!$E:$E,0)))</f>
        <v/>
      </c>
      <c r="D101" s="282"/>
      <c r="E101" s="216" t="str">
        <f ca="1">IF(ISERROR($V101),"",OFFSET('Smelter Look-up'!$D$4,$V101-4,0)&amp;"")</f>
        <v/>
      </c>
      <c r="F101" s="216" t="str">
        <f ca="1">IF(ISERROR($V101),"",OFFSET('Smelter Look-up'!$E$4,$V101-4,0))</f>
        <v/>
      </c>
      <c r="G101" s="216" t="str">
        <f ca="1">IF(C101=$X$4,"Enter smelter details",IF(ISERROR($V101),"",OFFSET('Smelter Look-up'!$F$4,$V101-4,0)))</f>
        <v/>
      </c>
      <c r="H101" s="217" t="str">
        <f ca="1">IF(ISERROR($V101),"",OFFSET('Smelter Look-up'!$G$4,$V101-4,0))</f>
        <v/>
      </c>
      <c r="I101" s="218" t="str">
        <f ca="1">IF(ISERROR($V101),"",OFFSET('Smelter Look-up'!$H$4,$V101-4,0))</f>
        <v/>
      </c>
      <c r="J101" s="218" t="str">
        <f ca="1">IF(ISERROR($V101),"",OFFSET('Smelter Look-up'!$I$4,$V101-4,0))</f>
        <v/>
      </c>
      <c r="K101" s="272"/>
      <c r="L101" s="272"/>
      <c r="M101" s="272"/>
      <c r="N101" s="272"/>
      <c r="O101" s="272"/>
      <c r="P101" s="219"/>
      <c r="Q101" s="273"/>
      <c r="R101" s="216" t="str">
        <f ca="1">IF(ISERROR($V101),"",OFFSET('Smelter Look-up'!$C$4,$V101-4,0)&amp;"")</f>
        <v/>
      </c>
      <c r="S101" s="224" t="str">
        <f t="shared" ca="1" si="12"/>
        <v/>
      </c>
      <c r="T101" s="224" t="str">
        <f ca="1">IF(B101="","",IF(ISERROR(MATCH($J101,SorP!$B$1:$B$6230,0)),"",INDIRECT("'SorP'!$A$"&amp;MATCH($J101,SorP!$B$1:$B$6230,0))))</f>
        <v/>
      </c>
      <c r="U101" s="240"/>
      <c r="V101" s="274" t="e">
        <f>IF(C101="",NA(),MATCH($B101&amp;$C101,'Smelter Look-up'!$J:$J,0))</f>
        <v>#N/A</v>
      </c>
      <c r="W101" s="275"/>
      <c r="X101" s="275">
        <f t="shared" ca="1" si="13"/>
        <v>0</v>
      </c>
      <c r="Y101" s="275"/>
      <c r="Z101" s="275"/>
      <c r="AB101" s="277" t="str">
        <f t="shared" si="14"/>
        <v/>
      </c>
    </row>
    <row r="102" spans="1:28" s="276" customFormat="1" ht="20.25">
      <c r="A102" s="330"/>
      <c r="B102" s="216" t="str">
        <f>IF(LEN(A102)=0,"",INDEX('Smelter Look-up'!$A:$A,MATCH($A102,'Smelter Look-up'!$E:$E,0)))</f>
        <v/>
      </c>
      <c r="C102" s="220" t="str">
        <f>IF(LEN(A102)=0,"",INDEX('Smelter Look-up'!$C:$C,MATCH($A102,'Smelter Look-up'!$E:$E,0)))</f>
        <v/>
      </c>
      <c r="D102" s="282"/>
      <c r="E102" s="216" t="str">
        <f ca="1">IF(ISERROR($V102),"",OFFSET('Smelter Look-up'!$D$4,$V102-4,0)&amp;"")</f>
        <v/>
      </c>
      <c r="F102" s="216" t="str">
        <f ca="1">IF(ISERROR($V102),"",OFFSET('Smelter Look-up'!$E$4,$V102-4,0))</f>
        <v/>
      </c>
      <c r="G102" s="216" t="str">
        <f ca="1">IF(C102=$X$4,"Enter smelter details",IF(ISERROR($V102),"",OFFSET('Smelter Look-up'!$F$4,$V102-4,0)))</f>
        <v/>
      </c>
      <c r="H102" s="217" t="str">
        <f ca="1">IF(ISERROR($V102),"",OFFSET('Smelter Look-up'!$G$4,$V102-4,0))</f>
        <v/>
      </c>
      <c r="I102" s="218" t="str">
        <f ca="1">IF(ISERROR($V102),"",OFFSET('Smelter Look-up'!$H$4,$V102-4,0))</f>
        <v/>
      </c>
      <c r="J102" s="218" t="str">
        <f ca="1">IF(ISERROR($V102),"",OFFSET('Smelter Look-up'!$I$4,$V102-4,0))</f>
        <v/>
      </c>
      <c r="K102" s="272"/>
      <c r="L102" s="272"/>
      <c r="M102" s="272"/>
      <c r="N102" s="272"/>
      <c r="O102" s="272"/>
      <c r="P102" s="219"/>
      <c r="Q102" s="273"/>
      <c r="R102" s="216" t="str">
        <f ca="1">IF(ISERROR($V102),"",OFFSET('Smelter Look-up'!$C$4,$V102-4,0)&amp;"")</f>
        <v/>
      </c>
      <c r="S102" s="224" t="str">
        <f t="shared" ref="S102:S132" ca="1" si="15">IF(B102="","",IF(ISERROR(MATCH($E102,CL,0)),"Unknown",INDIRECT("'C'!$A$"&amp;MATCH($E102,CL,0)+1)))</f>
        <v/>
      </c>
      <c r="T102" s="224" t="str">
        <f ca="1">IF(B102="","",IF(ISERROR(MATCH($J102,SorP!$B$1:$B$6230,0)),"",INDIRECT("'SorP'!$A$"&amp;MATCH($J102,SorP!$B$1:$B$6230,0))))</f>
        <v/>
      </c>
      <c r="U102" s="240"/>
      <c r="V102" s="274" t="e">
        <f>IF(C102="",NA(),MATCH($B102&amp;$C102,'Smelter Look-up'!$J:$J,0))</f>
        <v>#N/A</v>
      </c>
      <c r="W102" s="275"/>
      <c r="X102" s="275">
        <f t="shared" ref="X102:X132" ca="1" si="16">IF(AND(C102="Smelter not listed",OR(LEN(D102)=0,LEN(E102)=0)),1,0)</f>
        <v>0</v>
      </c>
      <c r="Y102" s="275"/>
      <c r="Z102" s="275"/>
      <c r="AB102" s="277" t="str">
        <f t="shared" ref="AB102:AB132" si="17">B102&amp;C102</f>
        <v/>
      </c>
    </row>
    <row r="103" spans="1:28" s="276" customFormat="1" ht="20.25">
      <c r="A103" s="330"/>
      <c r="B103" s="216" t="str">
        <f>IF(LEN(A103)=0,"",INDEX('Smelter Look-up'!$A:$A,MATCH($A103,'Smelter Look-up'!$E:$E,0)))</f>
        <v/>
      </c>
      <c r="C103" s="220" t="str">
        <f>IF(LEN(A103)=0,"",INDEX('Smelter Look-up'!$C:$C,MATCH($A103,'Smelter Look-up'!$E:$E,0)))</f>
        <v/>
      </c>
      <c r="D103" s="282"/>
      <c r="E103" s="216" t="str">
        <f ca="1">IF(ISERROR($V103),"",OFFSET('Smelter Look-up'!$D$4,$V103-4,0)&amp;"")</f>
        <v/>
      </c>
      <c r="F103" s="216" t="str">
        <f ca="1">IF(ISERROR($V103),"",OFFSET('Smelter Look-up'!$E$4,$V103-4,0))</f>
        <v/>
      </c>
      <c r="G103" s="216" t="str">
        <f ca="1">IF(C103=$X$4,"Enter smelter details",IF(ISERROR($V103),"",OFFSET('Smelter Look-up'!$F$4,$V103-4,0)))</f>
        <v/>
      </c>
      <c r="H103" s="217" t="str">
        <f ca="1">IF(ISERROR($V103),"",OFFSET('Smelter Look-up'!$G$4,$V103-4,0))</f>
        <v/>
      </c>
      <c r="I103" s="218" t="str">
        <f ca="1">IF(ISERROR($V103),"",OFFSET('Smelter Look-up'!$H$4,$V103-4,0))</f>
        <v/>
      </c>
      <c r="J103" s="218" t="str">
        <f ca="1">IF(ISERROR($V103),"",OFFSET('Smelter Look-up'!$I$4,$V103-4,0))</f>
        <v/>
      </c>
      <c r="K103" s="272"/>
      <c r="L103" s="272"/>
      <c r="M103" s="272"/>
      <c r="N103" s="272"/>
      <c r="O103" s="272"/>
      <c r="P103" s="219"/>
      <c r="Q103" s="273"/>
      <c r="R103" s="216" t="str">
        <f ca="1">IF(ISERROR($V103),"",OFFSET('Smelter Look-up'!$C$4,$V103-4,0)&amp;"")</f>
        <v/>
      </c>
      <c r="S103" s="224" t="str">
        <f t="shared" ca="1" si="15"/>
        <v/>
      </c>
      <c r="T103" s="224" t="str">
        <f ca="1">IF(B103="","",IF(ISERROR(MATCH($J103,SorP!$B$1:$B$6230,0)),"",INDIRECT("'SorP'!$A$"&amp;MATCH($J103,SorP!$B$1:$B$6230,0))))</f>
        <v/>
      </c>
      <c r="U103" s="240"/>
      <c r="V103" s="274" t="e">
        <f>IF(C103="",NA(),MATCH($B103&amp;$C103,'Smelter Look-up'!$J:$J,0))</f>
        <v>#N/A</v>
      </c>
      <c r="W103" s="275"/>
      <c r="X103" s="275">
        <f t="shared" ca="1" si="16"/>
        <v>0</v>
      </c>
      <c r="Y103" s="275"/>
      <c r="Z103" s="275"/>
      <c r="AB103" s="277" t="str">
        <f t="shared" si="17"/>
        <v/>
      </c>
    </row>
    <row r="104" spans="1:28" s="276" customFormat="1" ht="20.25">
      <c r="A104" s="330"/>
      <c r="B104" s="216" t="str">
        <f>IF(LEN(A104)=0,"",INDEX('Smelter Look-up'!$A:$A,MATCH($A104,'Smelter Look-up'!$E:$E,0)))</f>
        <v/>
      </c>
      <c r="C104" s="220" t="str">
        <f>IF(LEN(A104)=0,"",INDEX('Smelter Look-up'!$C:$C,MATCH($A104,'Smelter Look-up'!$E:$E,0)))</f>
        <v/>
      </c>
      <c r="D104" s="282"/>
      <c r="E104" s="216" t="str">
        <f ca="1">IF(ISERROR($V104),"",OFFSET('Smelter Look-up'!$D$4,$V104-4,0)&amp;"")</f>
        <v/>
      </c>
      <c r="F104" s="216" t="str">
        <f ca="1">IF(ISERROR($V104),"",OFFSET('Smelter Look-up'!$E$4,$V104-4,0))</f>
        <v/>
      </c>
      <c r="G104" s="216" t="str">
        <f ca="1">IF(C104=$X$4,"Enter smelter details",IF(ISERROR($V104),"",OFFSET('Smelter Look-up'!$F$4,$V104-4,0)))</f>
        <v/>
      </c>
      <c r="H104" s="217" t="str">
        <f ca="1">IF(ISERROR($V104),"",OFFSET('Smelter Look-up'!$G$4,$V104-4,0))</f>
        <v/>
      </c>
      <c r="I104" s="218" t="str">
        <f ca="1">IF(ISERROR($V104),"",OFFSET('Smelter Look-up'!$H$4,$V104-4,0))</f>
        <v/>
      </c>
      <c r="J104" s="218" t="str">
        <f ca="1">IF(ISERROR($V104),"",OFFSET('Smelter Look-up'!$I$4,$V104-4,0))</f>
        <v/>
      </c>
      <c r="K104" s="272"/>
      <c r="L104" s="272"/>
      <c r="M104" s="272"/>
      <c r="N104" s="272"/>
      <c r="O104" s="272"/>
      <c r="P104" s="219"/>
      <c r="Q104" s="273"/>
      <c r="R104" s="216" t="str">
        <f ca="1">IF(ISERROR($V104),"",OFFSET('Smelter Look-up'!$C$4,$V104-4,0)&amp;"")</f>
        <v/>
      </c>
      <c r="S104" s="224" t="str">
        <f t="shared" ca="1" si="15"/>
        <v/>
      </c>
      <c r="T104" s="224" t="str">
        <f ca="1">IF(B104="","",IF(ISERROR(MATCH($J104,SorP!$B$1:$B$6230,0)),"",INDIRECT("'SorP'!$A$"&amp;MATCH($J104,SorP!$B$1:$B$6230,0))))</f>
        <v/>
      </c>
      <c r="U104" s="240"/>
      <c r="V104" s="274" t="e">
        <f>IF(C104="",NA(),MATCH($B104&amp;$C104,'Smelter Look-up'!$J:$J,0))</f>
        <v>#N/A</v>
      </c>
      <c r="W104" s="275"/>
      <c r="X104" s="275">
        <f t="shared" ca="1" si="16"/>
        <v>0</v>
      </c>
      <c r="Y104" s="275"/>
      <c r="Z104" s="275"/>
      <c r="AB104" s="277" t="str">
        <f t="shared" si="17"/>
        <v/>
      </c>
    </row>
    <row r="105" spans="1:28" s="276" customFormat="1" ht="20.25">
      <c r="A105" s="330"/>
      <c r="B105" s="216" t="str">
        <f>IF(LEN(A105)=0,"",INDEX('Smelter Look-up'!$A:$A,MATCH($A105,'Smelter Look-up'!$E:$E,0)))</f>
        <v/>
      </c>
      <c r="C105" s="220" t="str">
        <f>IF(LEN(A105)=0,"",INDEX('Smelter Look-up'!$C:$C,MATCH($A105,'Smelter Look-up'!$E:$E,0)))</f>
        <v/>
      </c>
      <c r="D105" s="282"/>
      <c r="E105" s="216" t="str">
        <f ca="1">IF(ISERROR($V105),"",OFFSET('Smelter Look-up'!$D$4,$V105-4,0)&amp;"")</f>
        <v/>
      </c>
      <c r="F105" s="216" t="str">
        <f ca="1">IF(ISERROR($V105),"",OFFSET('Smelter Look-up'!$E$4,$V105-4,0))</f>
        <v/>
      </c>
      <c r="G105" s="216" t="str">
        <f ca="1">IF(C105=$X$4,"Enter smelter details",IF(ISERROR($V105),"",OFFSET('Smelter Look-up'!$F$4,$V105-4,0)))</f>
        <v/>
      </c>
      <c r="H105" s="217" t="str">
        <f ca="1">IF(ISERROR($V105),"",OFFSET('Smelter Look-up'!$G$4,$V105-4,0))</f>
        <v/>
      </c>
      <c r="I105" s="218" t="str">
        <f ca="1">IF(ISERROR($V105),"",OFFSET('Smelter Look-up'!$H$4,$V105-4,0))</f>
        <v/>
      </c>
      <c r="J105" s="218" t="str">
        <f ca="1">IF(ISERROR($V105),"",OFFSET('Smelter Look-up'!$I$4,$V105-4,0))</f>
        <v/>
      </c>
      <c r="K105" s="272"/>
      <c r="L105" s="272"/>
      <c r="M105" s="272"/>
      <c r="N105" s="272"/>
      <c r="O105" s="272"/>
      <c r="P105" s="219"/>
      <c r="Q105" s="273"/>
      <c r="R105" s="216" t="str">
        <f ca="1">IF(ISERROR($V105),"",OFFSET('Smelter Look-up'!$C$4,$V105-4,0)&amp;"")</f>
        <v/>
      </c>
      <c r="S105" s="224" t="str">
        <f t="shared" ca="1" si="15"/>
        <v/>
      </c>
      <c r="T105" s="224" t="str">
        <f ca="1">IF(B105="","",IF(ISERROR(MATCH($J105,SorP!$B$1:$B$6230,0)),"",INDIRECT("'SorP'!$A$"&amp;MATCH($J105,SorP!$B$1:$B$6230,0))))</f>
        <v/>
      </c>
      <c r="U105" s="240"/>
      <c r="V105" s="274" t="e">
        <f>IF(C105="",NA(),MATCH($B105&amp;$C105,'Smelter Look-up'!$J:$J,0))</f>
        <v>#N/A</v>
      </c>
      <c r="W105" s="275"/>
      <c r="X105" s="275">
        <f t="shared" ca="1" si="16"/>
        <v>0</v>
      </c>
      <c r="Y105" s="275"/>
      <c r="Z105" s="275"/>
      <c r="AB105" s="277" t="str">
        <f t="shared" si="17"/>
        <v/>
      </c>
    </row>
    <row r="106" spans="1:28" s="276" customFormat="1" ht="20.25">
      <c r="A106" s="330"/>
      <c r="B106" s="216" t="str">
        <f>IF(LEN(A106)=0,"",INDEX('Smelter Look-up'!$A:$A,MATCH($A106,'Smelter Look-up'!$E:$E,0)))</f>
        <v/>
      </c>
      <c r="C106" s="220" t="str">
        <f>IF(LEN(A106)=0,"",INDEX('Smelter Look-up'!$C:$C,MATCH($A106,'Smelter Look-up'!$E:$E,0)))</f>
        <v/>
      </c>
      <c r="D106" s="282"/>
      <c r="E106" s="216" t="str">
        <f ca="1">IF(ISERROR($V106),"",OFFSET('Smelter Look-up'!$D$4,$V106-4,0)&amp;"")</f>
        <v/>
      </c>
      <c r="F106" s="216" t="str">
        <f ca="1">IF(ISERROR($V106),"",OFFSET('Smelter Look-up'!$E$4,$V106-4,0))</f>
        <v/>
      </c>
      <c r="G106" s="216" t="str">
        <f ca="1">IF(C106=$X$4,"Enter smelter details",IF(ISERROR($V106),"",OFFSET('Smelter Look-up'!$F$4,$V106-4,0)))</f>
        <v/>
      </c>
      <c r="H106" s="217" t="str">
        <f ca="1">IF(ISERROR($V106),"",OFFSET('Smelter Look-up'!$G$4,$V106-4,0))</f>
        <v/>
      </c>
      <c r="I106" s="218" t="str">
        <f ca="1">IF(ISERROR($V106),"",OFFSET('Smelter Look-up'!$H$4,$V106-4,0))</f>
        <v/>
      </c>
      <c r="J106" s="218" t="str">
        <f ca="1">IF(ISERROR($V106),"",OFFSET('Smelter Look-up'!$I$4,$V106-4,0))</f>
        <v/>
      </c>
      <c r="K106" s="272"/>
      <c r="L106" s="272"/>
      <c r="M106" s="272"/>
      <c r="N106" s="272"/>
      <c r="O106" s="272"/>
      <c r="P106" s="219"/>
      <c r="Q106" s="273"/>
      <c r="R106" s="216" t="str">
        <f ca="1">IF(ISERROR($V106),"",OFFSET('Smelter Look-up'!$C$4,$V106-4,0)&amp;"")</f>
        <v/>
      </c>
      <c r="S106" s="224" t="str">
        <f t="shared" ca="1" si="15"/>
        <v/>
      </c>
      <c r="T106" s="224" t="str">
        <f ca="1">IF(B106="","",IF(ISERROR(MATCH($J106,SorP!$B$1:$B$6230,0)),"",INDIRECT("'SorP'!$A$"&amp;MATCH($J106,SorP!$B$1:$B$6230,0))))</f>
        <v/>
      </c>
      <c r="U106" s="240"/>
      <c r="V106" s="274" t="e">
        <f>IF(C106="",NA(),MATCH($B106&amp;$C106,'Smelter Look-up'!$J:$J,0))</f>
        <v>#N/A</v>
      </c>
      <c r="W106" s="275"/>
      <c r="X106" s="275">
        <f t="shared" ca="1" si="16"/>
        <v>0</v>
      </c>
      <c r="Y106" s="275"/>
      <c r="Z106" s="275"/>
      <c r="AB106" s="277" t="str">
        <f t="shared" si="17"/>
        <v/>
      </c>
    </row>
    <row r="107" spans="1:28" s="276" customFormat="1" ht="20.25">
      <c r="A107" s="330"/>
      <c r="B107" s="216" t="str">
        <f>IF(LEN(A107)=0,"",INDEX('Smelter Look-up'!$A:$A,MATCH($A107,'Smelter Look-up'!$E:$E,0)))</f>
        <v/>
      </c>
      <c r="C107" s="220" t="str">
        <f>IF(LEN(A107)=0,"",INDEX('Smelter Look-up'!$C:$C,MATCH($A107,'Smelter Look-up'!$E:$E,0)))</f>
        <v/>
      </c>
      <c r="D107" s="282"/>
      <c r="E107" s="216" t="str">
        <f ca="1">IF(ISERROR($V107),"",OFFSET('Smelter Look-up'!$D$4,$V107-4,0)&amp;"")</f>
        <v/>
      </c>
      <c r="F107" s="216" t="str">
        <f ca="1">IF(ISERROR($V107),"",OFFSET('Smelter Look-up'!$E$4,$V107-4,0))</f>
        <v/>
      </c>
      <c r="G107" s="216" t="str">
        <f ca="1">IF(C107=$X$4,"Enter smelter details",IF(ISERROR($V107),"",OFFSET('Smelter Look-up'!$F$4,$V107-4,0)))</f>
        <v/>
      </c>
      <c r="H107" s="217" t="str">
        <f ca="1">IF(ISERROR($V107),"",OFFSET('Smelter Look-up'!$G$4,$V107-4,0))</f>
        <v/>
      </c>
      <c r="I107" s="218" t="str">
        <f ca="1">IF(ISERROR($V107),"",OFFSET('Smelter Look-up'!$H$4,$V107-4,0))</f>
        <v/>
      </c>
      <c r="J107" s="218" t="str">
        <f ca="1">IF(ISERROR($V107),"",OFFSET('Smelter Look-up'!$I$4,$V107-4,0))</f>
        <v/>
      </c>
      <c r="K107" s="272"/>
      <c r="L107" s="272"/>
      <c r="M107" s="272"/>
      <c r="N107" s="272"/>
      <c r="O107" s="272"/>
      <c r="P107" s="219"/>
      <c r="Q107" s="273"/>
      <c r="R107" s="216" t="str">
        <f ca="1">IF(ISERROR($V107),"",OFFSET('Smelter Look-up'!$C$4,$V107-4,0)&amp;"")</f>
        <v/>
      </c>
      <c r="S107" s="224" t="str">
        <f t="shared" ca="1" si="15"/>
        <v/>
      </c>
      <c r="T107" s="224" t="str">
        <f ca="1">IF(B107="","",IF(ISERROR(MATCH($J107,SorP!$B$1:$B$6230,0)),"",INDIRECT("'SorP'!$A$"&amp;MATCH($J107,SorP!$B$1:$B$6230,0))))</f>
        <v/>
      </c>
      <c r="U107" s="240"/>
      <c r="V107" s="274" t="e">
        <f>IF(C107="",NA(),MATCH($B107&amp;$C107,'Smelter Look-up'!$J:$J,0))</f>
        <v>#N/A</v>
      </c>
      <c r="W107" s="275"/>
      <c r="X107" s="275">
        <f t="shared" ca="1" si="16"/>
        <v>0</v>
      </c>
      <c r="Y107" s="275"/>
      <c r="Z107" s="275"/>
      <c r="AB107" s="277" t="str">
        <f t="shared" si="17"/>
        <v/>
      </c>
    </row>
    <row r="108" spans="1:28" s="276" customFormat="1" ht="20.25">
      <c r="A108" s="330"/>
      <c r="B108" s="216" t="str">
        <f>IF(LEN(A108)=0,"",INDEX('Smelter Look-up'!$A:$A,MATCH($A108,'Smelter Look-up'!$E:$E,0)))</f>
        <v/>
      </c>
      <c r="C108" s="220" t="str">
        <f>IF(LEN(A108)=0,"",INDEX('Smelter Look-up'!$C:$C,MATCH($A108,'Smelter Look-up'!$E:$E,0)))</f>
        <v/>
      </c>
      <c r="D108" s="282"/>
      <c r="E108" s="216" t="str">
        <f ca="1">IF(ISERROR($V108),"",OFFSET('Smelter Look-up'!$D$4,$V108-4,0)&amp;"")</f>
        <v/>
      </c>
      <c r="F108" s="216" t="str">
        <f ca="1">IF(ISERROR($V108),"",OFFSET('Smelter Look-up'!$E$4,$V108-4,0))</f>
        <v/>
      </c>
      <c r="G108" s="216" t="str">
        <f ca="1">IF(C108=$X$4,"Enter smelter details",IF(ISERROR($V108),"",OFFSET('Smelter Look-up'!$F$4,$V108-4,0)))</f>
        <v/>
      </c>
      <c r="H108" s="217" t="str">
        <f ca="1">IF(ISERROR($V108),"",OFFSET('Smelter Look-up'!$G$4,$V108-4,0))</f>
        <v/>
      </c>
      <c r="I108" s="218" t="str">
        <f ca="1">IF(ISERROR($V108),"",OFFSET('Smelter Look-up'!$H$4,$V108-4,0))</f>
        <v/>
      </c>
      <c r="J108" s="218" t="str">
        <f ca="1">IF(ISERROR($V108),"",OFFSET('Smelter Look-up'!$I$4,$V108-4,0))</f>
        <v/>
      </c>
      <c r="K108" s="272"/>
      <c r="L108" s="272"/>
      <c r="M108" s="272"/>
      <c r="N108" s="272"/>
      <c r="O108" s="272"/>
      <c r="P108" s="219"/>
      <c r="Q108" s="273"/>
      <c r="R108" s="216" t="str">
        <f ca="1">IF(ISERROR($V108),"",OFFSET('Smelter Look-up'!$C$4,$V108-4,0)&amp;"")</f>
        <v/>
      </c>
      <c r="S108" s="224" t="str">
        <f t="shared" ca="1" si="15"/>
        <v/>
      </c>
      <c r="T108" s="224" t="str">
        <f ca="1">IF(B108="","",IF(ISERROR(MATCH($J108,SorP!$B$1:$B$6230,0)),"",INDIRECT("'SorP'!$A$"&amp;MATCH($J108,SorP!$B$1:$B$6230,0))))</f>
        <v/>
      </c>
      <c r="U108" s="240"/>
      <c r="V108" s="274" t="e">
        <f>IF(C108="",NA(),MATCH($B108&amp;$C108,'Smelter Look-up'!$J:$J,0))</f>
        <v>#N/A</v>
      </c>
      <c r="W108" s="275"/>
      <c r="X108" s="275">
        <f t="shared" ca="1" si="16"/>
        <v>0</v>
      </c>
      <c r="Y108" s="275"/>
      <c r="Z108" s="275"/>
      <c r="AB108" s="277" t="str">
        <f t="shared" si="17"/>
        <v/>
      </c>
    </row>
    <row r="109" spans="1:28" s="276" customFormat="1" ht="20.25">
      <c r="A109" s="330"/>
      <c r="B109" s="216" t="str">
        <f>IF(LEN(A109)=0,"",INDEX('Smelter Look-up'!$A:$A,MATCH($A109,'Smelter Look-up'!$E:$E,0)))</f>
        <v/>
      </c>
      <c r="C109" s="220" t="str">
        <f>IF(LEN(A109)=0,"",INDEX('Smelter Look-up'!$C:$C,MATCH($A109,'Smelter Look-up'!$E:$E,0)))</f>
        <v/>
      </c>
      <c r="D109" s="282"/>
      <c r="E109" s="216" t="str">
        <f ca="1">IF(ISERROR($V109),"",OFFSET('Smelter Look-up'!$D$4,$V109-4,0)&amp;"")</f>
        <v/>
      </c>
      <c r="F109" s="216" t="str">
        <f ca="1">IF(ISERROR($V109),"",OFFSET('Smelter Look-up'!$E$4,$V109-4,0))</f>
        <v/>
      </c>
      <c r="G109" s="216" t="str">
        <f ca="1">IF(C109=$X$4,"Enter smelter details",IF(ISERROR($V109),"",OFFSET('Smelter Look-up'!$F$4,$V109-4,0)))</f>
        <v/>
      </c>
      <c r="H109" s="217" t="str">
        <f ca="1">IF(ISERROR($V109),"",OFFSET('Smelter Look-up'!$G$4,$V109-4,0))</f>
        <v/>
      </c>
      <c r="I109" s="218" t="str">
        <f ca="1">IF(ISERROR($V109),"",OFFSET('Smelter Look-up'!$H$4,$V109-4,0))</f>
        <v/>
      </c>
      <c r="J109" s="218" t="str">
        <f ca="1">IF(ISERROR($V109),"",OFFSET('Smelter Look-up'!$I$4,$V109-4,0))</f>
        <v/>
      </c>
      <c r="K109" s="272"/>
      <c r="L109" s="272"/>
      <c r="M109" s="272"/>
      <c r="N109" s="272"/>
      <c r="O109" s="272"/>
      <c r="P109" s="219"/>
      <c r="Q109" s="273"/>
      <c r="R109" s="216" t="str">
        <f ca="1">IF(ISERROR($V109),"",OFFSET('Smelter Look-up'!$C$4,$V109-4,0)&amp;"")</f>
        <v/>
      </c>
      <c r="S109" s="224" t="str">
        <f t="shared" ca="1" si="15"/>
        <v/>
      </c>
      <c r="T109" s="224" t="str">
        <f ca="1">IF(B109="","",IF(ISERROR(MATCH($J109,SorP!$B$1:$B$6230,0)),"",INDIRECT("'SorP'!$A$"&amp;MATCH($J109,SorP!$B$1:$B$6230,0))))</f>
        <v/>
      </c>
      <c r="U109" s="240"/>
      <c r="V109" s="274" t="e">
        <f>IF(C109="",NA(),MATCH($B109&amp;$C109,'Smelter Look-up'!$J:$J,0))</f>
        <v>#N/A</v>
      </c>
      <c r="W109" s="275"/>
      <c r="X109" s="275">
        <f t="shared" ca="1" si="16"/>
        <v>0</v>
      </c>
      <c r="Y109" s="275"/>
      <c r="Z109" s="275"/>
      <c r="AB109" s="277" t="str">
        <f t="shared" si="17"/>
        <v/>
      </c>
    </row>
    <row r="110" spans="1:28" s="276" customFormat="1" ht="20.25">
      <c r="A110" s="330"/>
      <c r="B110" s="216" t="str">
        <f>IF(LEN(A110)=0,"",INDEX('Smelter Look-up'!$A:$A,MATCH($A110,'Smelter Look-up'!$E:$E,0)))</f>
        <v/>
      </c>
      <c r="C110" s="220" t="str">
        <f>IF(LEN(A110)=0,"",INDEX('Smelter Look-up'!$C:$C,MATCH($A110,'Smelter Look-up'!$E:$E,0)))</f>
        <v/>
      </c>
      <c r="D110" s="282"/>
      <c r="E110" s="216" t="str">
        <f ca="1">IF(ISERROR($V110),"",OFFSET('Smelter Look-up'!$D$4,$V110-4,0)&amp;"")</f>
        <v/>
      </c>
      <c r="F110" s="216" t="str">
        <f ca="1">IF(ISERROR($V110),"",OFFSET('Smelter Look-up'!$E$4,$V110-4,0))</f>
        <v/>
      </c>
      <c r="G110" s="216" t="str">
        <f ca="1">IF(C110=$X$4,"Enter smelter details",IF(ISERROR($V110),"",OFFSET('Smelter Look-up'!$F$4,$V110-4,0)))</f>
        <v/>
      </c>
      <c r="H110" s="217" t="str">
        <f ca="1">IF(ISERROR($V110),"",OFFSET('Smelter Look-up'!$G$4,$V110-4,0))</f>
        <v/>
      </c>
      <c r="I110" s="218" t="str">
        <f ca="1">IF(ISERROR($V110),"",OFFSET('Smelter Look-up'!$H$4,$V110-4,0))</f>
        <v/>
      </c>
      <c r="J110" s="218" t="str">
        <f ca="1">IF(ISERROR($V110),"",OFFSET('Smelter Look-up'!$I$4,$V110-4,0))</f>
        <v/>
      </c>
      <c r="K110" s="272"/>
      <c r="L110" s="272"/>
      <c r="M110" s="272"/>
      <c r="N110" s="272"/>
      <c r="O110" s="272"/>
      <c r="P110" s="219"/>
      <c r="Q110" s="273"/>
      <c r="R110" s="216" t="str">
        <f ca="1">IF(ISERROR($V110),"",OFFSET('Smelter Look-up'!$C$4,$V110-4,0)&amp;"")</f>
        <v/>
      </c>
      <c r="S110" s="224" t="str">
        <f t="shared" ca="1" si="15"/>
        <v/>
      </c>
      <c r="T110" s="224" t="str">
        <f ca="1">IF(B110="","",IF(ISERROR(MATCH($J110,SorP!$B$1:$B$6230,0)),"",INDIRECT("'SorP'!$A$"&amp;MATCH($J110,SorP!$B$1:$B$6230,0))))</f>
        <v/>
      </c>
      <c r="U110" s="240"/>
      <c r="V110" s="274" t="e">
        <f>IF(C110="",NA(),MATCH($B110&amp;$C110,'Smelter Look-up'!$J:$J,0))</f>
        <v>#N/A</v>
      </c>
      <c r="W110" s="275"/>
      <c r="X110" s="275">
        <f t="shared" ca="1" si="16"/>
        <v>0</v>
      </c>
      <c r="Y110" s="275"/>
      <c r="Z110" s="275"/>
      <c r="AB110" s="277" t="str">
        <f t="shared" si="17"/>
        <v/>
      </c>
    </row>
    <row r="111" spans="1:28" s="276" customFormat="1" ht="20.25">
      <c r="A111" s="330"/>
      <c r="B111" s="216" t="str">
        <f>IF(LEN(A111)=0,"",INDEX('Smelter Look-up'!$A:$A,MATCH($A111,'Smelter Look-up'!$E:$E,0)))</f>
        <v/>
      </c>
      <c r="C111" s="220" t="str">
        <f>IF(LEN(A111)=0,"",INDEX('Smelter Look-up'!$C:$C,MATCH($A111,'Smelter Look-up'!$E:$E,0)))</f>
        <v/>
      </c>
      <c r="D111" s="282"/>
      <c r="E111" s="216" t="str">
        <f ca="1">IF(ISERROR($V111),"",OFFSET('Smelter Look-up'!$D$4,$V111-4,0)&amp;"")</f>
        <v/>
      </c>
      <c r="F111" s="216" t="str">
        <f ca="1">IF(ISERROR($V111),"",OFFSET('Smelter Look-up'!$E$4,$V111-4,0))</f>
        <v/>
      </c>
      <c r="G111" s="216" t="str">
        <f ca="1">IF(C111=$X$4,"Enter smelter details",IF(ISERROR($V111),"",OFFSET('Smelter Look-up'!$F$4,$V111-4,0)))</f>
        <v/>
      </c>
      <c r="H111" s="217" t="str">
        <f ca="1">IF(ISERROR($V111),"",OFFSET('Smelter Look-up'!$G$4,$V111-4,0))</f>
        <v/>
      </c>
      <c r="I111" s="218" t="str">
        <f ca="1">IF(ISERROR($V111),"",OFFSET('Smelter Look-up'!$H$4,$V111-4,0))</f>
        <v/>
      </c>
      <c r="J111" s="218" t="str">
        <f ca="1">IF(ISERROR($V111),"",OFFSET('Smelter Look-up'!$I$4,$V111-4,0))</f>
        <v/>
      </c>
      <c r="K111" s="272"/>
      <c r="L111" s="272"/>
      <c r="M111" s="272"/>
      <c r="N111" s="272"/>
      <c r="O111" s="272"/>
      <c r="P111" s="219"/>
      <c r="Q111" s="273"/>
      <c r="R111" s="216" t="str">
        <f ca="1">IF(ISERROR($V111),"",OFFSET('Smelter Look-up'!$C$4,$V111-4,0)&amp;"")</f>
        <v/>
      </c>
      <c r="S111" s="224" t="str">
        <f t="shared" ca="1" si="15"/>
        <v/>
      </c>
      <c r="T111" s="224" t="str">
        <f ca="1">IF(B111="","",IF(ISERROR(MATCH($J111,SorP!$B$1:$B$6230,0)),"",INDIRECT("'SorP'!$A$"&amp;MATCH($J111,SorP!$B$1:$B$6230,0))))</f>
        <v/>
      </c>
      <c r="U111" s="240"/>
      <c r="V111" s="274" t="e">
        <f>IF(C111="",NA(),MATCH($B111&amp;$C111,'Smelter Look-up'!$J:$J,0))</f>
        <v>#N/A</v>
      </c>
      <c r="W111" s="275"/>
      <c r="X111" s="275">
        <f t="shared" ca="1" si="16"/>
        <v>0</v>
      </c>
      <c r="Y111" s="275"/>
      <c r="Z111" s="275"/>
      <c r="AB111" s="277" t="str">
        <f t="shared" si="17"/>
        <v/>
      </c>
    </row>
    <row r="112" spans="1:28" s="276" customFormat="1" ht="20.25">
      <c r="A112" s="330"/>
      <c r="B112" s="216" t="str">
        <f>IF(LEN(A112)=0,"",INDEX('Smelter Look-up'!$A:$A,MATCH($A112,'Smelter Look-up'!$E:$E,0)))</f>
        <v/>
      </c>
      <c r="C112" s="220" t="str">
        <f>IF(LEN(A112)=0,"",INDEX('Smelter Look-up'!$C:$C,MATCH($A112,'Smelter Look-up'!$E:$E,0)))</f>
        <v/>
      </c>
      <c r="D112" s="282"/>
      <c r="E112" s="216" t="str">
        <f ca="1">IF(ISERROR($V112),"",OFFSET('Smelter Look-up'!$D$4,$V112-4,0)&amp;"")</f>
        <v/>
      </c>
      <c r="F112" s="216" t="str">
        <f ca="1">IF(ISERROR($V112),"",OFFSET('Smelter Look-up'!$E$4,$V112-4,0))</f>
        <v/>
      </c>
      <c r="G112" s="216" t="str">
        <f ca="1">IF(C112=$X$4,"Enter smelter details",IF(ISERROR($V112),"",OFFSET('Smelter Look-up'!$F$4,$V112-4,0)))</f>
        <v/>
      </c>
      <c r="H112" s="217" t="str">
        <f ca="1">IF(ISERROR($V112),"",OFFSET('Smelter Look-up'!$G$4,$V112-4,0))</f>
        <v/>
      </c>
      <c r="I112" s="218" t="str">
        <f ca="1">IF(ISERROR($V112),"",OFFSET('Smelter Look-up'!$H$4,$V112-4,0))</f>
        <v/>
      </c>
      <c r="J112" s="218" t="str">
        <f ca="1">IF(ISERROR($V112),"",OFFSET('Smelter Look-up'!$I$4,$V112-4,0))</f>
        <v/>
      </c>
      <c r="K112" s="272"/>
      <c r="L112" s="272"/>
      <c r="M112" s="272"/>
      <c r="N112" s="272"/>
      <c r="O112" s="272"/>
      <c r="P112" s="219"/>
      <c r="Q112" s="273"/>
      <c r="R112" s="216" t="str">
        <f ca="1">IF(ISERROR($V112),"",OFFSET('Smelter Look-up'!$C$4,$V112-4,0)&amp;"")</f>
        <v/>
      </c>
      <c r="S112" s="224" t="str">
        <f t="shared" ca="1" si="15"/>
        <v/>
      </c>
      <c r="T112" s="224" t="str">
        <f ca="1">IF(B112="","",IF(ISERROR(MATCH($J112,SorP!$B$1:$B$6230,0)),"",INDIRECT("'SorP'!$A$"&amp;MATCH($J112,SorP!$B$1:$B$6230,0))))</f>
        <v/>
      </c>
      <c r="U112" s="240"/>
      <c r="V112" s="274" t="e">
        <f>IF(C112="",NA(),MATCH($B112&amp;$C112,'Smelter Look-up'!$J:$J,0))</f>
        <v>#N/A</v>
      </c>
      <c r="W112" s="275"/>
      <c r="X112" s="275">
        <f t="shared" ca="1" si="16"/>
        <v>0</v>
      </c>
      <c r="Y112" s="275"/>
      <c r="Z112" s="275"/>
      <c r="AB112" s="277" t="str">
        <f t="shared" si="17"/>
        <v/>
      </c>
    </row>
    <row r="113" spans="1:28" s="276" customFormat="1" ht="20.25">
      <c r="A113" s="330"/>
      <c r="B113" s="216" t="str">
        <f>IF(LEN(A113)=0,"",INDEX('Smelter Look-up'!$A:$A,MATCH($A113,'Smelter Look-up'!$E:$E,0)))</f>
        <v/>
      </c>
      <c r="C113" s="220" t="str">
        <f>IF(LEN(A113)=0,"",INDEX('Smelter Look-up'!$C:$C,MATCH($A113,'Smelter Look-up'!$E:$E,0)))</f>
        <v/>
      </c>
      <c r="D113" s="282"/>
      <c r="E113" s="216" t="str">
        <f ca="1">IF(ISERROR($V113),"",OFFSET('Smelter Look-up'!$D$4,$V113-4,0)&amp;"")</f>
        <v/>
      </c>
      <c r="F113" s="216" t="str">
        <f ca="1">IF(ISERROR($V113),"",OFFSET('Smelter Look-up'!$E$4,$V113-4,0))</f>
        <v/>
      </c>
      <c r="G113" s="216" t="str">
        <f ca="1">IF(C113=$X$4,"Enter smelter details",IF(ISERROR($V113),"",OFFSET('Smelter Look-up'!$F$4,$V113-4,0)))</f>
        <v/>
      </c>
      <c r="H113" s="217" t="str">
        <f ca="1">IF(ISERROR($V113),"",OFFSET('Smelter Look-up'!$G$4,$V113-4,0))</f>
        <v/>
      </c>
      <c r="I113" s="218" t="str">
        <f ca="1">IF(ISERROR($V113),"",OFFSET('Smelter Look-up'!$H$4,$V113-4,0))</f>
        <v/>
      </c>
      <c r="J113" s="218" t="str">
        <f ca="1">IF(ISERROR($V113),"",OFFSET('Smelter Look-up'!$I$4,$V113-4,0))</f>
        <v/>
      </c>
      <c r="K113" s="272"/>
      <c r="L113" s="272"/>
      <c r="M113" s="272"/>
      <c r="N113" s="272"/>
      <c r="O113" s="272"/>
      <c r="P113" s="219"/>
      <c r="Q113" s="273"/>
      <c r="R113" s="216" t="str">
        <f ca="1">IF(ISERROR($V113),"",OFFSET('Smelter Look-up'!$C$4,$V113-4,0)&amp;"")</f>
        <v/>
      </c>
      <c r="S113" s="224" t="str">
        <f t="shared" ca="1" si="15"/>
        <v/>
      </c>
      <c r="T113" s="224" t="str">
        <f ca="1">IF(B113="","",IF(ISERROR(MATCH($J113,SorP!$B$1:$B$6230,0)),"",INDIRECT("'SorP'!$A$"&amp;MATCH($J113,SorP!$B$1:$B$6230,0))))</f>
        <v/>
      </c>
      <c r="U113" s="240"/>
      <c r="V113" s="274" t="e">
        <f>IF(C113="",NA(),MATCH($B113&amp;$C113,'Smelter Look-up'!$J:$J,0))</f>
        <v>#N/A</v>
      </c>
      <c r="W113" s="275"/>
      <c r="X113" s="275">
        <f t="shared" ca="1" si="16"/>
        <v>0</v>
      </c>
      <c r="Y113" s="275"/>
      <c r="Z113" s="275"/>
      <c r="AB113" s="277" t="str">
        <f t="shared" si="17"/>
        <v/>
      </c>
    </row>
    <row r="114" spans="1:28" s="276" customFormat="1" ht="20.25">
      <c r="A114" s="330"/>
      <c r="B114" s="216" t="str">
        <f>IF(LEN(A114)=0,"",INDEX('Smelter Look-up'!$A:$A,MATCH($A114,'Smelter Look-up'!$E:$E,0)))</f>
        <v/>
      </c>
      <c r="C114" s="220" t="str">
        <f>IF(LEN(A114)=0,"",INDEX('Smelter Look-up'!$C:$C,MATCH($A114,'Smelter Look-up'!$E:$E,0)))</f>
        <v/>
      </c>
      <c r="D114" s="282"/>
      <c r="E114" s="216" t="str">
        <f ca="1">IF(ISERROR($V114),"",OFFSET('Smelter Look-up'!$D$4,$V114-4,0)&amp;"")</f>
        <v/>
      </c>
      <c r="F114" s="216" t="str">
        <f ca="1">IF(ISERROR($V114),"",OFFSET('Smelter Look-up'!$E$4,$V114-4,0))</f>
        <v/>
      </c>
      <c r="G114" s="216" t="str">
        <f ca="1">IF(C114=$X$4,"Enter smelter details",IF(ISERROR($V114),"",OFFSET('Smelter Look-up'!$F$4,$V114-4,0)))</f>
        <v/>
      </c>
      <c r="H114" s="217" t="str">
        <f ca="1">IF(ISERROR($V114),"",OFFSET('Smelter Look-up'!$G$4,$V114-4,0))</f>
        <v/>
      </c>
      <c r="I114" s="218" t="str">
        <f ca="1">IF(ISERROR($V114),"",OFFSET('Smelter Look-up'!$H$4,$V114-4,0))</f>
        <v/>
      </c>
      <c r="J114" s="218" t="str">
        <f ca="1">IF(ISERROR($V114),"",OFFSET('Smelter Look-up'!$I$4,$V114-4,0))</f>
        <v/>
      </c>
      <c r="K114" s="272"/>
      <c r="L114" s="272"/>
      <c r="M114" s="272"/>
      <c r="N114" s="272"/>
      <c r="O114" s="272"/>
      <c r="P114" s="219"/>
      <c r="Q114" s="273"/>
      <c r="R114" s="216" t="str">
        <f ca="1">IF(ISERROR($V114),"",OFFSET('Smelter Look-up'!$C$4,$V114-4,0)&amp;"")</f>
        <v/>
      </c>
      <c r="S114" s="224" t="str">
        <f t="shared" ca="1" si="15"/>
        <v/>
      </c>
      <c r="T114" s="224" t="str">
        <f ca="1">IF(B114="","",IF(ISERROR(MATCH($J114,SorP!$B$1:$B$6230,0)),"",INDIRECT("'SorP'!$A$"&amp;MATCH($J114,SorP!$B$1:$B$6230,0))))</f>
        <v/>
      </c>
      <c r="U114" s="240"/>
      <c r="V114" s="274" t="e">
        <f>IF(C114="",NA(),MATCH($B114&amp;$C114,'Smelter Look-up'!$J:$J,0))</f>
        <v>#N/A</v>
      </c>
      <c r="W114" s="275"/>
      <c r="X114" s="275">
        <f t="shared" ca="1" si="16"/>
        <v>0</v>
      </c>
      <c r="Y114" s="275"/>
      <c r="Z114" s="275"/>
      <c r="AB114" s="277" t="str">
        <f t="shared" si="17"/>
        <v/>
      </c>
    </row>
    <row r="115" spans="1:28" s="276" customFormat="1" ht="20.25">
      <c r="A115" s="330"/>
      <c r="B115" s="216" t="str">
        <f>IF(LEN(A115)=0,"",INDEX('Smelter Look-up'!$A:$A,MATCH($A115,'Smelter Look-up'!$E:$E,0)))</f>
        <v/>
      </c>
      <c r="C115" s="220" t="str">
        <f>IF(LEN(A115)=0,"",INDEX('Smelter Look-up'!$C:$C,MATCH($A115,'Smelter Look-up'!$E:$E,0)))</f>
        <v/>
      </c>
      <c r="D115" s="282"/>
      <c r="E115" s="216" t="str">
        <f ca="1">IF(ISERROR($V115),"",OFFSET('Smelter Look-up'!$D$4,$V115-4,0)&amp;"")</f>
        <v/>
      </c>
      <c r="F115" s="216" t="str">
        <f ca="1">IF(ISERROR($V115),"",OFFSET('Smelter Look-up'!$E$4,$V115-4,0))</f>
        <v/>
      </c>
      <c r="G115" s="216" t="str">
        <f ca="1">IF(C115=$X$4,"Enter smelter details",IF(ISERROR($V115),"",OFFSET('Smelter Look-up'!$F$4,$V115-4,0)))</f>
        <v/>
      </c>
      <c r="H115" s="217" t="str">
        <f ca="1">IF(ISERROR($V115),"",OFFSET('Smelter Look-up'!$G$4,$V115-4,0))</f>
        <v/>
      </c>
      <c r="I115" s="218" t="str">
        <f ca="1">IF(ISERROR($V115),"",OFFSET('Smelter Look-up'!$H$4,$V115-4,0))</f>
        <v/>
      </c>
      <c r="J115" s="218" t="str">
        <f ca="1">IF(ISERROR($V115),"",OFFSET('Smelter Look-up'!$I$4,$V115-4,0))</f>
        <v/>
      </c>
      <c r="K115" s="272"/>
      <c r="L115" s="272"/>
      <c r="M115" s="272"/>
      <c r="N115" s="272"/>
      <c r="O115" s="272"/>
      <c r="P115" s="219"/>
      <c r="Q115" s="273"/>
      <c r="R115" s="216" t="str">
        <f ca="1">IF(ISERROR($V115),"",OFFSET('Smelter Look-up'!$C$4,$V115-4,0)&amp;"")</f>
        <v/>
      </c>
      <c r="S115" s="224" t="str">
        <f t="shared" ca="1" si="15"/>
        <v/>
      </c>
      <c r="T115" s="224" t="str">
        <f ca="1">IF(B115="","",IF(ISERROR(MATCH($J115,SorP!$B$1:$B$6230,0)),"",INDIRECT("'SorP'!$A$"&amp;MATCH($J115,SorP!$B$1:$B$6230,0))))</f>
        <v/>
      </c>
      <c r="U115" s="240"/>
      <c r="V115" s="274" t="e">
        <f>IF(C115="",NA(),MATCH($B115&amp;$C115,'Smelter Look-up'!$J:$J,0))</f>
        <v>#N/A</v>
      </c>
      <c r="W115" s="275"/>
      <c r="X115" s="275">
        <f t="shared" ca="1" si="16"/>
        <v>0</v>
      </c>
      <c r="Y115" s="275"/>
      <c r="Z115" s="275"/>
      <c r="AB115" s="277" t="str">
        <f t="shared" si="17"/>
        <v/>
      </c>
    </row>
    <row r="116" spans="1:28" s="276" customFormat="1" ht="20.25">
      <c r="A116" s="330"/>
      <c r="B116" s="216" t="str">
        <f>IF(LEN(A116)=0,"",INDEX('Smelter Look-up'!$A:$A,MATCH($A116,'Smelter Look-up'!$E:$E,0)))</f>
        <v/>
      </c>
      <c r="C116" s="220" t="str">
        <f>IF(LEN(A116)=0,"",INDEX('Smelter Look-up'!$C:$C,MATCH($A116,'Smelter Look-up'!$E:$E,0)))</f>
        <v/>
      </c>
      <c r="D116" s="282"/>
      <c r="E116" s="216" t="str">
        <f ca="1">IF(ISERROR($V116),"",OFFSET('Smelter Look-up'!$D$4,$V116-4,0)&amp;"")</f>
        <v/>
      </c>
      <c r="F116" s="216" t="str">
        <f ca="1">IF(ISERROR($V116),"",OFFSET('Smelter Look-up'!$E$4,$V116-4,0))</f>
        <v/>
      </c>
      <c r="G116" s="216" t="str">
        <f ca="1">IF(C116=$X$4,"Enter smelter details",IF(ISERROR($V116),"",OFFSET('Smelter Look-up'!$F$4,$V116-4,0)))</f>
        <v/>
      </c>
      <c r="H116" s="217" t="str">
        <f ca="1">IF(ISERROR($V116),"",OFFSET('Smelter Look-up'!$G$4,$V116-4,0))</f>
        <v/>
      </c>
      <c r="I116" s="218" t="str">
        <f ca="1">IF(ISERROR($V116),"",OFFSET('Smelter Look-up'!$H$4,$V116-4,0))</f>
        <v/>
      </c>
      <c r="J116" s="218" t="str">
        <f ca="1">IF(ISERROR($V116),"",OFFSET('Smelter Look-up'!$I$4,$V116-4,0))</f>
        <v/>
      </c>
      <c r="K116" s="272"/>
      <c r="L116" s="272"/>
      <c r="M116" s="272"/>
      <c r="N116" s="272"/>
      <c r="O116" s="272"/>
      <c r="P116" s="219"/>
      <c r="Q116" s="273"/>
      <c r="R116" s="216" t="str">
        <f ca="1">IF(ISERROR($V116),"",OFFSET('Smelter Look-up'!$C$4,$V116-4,0)&amp;"")</f>
        <v/>
      </c>
      <c r="S116" s="224" t="str">
        <f t="shared" ca="1" si="15"/>
        <v/>
      </c>
      <c r="T116" s="224" t="str">
        <f ca="1">IF(B116="","",IF(ISERROR(MATCH($J116,SorP!$B$1:$B$6230,0)),"",INDIRECT("'SorP'!$A$"&amp;MATCH($J116,SorP!$B$1:$B$6230,0))))</f>
        <v/>
      </c>
      <c r="U116" s="240"/>
      <c r="V116" s="274" t="e">
        <f>IF(C116="",NA(),MATCH($B116&amp;$C116,'Smelter Look-up'!$J:$J,0))</f>
        <v>#N/A</v>
      </c>
      <c r="W116" s="275"/>
      <c r="X116" s="275">
        <f t="shared" ca="1" si="16"/>
        <v>0</v>
      </c>
      <c r="Y116" s="275"/>
      <c r="Z116" s="275"/>
      <c r="AB116" s="277" t="str">
        <f t="shared" si="17"/>
        <v/>
      </c>
    </row>
    <row r="117" spans="1:28" s="276" customFormat="1" ht="20.25">
      <c r="A117" s="330"/>
      <c r="B117" s="216" t="str">
        <f>IF(LEN(A117)=0,"",INDEX('Smelter Look-up'!$A:$A,MATCH($A117,'Smelter Look-up'!$E:$E,0)))</f>
        <v/>
      </c>
      <c r="C117" s="220" t="str">
        <f>IF(LEN(A117)=0,"",INDEX('Smelter Look-up'!$C:$C,MATCH($A117,'Smelter Look-up'!$E:$E,0)))</f>
        <v/>
      </c>
      <c r="D117" s="282"/>
      <c r="E117" s="216" t="str">
        <f ca="1">IF(ISERROR($V117),"",OFFSET('Smelter Look-up'!$D$4,$V117-4,0)&amp;"")</f>
        <v/>
      </c>
      <c r="F117" s="216" t="str">
        <f ca="1">IF(ISERROR($V117),"",OFFSET('Smelter Look-up'!$E$4,$V117-4,0))</f>
        <v/>
      </c>
      <c r="G117" s="216" t="str">
        <f ca="1">IF(C117=$X$4,"Enter smelter details",IF(ISERROR($V117),"",OFFSET('Smelter Look-up'!$F$4,$V117-4,0)))</f>
        <v/>
      </c>
      <c r="H117" s="217" t="str">
        <f ca="1">IF(ISERROR($V117),"",OFFSET('Smelter Look-up'!$G$4,$V117-4,0))</f>
        <v/>
      </c>
      <c r="I117" s="218" t="str">
        <f ca="1">IF(ISERROR($V117),"",OFFSET('Smelter Look-up'!$H$4,$V117-4,0))</f>
        <v/>
      </c>
      <c r="J117" s="218" t="str">
        <f ca="1">IF(ISERROR($V117),"",OFFSET('Smelter Look-up'!$I$4,$V117-4,0))</f>
        <v/>
      </c>
      <c r="K117" s="272"/>
      <c r="L117" s="272"/>
      <c r="M117" s="272"/>
      <c r="N117" s="272"/>
      <c r="O117" s="272"/>
      <c r="P117" s="219"/>
      <c r="Q117" s="273"/>
      <c r="R117" s="216" t="str">
        <f ca="1">IF(ISERROR($V117),"",OFFSET('Smelter Look-up'!$C$4,$V117-4,0)&amp;"")</f>
        <v/>
      </c>
      <c r="S117" s="224" t="str">
        <f t="shared" ca="1" si="15"/>
        <v/>
      </c>
      <c r="T117" s="224" t="str">
        <f ca="1">IF(B117="","",IF(ISERROR(MATCH($J117,SorP!$B$1:$B$6230,0)),"",INDIRECT("'SorP'!$A$"&amp;MATCH($J117,SorP!$B$1:$B$6230,0))))</f>
        <v/>
      </c>
      <c r="U117" s="240"/>
      <c r="V117" s="274" t="e">
        <f>IF(C117="",NA(),MATCH($B117&amp;$C117,'Smelter Look-up'!$J:$J,0))</f>
        <v>#N/A</v>
      </c>
      <c r="W117" s="275"/>
      <c r="X117" s="275">
        <f t="shared" ca="1" si="16"/>
        <v>0</v>
      </c>
      <c r="Y117" s="275"/>
      <c r="Z117" s="275"/>
      <c r="AB117" s="277" t="str">
        <f t="shared" si="17"/>
        <v/>
      </c>
    </row>
    <row r="118" spans="1:28" s="276" customFormat="1" ht="20.25">
      <c r="A118" s="330"/>
      <c r="B118" s="216" t="str">
        <f>IF(LEN(A118)=0,"",INDEX('Smelter Look-up'!$A:$A,MATCH($A118,'Smelter Look-up'!$E:$E,0)))</f>
        <v/>
      </c>
      <c r="C118" s="220" t="str">
        <f>IF(LEN(A118)=0,"",INDEX('Smelter Look-up'!$C:$C,MATCH($A118,'Smelter Look-up'!$E:$E,0)))</f>
        <v/>
      </c>
      <c r="D118" s="282"/>
      <c r="E118" s="216" t="str">
        <f ca="1">IF(ISERROR($V118),"",OFFSET('Smelter Look-up'!$D$4,$V118-4,0)&amp;"")</f>
        <v/>
      </c>
      <c r="F118" s="216" t="str">
        <f ca="1">IF(ISERROR($V118),"",OFFSET('Smelter Look-up'!$E$4,$V118-4,0))</f>
        <v/>
      </c>
      <c r="G118" s="216" t="str">
        <f ca="1">IF(C118=$X$4,"Enter smelter details",IF(ISERROR($V118),"",OFFSET('Smelter Look-up'!$F$4,$V118-4,0)))</f>
        <v/>
      </c>
      <c r="H118" s="217" t="str">
        <f ca="1">IF(ISERROR($V118),"",OFFSET('Smelter Look-up'!$G$4,$V118-4,0))</f>
        <v/>
      </c>
      <c r="I118" s="218" t="str">
        <f ca="1">IF(ISERROR($V118),"",OFFSET('Smelter Look-up'!$H$4,$V118-4,0))</f>
        <v/>
      </c>
      <c r="J118" s="218" t="str">
        <f ca="1">IF(ISERROR($V118),"",OFFSET('Smelter Look-up'!$I$4,$V118-4,0))</f>
        <v/>
      </c>
      <c r="K118" s="272"/>
      <c r="L118" s="272"/>
      <c r="M118" s="272"/>
      <c r="N118" s="272"/>
      <c r="O118" s="272"/>
      <c r="P118" s="219"/>
      <c r="Q118" s="273"/>
      <c r="R118" s="216" t="str">
        <f ca="1">IF(ISERROR($V118),"",OFFSET('Smelter Look-up'!$C$4,$V118-4,0)&amp;"")</f>
        <v/>
      </c>
      <c r="S118" s="224" t="str">
        <f t="shared" ca="1" si="15"/>
        <v/>
      </c>
      <c r="T118" s="224" t="str">
        <f ca="1">IF(B118="","",IF(ISERROR(MATCH($J118,SorP!$B$1:$B$6230,0)),"",INDIRECT("'SorP'!$A$"&amp;MATCH($J118,SorP!$B$1:$B$6230,0))))</f>
        <v/>
      </c>
      <c r="U118" s="240"/>
      <c r="V118" s="274" t="e">
        <f>IF(C118="",NA(),MATCH($B118&amp;$C118,'Smelter Look-up'!$J:$J,0))</f>
        <v>#N/A</v>
      </c>
      <c r="W118" s="275"/>
      <c r="X118" s="275">
        <f t="shared" ca="1" si="16"/>
        <v>0</v>
      </c>
      <c r="Y118" s="275"/>
      <c r="Z118" s="275"/>
      <c r="AB118" s="277" t="str">
        <f t="shared" si="17"/>
        <v/>
      </c>
    </row>
    <row r="119" spans="1:28" s="276" customFormat="1" ht="20.25">
      <c r="A119" s="330"/>
      <c r="B119" s="216" t="str">
        <f>IF(LEN(A119)=0,"",INDEX('Smelter Look-up'!$A:$A,MATCH($A119,'Smelter Look-up'!$E:$E,0)))</f>
        <v/>
      </c>
      <c r="C119" s="220" t="str">
        <f>IF(LEN(A119)=0,"",INDEX('Smelter Look-up'!$C:$C,MATCH($A119,'Smelter Look-up'!$E:$E,0)))</f>
        <v/>
      </c>
      <c r="D119" s="282"/>
      <c r="E119" s="216" t="str">
        <f ca="1">IF(ISERROR($V119),"",OFFSET('Smelter Look-up'!$D$4,$V119-4,0)&amp;"")</f>
        <v/>
      </c>
      <c r="F119" s="216" t="str">
        <f ca="1">IF(ISERROR($V119),"",OFFSET('Smelter Look-up'!$E$4,$V119-4,0))</f>
        <v/>
      </c>
      <c r="G119" s="216" t="str">
        <f ca="1">IF(C119=$X$4,"Enter smelter details",IF(ISERROR($V119),"",OFFSET('Smelter Look-up'!$F$4,$V119-4,0)))</f>
        <v/>
      </c>
      <c r="H119" s="217" t="str">
        <f ca="1">IF(ISERROR($V119),"",OFFSET('Smelter Look-up'!$G$4,$V119-4,0))</f>
        <v/>
      </c>
      <c r="I119" s="218" t="str">
        <f ca="1">IF(ISERROR($V119),"",OFFSET('Smelter Look-up'!$H$4,$V119-4,0))</f>
        <v/>
      </c>
      <c r="J119" s="218" t="str">
        <f ca="1">IF(ISERROR($V119),"",OFFSET('Smelter Look-up'!$I$4,$V119-4,0))</f>
        <v/>
      </c>
      <c r="K119" s="272"/>
      <c r="L119" s="272"/>
      <c r="M119" s="272"/>
      <c r="N119" s="272"/>
      <c r="O119" s="272"/>
      <c r="P119" s="219"/>
      <c r="Q119" s="273"/>
      <c r="R119" s="216" t="str">
        <f ca="1">IF(ISERROR($V119),"",OFFSET('Smelter Look-up'!$C$4,$V119-4,0)&amp;"")</f>
        <v/>
      </c>
      <c r="S119" s="224" t="str">
        <f t="shared" ca="1" si="15"/>
        <v/>
      </c>
      <c r="T119" s="224" t="str">
        <f ca="1">IF(B119="","",IF(ISERROR(MATCH($J119,SorP!$B$1:$B$6230,0)),"",INDIRECT("'SorP'!$A$"&amp;MATCH($J119,SorP!$B$1:$B$6230,0))))</f>
        <v/>
      </c>
      <c r="U119" s="240"/>
      <c r="V119" s="274" t="e">
        <f>IF(C119="",NA(),MATCH($B119&amp;$C119,'Smelter Look-up'!$J:$J,0))</f>
        <v>#N/A</v>
      </c>
      <c r="W119" s="275"/>
      <c r="X119" s="275">
        <f t="shared" ca="1" si="16"/>
        <v>0</v>
      </c>
      <c r="Y119" s="275"/>
      <c r="Z119" s="275"/>
      <c r="AB119" s="277" t="str">
        <f t="shared" si="17"/>
        <v/>
      </c>
    </row>
    <row r="120" spans="1:28" s="276" customFormat="1" ht="20.25">
      <c r="A120" s="330"/>
      <c r="B120" s="216" t="str">
        <f>IF(LEN(A120)=0,"",INDEX('Smelter Look-up'!$A:$A,MATCH($A120,'Smelter Look-up'!$E:$E,0)))</f>
        <v/>
      </c>
      <c r="C120" s="220" t="str">
        <f>IF(LEN(A120)=0,"",INDEX('Smelter Look-up'!$C:$C,MATCH($A120,'Smelter Look-up'!$E:$E,0)))</f>
        <v/>
      </c>
      <c r="D120" s="282"/>
      <c r="E120" s="216" t="str">
        <f ca="1">IF(ISERROR($V120),"",OFFSET('Smelter Look-up'!$D$4,$V120-4,0)&amp;"")</f>
        <v/>
      </c>
      <c r="F120" s="216" t="str">
        <f ca="1">IF(ISERROR($V120),"",OFFSET('Smelter Look-up'!$E$4,$V120-4,0))</f>
        <v/>
      </c>
      <c r="G120" s="216" t="str">
        <f ca="1">IF(C120=$X$4,"Enter smelter details",IF(ISERROR($V120),"",OFFSET('Smelter Look-up'!$F$4,$V120-4,0)))</f>
        <v/>
      </c>
      <c r="H120" s="217" t="str">
        <f ca="1">IF(ISERROR($V120),"",OFFSET('Smelter Look-up'!$G$4,$V120-4,0))</f>
        <v/>
      </c>
      <c r="I120" s="218" t="str">
        <f ca="1">IF(ISERROR($V120),"",OFFSET('Smelter Look-up'!$H$4,$V120-4,0))</f>
        <v/>
      </c>
      <c r="J120" s="218" t="str">
        <f ca="1">IF(ISERROR($V120),"",OFFSET('Smelter Look-up'!$I$4,$V120-4,0))</f>
        <v/>
      </c>
      <c r="K120" s="272"/>
      <c r="L120" s="272"/>
      <c r="M120" s="272"/>
      <c r="N120" s="272"/>
      <c r="O120" s="272"/>
      <c r="P120" s="219"/>
      <c r="Q120" s="273"/>
      <c r="R120" s="216" t="str">
        <f ca="1">IF(ISERROR($V120),"",OFFSET('Smelter Look-up'!$C$4,$V120-4,0)&amp;"")</f>
        <v/>
      </c>
      <c r="S120" s="224" t="str">
        <f t="shared" ca="1" si="15"/>
        <v/>
      </c>
      <c r="T120" s="224" t="str">
        <f ca="1">IF(B120="","",IF(ISERROR(MATCH($J120,SorP!$B$1:$B$6230,0)),"",INDIRECT("'SorP'!$A$"&amp;MATCH($J120,SorP!$B$1:$B$6230,0))))</f>
        <v/>
      </c>
      <c r="U120" s="240"/>
      <c r="V120" s="274" t="e">
        <f>IF(C120="",NA(),MATCH($B120&amp;$C120,'Smelter Look-up'!$J:$J,0))</f>
        <v>#N/A</v>
      </c>
      <c r="W120" s="275"/>
      <c r="X120" s="275">
        <f t="shared" ca="1" si="16"/>
        <v>0</v>
      </c>
      <c r="Y120" s="275"/>
      <c r="Z120" s="275"/>
      <c r="AB120" s="277" t="str">
        <f t="shared" si="17"/>
        <v/>
      </c>
    </row>
    <row r="121" spans="1:28" s="276" customFormat="1" ht="20.25">
      <c r="A121" s="330"/>
      <c r="B121" s="216" t="str">
        <f>IF(LEN(A121)=0,"",INDEX('Smelter Look-up'!$A:$A,MATCH($A121,'Smelter Look-up'!$E:$E,0)))</f>
        <v/>
      </c>
      <c r="C121" s="220" t="str">
        <f>IF(LEN(A121)=0,"",INDEX('Smelter Look-up'!$C:$C,MATCH($A121,'Smelter Look-up'!$E:$E,0)))</f>
        <v/>
      </c>
      <c r="D121" s="282"/>
      <c r="E121" s="216" t="str">
        <f ca="1">IF(ISERROR($V121),"",OFFSET('Smelter Look-up'!$D$4,$V121-4,0)&amp;"")</f>
        <v/>
      </c>
      <c r="F121" s="216" t="str">
        <f ca="1">IF(ISERROR($V121),"",OFFSET('Smelter Look-up'!$E$4,$V121-4,0))</f>
        <v/>
      </c>
      <c r="G121" s="216" t="str">
        <f ca="1">IF(C121=$X$4,"Enter smelter details",IF(ISERROR($V121),"",OFFSET('Smelter Look-up'!$F$4,$V121-4,0)))</f>
        <v/>
      </c>
      <c r="H121" s="217" t="str">
        <f ca="1">IF(ISERROR($V121),"",OFFSET('Smelter Look-up'!$G$4,$V121-4,0))</f>
        <v/>
      </c>
      <c r="I121" s="218" t="str">
        <f ca="1">IF(ISERROR($V121),"",OFFSET('Smelter Look-up'!$H$4,$V121-4,0))</f>
        <v/>
      </c>
      <c r="J121" s="218" t="str">
        <f ca="1">IF(ISERROR($V121),"",OFFSET('Smelter Look-up'!$I$4,$V121-4,0))</f>
        <v/>
      </c>
      <c r="K121" s="272"/>
      <c r="L121" s="272"/>
      <c r="M121" s="272"/>
      <c r="N121" s="272"/>
      <c r="O121" s="272"/>
      <c r="P121" s="219"/>
      <c r="Q121" s="273"/>
      <c r="R121" s="216" t="str">
        <f ca="1">IF(ISERROR($V121),"",OFFSET('Smelter Look-up'!$C$4,$V121-4,0)&amp;"")</f>
        <v/>
      </c>
      <c r="S121" s="224" t="str">
        <f t="shared" ca="1" si="15"/>
        <v/>
      </c>
      <c r="T121" s="224" t="str">
        <f ca="1">IF(B121="","",IF(ISERROR(MATCH($J121,SorP!$B$1:$B$6230,0)),"",INDIRECT("'SorP'!$A$"&amp;MATCH($J121,SorP!$B$1:$B$6230,0))))</f>
        <v/>
      </c>
      <c r="U121" s="240"/>
      <c r="V121" s="274" t="e">
        <f>IF(C121="",NA(),MATCH($B121&amp;$C121,'Smelter Look-up'!$J:$J,0))</f>
        <v>#N/A</v>
      </c>
      <c r="W121" s="275"/>
      <c r="X121" s="275">
        <f t="shared" ca="1" si="16"/>
        <v>0</v>
      </c>
      <c r="Y121" s="275"/>
      <c r="Z121" s="275"/>
      <c r="AB121" s="277" t="str">
        <f t="shared" si="17"/>
        <v/>
      </c>
    </row>
    <row r="122" spans="1:28" s="276" customFormat="1" ht="20.25">
      <c r="A122" s="330"/>
      <c r="B122" s="216" t="str">
        <f>IF(LEN(A122)=0,"",INDEX('Smelter Look-up'!$A:$A,MATCH($A122,'Smelter Look-up'!$E:$E,0)))</f>
        <v/>
      </c>
      <c r="C122" s="220" t="str">
        <f>IF(LEN(A122)=0,"",INDEX('Smelter Look-up'!$C:$C,MATCH($A122,'Smelter Look-up'!$E:$E,0)))</f>
        <v/>
      </c>
      <c r="D122" s="282"/>
      <c r="E122" s="216" t="str">
        <f ca="1">IF(ISERROR($V122),"",OFFSET('Smelter Look-up'!$D$4,$V122-4,0)&amp;"")</f>
        <v/>
      </c>
      <c r="F122" s="216" t="str">
        <f ca="1">IF(ISERROR($V122),"",OFFSET('Smelter Look-up'!$E$4,$V122-4,0))</f>
        <v/>
      </c>
      <c r="G122" s="216" t="str">
        <f ca="1">IF(C122=$X$4,"Enter smelter details",IF(ISERROR($V122),"",OFFSET('Smelter Look-up'!$F$4,$V122-4,0)))</f>
        <v/>
      </c>
      <c r="H122" s="217" t="str">
        <f ca="1">IF(ISERROR($V122),"",OFFSET('Smelter Look-up'!$G$4,$V122-4,0))</f>
        <v/>
      </c>
      <c r="I122" s="218" t="str">
        <f ca="1">IF(ISERROR($V122),"",OFFSET('Smelter Look-up'!$H$4,$V122-4,0))</f>
        <v/>
      </c>
      <c r="J122" s="218" t="str">
        <f ca="1">IF(ISERROR($V122),"",OFFSET('Smelter Look-up'!$I$4,$V122-4,0))</f>
        <v/>
      </c>
      <c r="K122" s="272"/>
      <c r="L122" s="272"/>
      <c r="M122" s="272"/>
      <c r="N122" s="272"/>
      <c r="O122" s="272"/>
      <c r="P122" s="219"/>
      <c r="Q122" s="273"/>
      <c r="R122" s="216" t="str">
        <f ca="1">IF(ISERROR($V122),"",OFFSET('Smelter Look-up'!$C$4,$V122-4,0)&amp;"")</f>
        <v/>
      </c>
      <c r="S122" s="224" t="str">
        <f t="shared" ca="1" si="15"/>
        <v/>
      </c>
      <c r="T122" s="224" t="str">
        <f ca="1">IF(B122="","",IF(ISERROR(MATCH($J122,SorP!$B$1:$B$6230,0)),"",INDIRECT("'SorP'!$A$"&amp;MATCH($J122,SorP!$B$1:$B$6230,0))))</f>
        <v/>
      </c>
      <c r="U122" s="240"/>
      <c r="V122" s="274" t="e">
        <f>IF(C122="",NA(),MATCH($B122&amp;$C122,'Smelter Look-up'!$J:$J,0))</f>
        <v>#N/A</v>
      </c>
      <c r="W122" s="275"/>
      <c r="X122" s="275">
        <f t="shared" ca="1" si="16"/>
        <v>0</v>
      </c>
      <c r="Y122" s="275"/>
      <c r="Z122" s="275"/>
      <c r="AB122" s="277" t="str">
        <f t="shared" si="17"/>
        <v/>
      </c>
    </row>
    <row r="123" spans="1:28" s="276" customFormat="1" ht="20.25">
      <c r="A123" s="330"/>
      <c r="B123" s="216" t="str">
        <f>IF(LEN(A123)=0,"",INDEX('Smelter Look-up'!$A:$A,MATCH($A123,'Smelter Look-up'!$E:$E,0)))</f>
        <v/>
      </c>
      <c r="C123" s="220" t="str">
        <f>IF(LEN(A123)=0,"",INDEX('Smelter Look-up'!$C:$C,MATCH($A123,'Smelter Look-up'!$E:$E,0)))</f>
        <v/>
      </c>
      <c r="D123" s="282"/>
      <c r="E123" s="216" t="str">
        <f ca="1">IF(ISERROR($V123),"",OFFSET('Smelter Look-up'!$D$4,$V123-4,0)&amp;"")</f>
        <v/>
      </c>
      <c r="F123" s="216" t="str">
        <f ca="1">IF(ISERROR($V123),"",OFFSET('Smelter Look-up'!$E$4,$V123-4,0))</f>
        <v/>
      </c>
      <c r="G123" s="216" t="str">
        <f ca="1">IF(C123=$X$4,"Enter smelter details",IF(ISERROR($V123),"",OFFSET('Smelter Look-up'!$F$4,$V123-4,0)))</f>
        <v/>
      </c>
      <c r="H123" s="217" t="str">
        <f ca="1">IF(ISERROR($V123),"",OFFSET('Smelter Look-up'!$G$4,$V123-4,0))</f>
        <v/>
      </c>
      <c r="I123" s="218" t="str">
        <f ca="1">IF(ISERROR($V123),"",OFFSET('Smelter Look-up'!$H$4,$V123-4,0))</f>
        <v/>
      </c>
      <c r="J123" s="218" t="str">
        <f ca="1">IF(ISERROR($V123),"",OFFSET('Smelter Look-up'!$I$4,$V123-4,0))</f>
        <v/>
      </c>
      <c r="K123" s="272"/>
      <c r="L123" s="272"/>
      <c r="M123" s="272"/>
      <c r="N123" s="272"/>
      <c r="O123" s="272"/>
      <c r="P123" s="219"/>
      <c r="Q123" s="273"/>
      <c r="R123" s="216" t="str">
        <f ca="1">IF(ISERROR($V123),"",OFFSET('Smelter Look-up'!$C$4,$V123-4,0)&amp;"")</f>
        <v/>
      </c>
      <c r="S123" s="224" t="str">
        <f t="shared" ca="1" si="15"/>
        <v/>
      </c>
      <c r="T123" s="224" t="str">
        <f ca="1">IF(B123="","",IF(ISERROR(MATCH($J123,SorP!$B$1:$B$6230,0)),"",INDIRECT("'SorP'!$A$"&amp;MATCH($J123,SorP!$B$1:$B$6230,0))))</f>
        <v/>
      </c>
      <c r="U123" s="240"/>
      <c r="V123" s="274" t="e">
        <f>IF(C123="",NA(),MATCH($B123&amp;$C123,'Smelter Look-up'!$J:$J,0))</f>
        <v>#N/A</v>
      </c>
      <c r="W123" s="275"/>
      <c r="X123" s="275">
        <f t="shared" ca="1" si="16"/>
        <v>0</v>
      </c>
      <c r="Y123" s="275"/>
      <c r="Z123" s="275"/>
      <c r="AB123" s="277" t="str">
        <f t="shared" si="17"/>
        <v/>
      </c>
    </row>
    <row r="124" spans="1:28" s="276" customFormat="1" ht="20.25">
      <c r="A124" s="330"/>
      <c r="B124" s="216" t="str">
        <f>IF(LEN(A124)=0,"",INDEX('Smelter Look-up'!$A:$A,MATCH($A124,'Smelter Look-up'!$E:$E,0)))</f>
        <v/>
      </c>
      <c r="C124" s="220" t="str">
        <f>IF(LEN(A124)=0,"",INDEX('Smelter Look-up'!$C:$C,MATCH($A124,'Smelter Look-up'!$E:$E,0)))</f>
        <v/>
      </c>
      <c r="D124" s="282"/>
      <c r="E124" s="216" t="str">
        <f ca="1">IF(ISERROR($V124),"",OFFSET('Smelter Look-up'!$D$4,$V124-4,0)&amp;"")</f>
        <v/>
      </c>
      <c r="F124" s="216" t="str">
        <f ca="1">IF(ISERROR($V124),"",OFFSET('Smelter Look-up'!$E$4,$V124-4,0))</f>
        <v/>
      </c>
      <c r="G124" s="216" t="str">
        <f ca="1">IF(C124=$X$4,"Enter smelter details",IF(ISERROR($V124),"",OFFSET('Smelter Look-up'!$F$4,$V124-4,0)))</f>
        <v/>
      </c>
      <c r="H124" s="217" t="str">
        <f ca="1">IF(ISERROR($V124),"",OFFSET('Smelter Look-up'!$G$4,$V124-4,0))</f>
        <v/>
      </c>
      <c r="I124" s="218" t="str">
        <f ca="1">IF(ISERROR($V124),"",OFFSET('Smelter Look-up'!$H$4,$V124-4,0))</f>
        <v/>
      </c>
      <c r="J124" s="218" t="str">
        <f ca="1">IF(ISERROR($V124),"",OFFSET('Smelter Look-up'!$I$4,$V124-4,0))</f>
        <v/>
      </c>
      <c r="K124" s="272"/>
      <c r="L124" s="272"/>
      <c r="M124" s="272"/>
      <c r="N124" s="272"/>
      <c r="O124" s="272"/>
      <c r="P124" s="219"/>
      <c r="Q124" s="273"/>
      <c r="R124" s="216" t="str">
        <f ca="1">IF(ISERROR($V124),"",OFFSET('Smelter Look-up'!$C$4,$V124-4,0)&amp;"")</f>
        <v/>
      </c>
      <c r="S124" s="224" t="str">
        <f t="shared" ca="1" si="15"/>
        <v/>
      </c>
      <c r="T124" s="224" t="str">
        <f ca="1">IF(B124="","",IF(ISERROR(MATCH($J124,SorP!$B$1:$B$6230,0)),"",INDIRECT("'SorP'!$A$"&amp;MATCH($J124,SorP!$B$1:$B$6230,0))))</f>
        <v/>
      </c>
      <c r="U124" s="240"/>
      <c r="V124" s="274" t="e">
        <f>IF(C124="",NA(),MATCH($B124&amp;$C124,'Smelter Look-up'!$J:$J,0))</f>
        <v>#N/A</v>
      </c>
      <c r="W124" s="275"/>
      <c r="X124" s="275">
        <f t="shared" ca="1" si="16"/>
        <v>0</v>
      </c>
      <c r="Y124" s="275"/>
      <c r="Z124" s="275"/>
      <c r="AB124" s="277" t="str">
        <f t="shared" si="17"/>
        <v/>
      </c>
    </row>
    <row r="125" spans="1:28" s="276" customFormat="1" ht="20.25">
      <c r="A125" s="330"/>
      <c r="B125" s="216" t="str">
        <f>IF(LEN(A125)=0,"",INDEX('Smelter Look-up'!$A:$A,MATCH($A125,'Smelter Look-up'!$E:$E,0)))</f>
        <v/>
      </c>
      <c r="C125" s="220" t="str">
        <f>IF(LEN(A125)=0,"",INDEX('Smelter Look-up'!$C:$C,MATCH($A125,'Smelter Look-up'!$E:$E,0)))</f>
        <v/>
      </c>
      <c r="D125" s="282"/>
      <c r="E125" s="216" t="str">
        <f ca="1">IF(ISERROR($V125),"",OFFSET('Smelter Look-up'!$D$4,$V125-4,0)&amp;"")</f>
        <v/>
      </c>
      <c r="F125" s="216" t="str">
        <f ca="1">IF(ISERROR($V125),"",OFFSET('Smelter Look-up'!$E$4,$V125-4,0))</f>
        <v/>
      </c>
      <c r="G125" s="216" t="str">
        <f ca="1">IF(C125=$X$4,"Enter smelter details",IF(ISERROR($V125),"",OFFSET('Smelter Look-up'!$F$4,$V125-4,0)))</f>
        <v/>
      </c>
      <c r="H125" s="217" t="str">
        <f ca="1">IF(ISERROR($V125),"",OFFSET('Smelter Look-up'!$G$4,$V125-4,0))</f>
        <v/>
      </c>
      <c r="I125" s="218" t="str">
        <f ca="1">IF(ISERROR($V125),"",OFFSET('Smelter Look-up'!$H$4,$V125-4,0))</f>
        <v/>
      </c>
      <c r="J125" s="218" t="str">
        <f ca="1">IF(ISERROR($V125),"",OFFSET('Smelter Look-up'!$I$4,$V125-4,0))</f>
        <v/>
      </c>
      <c r="K125" s="272"/>
      <c r="L125" s="272"/>
      <c r="M125" s="272"/>
      <c r="N125" s="272"/>
      <c r="O125" s="272"/>
      <c r="P125" s="219"/>
      <c r="Q125" s="273"/>
      <c r="R125" s="216" t="str">
        <f ca="1">IF(ISERROR($V125),"",OFFSET('Smelter Look-up'!$C$4,$V125-4,0)&amp;"")</f>
        <v/>
      </c>
      <c r="S125" s="224" t="str">
        <f t="shared" ca="1" si="15"/>
        <v/>
      </c>
      <c r="T125" s="224" t="str">
        <f ca="1">IF(B125="","",IF(ISERROR(MATCH($J125,SorP!$B$1:$B$6230,0)),"",INDIRECT("'SorP'!$A$"&amp;MATCH($J125,SorP!$B$1:$B$6230,0))))</f>
        <v/>
      </c>
      <c r="U125" s="240"/>
      <c r="V125" s="274" t="e">
        <f>IF(C125="",NA(),MATCH($B125&amp;$C125,'Smelter Look-up'!$J:$J,0))</f>
        <v>#N/A</v>
      </c>
      <c r="W125" s="275"/>
      <c r="X125" s="275">
        <f t="shared" ca="1" si="16"/>
        <v>0</v>
      </c>
      <c r="Y125" s="275"/>
      <c r="Z125" s="275"/>
      <c r="AB125" s="277" t="str">
        <f t="shared" si="17"/>
        <v/>
      </c>
    </row>
    <row r="126" spans="1:28" s="276" customFormat="1" ht="20.25">
      <c r="A126" s="330"/>
      <c r="B126" s="216" t="str">
        <f>IF(LEN(A126)=0,"",INDEX('Smelter Look-up'!$A:$A,MATCH($A126,'Smelter Look-up'!$E:$E,0)))</f>
        <v/>
      </c>
      <c r="C126" s="220" t="str">
        <f>IF(LEN(A126)=0,"",INDEX('Smelter Look-up'!$C:$C,MATCH($A126,'Smelter Look-up'!$E:$E,0)))</f>
        <v/>
      </c>
      <c r="D126" s="282"/>
      <c r="E126" s="216" t="str">
        <f ca="1">IF(ISERROR($V126),"",OFFSET('Smelter Look-up'!$D$4,$V126-4,0)&amp;"")</f>
        <v/>
      </c>
      <c r="F126" s="216" t="str">
        <f ca="1">IF(ISERROR($V126),"",OFFSET('Smelter Look-up'!$E$4,$V126-4,0))</f>
        <v/>
      </c>
      <c r="G126" s="216" t="str">
        <f ca="1">IF(C126=$X$4,"Enter smelter details",IF(ISERROR($V126),"",OFFSET('Smelter Look-up'!$F$4,$V126-4,0)))</f>
        <v/>
      </c>
      <c r="H126" s="217" t="str">
        <f ca="1">IF(ISERROR($V126),"",OFFSET('Smelter Look-up'!$G$4,$V126-4,0))</f>
        <v/>
      </c>
      <c r="I126" s="218" t="str">
        <f ca="1">IF(ISERROR($V126),"",OFFSET('Smelter Look-up'!$H$4,$V126-4,0))</f>
        <v/>
      </c>
      <c r="J126" s="218" t="str">
        <f ca="1">IF(ISERROR($V126),"",OFFSET('Smelter Look-up'!$I$4,$V126-4,0))</f>
        <v/>
      </c>
      <c r="K126" s="272"/>
      <c r="L126" s="272"/>
      <c r="M126" s="272"/>
      <c r="N126" s="272"/>
      <c r="O126" s="272"/>
      <c r="P126" s="219"/>
      <c r="Q126" s="273"/>
      <c r="R126" s="216" t="str">
        <f ca="1">IF(ISERROR($V126),"",OFFSET('Smelter Look-up'!$C$4,$V126-4,0)&amp;"")</f>
        <v/>
      </c>
      <c r="S126" s="224" t="str">
        <f t="shared" ca="1" si="15"/>
        <v/>
      </c>
      <c r="T126" s="224" t="str">
        <f ca="1">IF(B126="","",IF(ISERROR(MATCH($J126,SorP!$B$1:$B$6230,0)),"",INDIRECT("'SorP'!$A$"&amp;MATCH($J126,SorP!$B$1:$B$6230,0))))</f>
        <v/>
      </c>
      <c r="U126" s="240"/>
      <c r="V126" s="274" t="e">
        <f>IF(C126="",NA(),MATCH($B126&amp;$C126,'Smelter Look-up'!$J:$J,0))</f>
        <v>#N/A</v>
      </c>
      <c r="W126" s="275"/>
      <c r="X126" s="275">
        <f t="shared" ca="1" si="16"/>
        <v>0</v>
      </c>
      <c r="Y126" s="275"/>
      <c r="Z126" s="275"/>
      <c r="AB126" s="277" t="str">
        <f t="shared" si="17"/>
        <v/>
      </c>
    </row>
    <row r="127" spans="1:28" s="276" customFormat="1" ht="20.25">
      <c r="A127" s="330"/>
      <c r="B127" s="216" t="str">
        <f>IF(LEN(A127)=0,"",INDEX('Smelter Look-up'!$A:$A,MATCH($A127,'Smelter Look-up'!$E:$E,0)))</f>
        <v/>
      </c>
      <c r="C127" s="220" t="str">
        <f>IF(LEN(A127)=0,"",INDEX('Smelter Look-up'!$C:$C,MATCH($A127,'Smelter Look-up'!$E:$E,0)))</f>
        <v/>
      </c>
      <c r="D127" s="282"/>
      <c r="E127" s="216" t="str">
        <f ca="1">IF(ISERROR($V127),"",OFFSET('Smelter Look-up'!$D$4,$V127-4,0)&amp;"")</f>
        <v/>
      </c>
      <c r="F127" s="216" t="str">
        <f ca="1">IF(ISERROR($V127),"",OFFSET('Smelter Look-up'!$E$4,$V127-4,0))</f>
        <v/>
      </c>
      <c r="G127" s="216" t="str">
        <f ca="1">IF(C127=$X$4,"Enter smelter details",IF(ISERROR($V127),"",OFFSET('Smelter Look-up'!$F$4,$V127-4,0)))</f>
        <v/>
      </c>
      <c r="H127" s="217" t="str">
        <f ca="1">IF(ISERROR($V127),"",OFFSET('Smelter Look-up'!$G$4,$V127-4,0))</f>
        <v/>
      </c>
      <c r="I127" s="218" t="str">
        <f ca="1">IF(ISERROR($V127),"",OFFSET('Smelter Look-up'!$H$4,$V127-4,0))</f>
        <v/>
      </c>
      <c r="J127" s="218" t="str">
        <f ca="1">IF(ISERROR($V127),"",OFFSET('Smelter Look-up'!$I$4,$V127-4,0))</f>
        <v/>
      </c>
      <c r="K127" s="272"/>
      <c r="L127" s="272"/>
      <c r="M127" s="272"/>
      <c r="N127" s="272"/>
      <c r="O127" s="272"/>
      <c r="P127" s="219"/>
      <c r="Q127" s="273"/>
      <c r="R127" s="216" t="str">
        <f ca="1">IF(ISERROR($V127),"",OFFSET('Smelter Look-up'!$C$4,$V127-4,0)&amp;"")</f>
        <v/>
      </c>
      <c r="S127" s="224" t="str">
        <f t="shared" ca="1" si="15"/>
        <v/>
      </c>
      <c r="T127" s="224" t="str">
        <f ca="1">IF(B127="","",IF(ISERROR(MATCH($J127,SorP!$B$1:$B$6230,0)),"",INDIRECT("'SorP'!$A$"&amp;MATCH($J127,SorP!$B$1:$B$6230,0))))</f>
        <v/>
      </c>
      <c r="U127" s="240"/>
      <c r="V127" s="274" t="e">
        <f>IF(C127="",NA(),MATCH($B127&amp;$C127,'Smelter Look-up'!$J:$J,0))</f>
        <v>#N/A</v>
      </c>
      <c r="W127" s="275"/>
      <c r="X127" s="275">
        <f t="shared" ca="1" si="16"/>
        <v>0</v>
      </c>
      <c r="Y127" s="275"/>
      <c r="Z127" s="275"/>
      <c r="AB127" s="277" t="str">
        <f t="shared" si="17"/>
        <v/>
      </c>
    </row>
    <row r="128" spans="1:28" s="276" customFormat="1" ht="20.25">
      <c r="A128" s="330"/>
      <c r="B128" s="216" t="str">
        <f>IF(LEN(A128)=0,"",INDEX('Smelter Look-up'!$A:$A,MATCH($A128,'Smelter Look-up'!$E:$E,0)))</f>
        <v/>
      </c>
      <c r="C128" s="220" t="str">
        <f>IF(LEN(A128)=0,"",INDEX('Smelter Look-up'!$C:$C,MATCH($A128,'Smelter Look-up'!$E:$E,0)))</f>
        <v/>
      </c>
      <c r="D128" s="282"/>
      <c r="E128" s="216" t="str">
        <f ca="1">IF(ISERROR($V128),"",OFFSET('Smelter Look-up'!$D$4,$V128-4,0)&amp;"")</f>
        <v/>
      </c>
      <c r="F128" s="216" t="str">
        <f ca="1">IF(ISERROR($V128),"",OFFSET('Smelter Look-up'!$E$4,$V128-4,0))</f>
        <v/>
      </c>
      <c r="G128" s="216" t="str">
        <f ca="1">IF(C128=$X$4,"Enter smelter details",IF(ISERROR($V128),"",OFFSET('Smelter Look-up'!$F$4,$V128-4,0)))</f>
        <v/>
      </c>
      <c r="H128" s="217" t="str">
        <f ca="1">IF(ISERROR($V128),"",OFFSET('Smelter Look-up'!$G$4,$V128-4,0))</f>
        <v/>
      </c>
      <c r="I128" s="218" t="str">
        <f ca="1">IF(ISERROR($V128),"",OFFSET('Smelter Look-up'!$H$4,$V128-4,0))</f>
        <v/>
      </c>
      <c r="J128" s="218" t="str">
        <f ca="1">IF(ISERROR($V128),"",OFFSET('Smelter Look-up'!$I$4,$V128-4,0))</f>
        <v/>
      </c>
      <c r="K128" s="272"/>
      <c r="L128" s="272"/>
      <c r="M128" s="272"/>
      <c r="N128" s="272"/>
      <c r="O128" s="272"/>
      <c r="P128" s="219"/>
      <c r="Q128" s="273"/>
      <c r="R128" s="216" t="str">
        <f ca="1">IF(ISERROR($V128),"",OFFSET('Smelter Look-up'!$C$4,$V128-4,0)&amp;"")</f>
        <v/>
      </c>
      <c r="S128" s="224" t="str">
        <f t="shared" ca="1" si="15"/>
        <v/>
      </c>
      <c r="T128" s="224" t="str">
        <f ca="1">IF(B128="","",IF(ISERROR(MATCH($J128,SorP!$B$1:$B$6230,0)),"",INDIRECT("'SorP'!$A$"&amp;MATCH($J128,SorP!$B$1:$B$6230,0))))</f>
        <v/>
      </c>
      <c r="U128" s="240"/>
      <c r="V128" s="274" t="e">
        <f>IF(C128="",NA(),MATCH($B128&amp;$C128,'Smelter Look-up'!$J:$J,0))</f>
        <v>#N/A</v>
      </c>
      <c r="W128" s="275"/>
      <c r="X128" s="275">
        <f t="shared" ca="1" si="16"/>
        <v>0</v>
      </c>
      <c r="Y128" s="275"/>
      <c r="Z128" s="275"/>
      <c r="AB128" s="277" t="str">
        <f t="shared" si="17"/>
        <v/>
      </c>
    </row>
    <row r="129" spans="1:28" s="276" customFormat="1" ht="20.25">
      <c r="A129" s="330"/>
      <c r="B129" s="216" t="str">
        <f>IF(LEN(A129)=0,"",INDEX('Smelter Look-up'!$A:$A,MATCH($A129,'Smelter Look-up'!$E:$E,0)))</f>
        <v/>
      </c>
      <c r="C129" s="220" t="str">
        <f>IF(LEN(A129)=0,"",INDEX('Smelter Look-up'!$C:$C,MATCH($A129,'Smelter Look-up'!$E:$E,0)))</f>
        <v/>
      </c>
      <c r="D129" s="282"/>
      <c r="E129" s="216" t="str">
        <f ca="1">IF(ISERROR($V129),"",OFFSET('Smelter Look-up'!$D$4,$V129-4,0)&amp;"")</f>
        <v/>
      </c>
      <c r="F129" s="216" t="str">
        <f ca="1">IF(ISERROR($V129),"",OFFSET('Smelter Look-up'!$E$4,$V129-4,0))</f>
        <v/>
      </c>
      <c r="G129" s="216" t="str">
        <f ca="1">IF(C129=$X$4,"Enter smelter details",IF(ISERROR($V129),"",OFFSET('Smelter Look-up'!$F$4,$V129-4,0)))</f>
        <v/>
      </c>
      <c r="H129" s="217" t="str">
        <f ca="1">IF(ISERROR($V129),"",OFFSET('Smelter Look-up'!$G$4,$V129-4,0))</f>
        <v/>
      </c>
      <c r="I129" s="218" t="str">
        <f ca="1">IF(ISERROR($V129),"",OFFSET('Smelter Look-up'!$H$4,$V129-4,0))</f>
        <v/>
      </c>
      <c r="J129" s="218" t="str">
        <f ca="1">IF(ISERROR($V129),"",OFFSET('Smelter Look-up'!$I$4,$V129-4,0))</f>
        <v/>
      </c>
      <c r="K129" s="272"/>
      <c r="L129" s="272"/>
      <c r="M129" s="272"/>
      <c r="N129" s="272"/>
      <c r="O129" s="272"/>
      <c r="P129" s="219"/>
      <c r="Q129" s="273"/>
      <c r="R129" s="216" t="str">
        <f ca="1">IF(ISERROR($V129),"",OFFSET('Smelter Look-up'!$C$4,$V129-4,0)&amp;"")</f>
        <v/>
      </c>
      <c r="S129" s="224" t="str">
        <f t="shared" ca="1" si="15"/>
        <v/>
      </c>
      <c r="T129" s="224" t="str">
        <f ca="1">IF(B129="","",IF(ISERROR(MATCH($J129,SorP!$B$1:$B$6230,0)),"",INDIRECT("'SorP'!$A$"&amp;MATCH($J129,SorP!$B$1:$B$6230,0))))</f>
        <v/>
      </c>
      <c r="U129" s="240"/>
      <c r="V129" s="274" t="e">
        <f>IF(C129="",NA(),MATCH($B129&amp;$C129,'Smelter Look-up'!$J:$J,0))</f>
        <v>#N/A</v>
      </c>
      <c r="W129" s="275"/>
      <c r="X129" s="275">
        <f t="shared" ca="1" si="16"/>
        <v>0</v>
      </c>
      <c r="Y129" s="275"/>
      <c r="Z129" s="275"/>
      <c r="AB129" s="277" t="str">
        <f t="shared" si="17"/>
        <v/>
      </c>
    </row>
    <row r="130" spans="1:28" s="276" customFormat="1" ht="20.25">
      <c r="A130" s="330"/>
      <c r="B130" s="216" t="str">
        <f>IF(LEN(A130)=0,"",INDEX('Smelter Look-up'!$A:$A,MATCH($A130,'Smelter Look-up'!$E:$E,0)))</f>
        <v/>
      </c>
      <c r="C130" s="220" t="str">
        <f>IF(LEN(A130)=0,"",INDEX('Smelter Look-up'!$C:$C,MATCH($A130,'Smelter Look-up'!$E:$E,0)))</f>
        <v/>
      </c>
      <c r="D130" s="282"/>
      <c r="E130" s="216" t="str">
        <f ca="1">IF(ISERROR($V130),"",OFFSET('Smelter Look-up'!$D$4,$V130-4,0)&amp;"")</f>
        <v/>
      </c>
      <c r="F130" s="216" t="str">
        <f ca="1">IF(ISERROR($V130),"",OFFSET('Smelter Look-up'!$E$4,$V130-4,0))</f>
        <v/>
      </c>
      <c r="G130" s="216" t="str">
        <f ca="1">IF(C130=$X$4,"Enter smelter details",IF(ISERROR($V130),"",OFFSET('Smelter Look-up'!$F$4,$V130-4,0)))</f>
        <v/>
      </c>
      <c r="H130" s="217" t="str">
        <f ca="1">IF(ISERROR($V130),"",OFFSET('Smelter Look-up'!$G$4,$V130-4,0))</f>
        <v/>
      </c>
      <c r="I130" s="218" t="str">
        <f ca="1">IF(ISERROR($V130),"",OFFSET('Smelter Look-up'!$H$4,$V130-4,0))</f>
        <v/>
      </c>
      <c r="J130" s="218" t="str">
        <f ca="1">IF(ISERROR($V130),"",OFFSET('Smelter Look-up'!$I$4,$V130-4,0))</f>
        <v/>
      </c>
      <c r="K130" s="272"/>
      <c r="L130" s="272"/>
      <c r="M130" s="272"/>
      <c r="N130" s="272"/>
      <c r="O130" s="272"/>
      <c r="P130" s="219"/>
      <c r="Q130" s="273"/>
      <c r="R130" s="216" t="str">
        <f ca="1">IF(ISERROR($V130),"",OFFSET('Smelter Look-up'!$C$4,$V130-4,0)&amp;"")</f>
        <v/>
      </c>
      <c r="S130" s="224" t="str">
        <f t="shared" ca="1" si="15"/>
        <v/>
      </c>
      <c r="T130" s="224" t="str">
        <f ca="1">IF(B130="","",IF(ISERROR(MATCH($J130,SorP!$B$1:$B$6230,0)),"",INDIRECT("'SorP'!$A$"&amp;MATCH($J130,SorP!$B$1:$B$6230,0))))</f>
        <v/>
      </c>
      <c r="U130" s="240"/>
      <c r="V130" s="274" t="e">
        <f>IF(C130="",NA(),MATCH($B130&amp;$C130,'Smelter Look-up'!$J:$J,0))</f>
        <v>#N/A</v>
      </c>
      <c r="W130" s="275"/>
      <c r="X130" s="275">
        <f t="shared" ca="1" si="16"/>
        <v>0</v>
      </c>
      <c r="Y130" s="275"/>
      <c r="Z130" s="275"/>
      <c r="AB130" s="277" t="str">
        <f t="shared" si="17"/>
        <v/>
      </c>
    </row>
    <row r="131" spans="1:28" s="276" customFormat="1" ht="20.25">
      <c r="A131" s="330"/>
      <c r="B131" s="216" t="str">
        <f>IF(LEN(A131)=0,"",INDEX('Smelter Look-up'!$A:$A,MATCH($A131,'Smelter Look-up'!$E:$E,0)))</f>
        <v/>
      </c>
      <c r="C131" s="220" t="str">
        <f>IF(LEN(A131)=0,"",INDEX('Smelter Look-up'!$C:$C,MATCH($A131,'Smelter Look-up'!$E:$E,0)))</f>
        <v/>
      </c>
      <c r="D131" s="282"/>
      <c r="E131" s="216" t="str">
        <f ca="1">IF(ISERROR($V131),"",OFFSET('Smelter Look-up'!$D$4,$V131-4,0)&amp;"")</f>
        <v/>
      </c>
      <c r="F131" s="216" t="str">
        <f ca="1">IF(ISERROR($V131),"",OFFSET('Smelter Look-up'!$E$4,$V131-4,0))</f>
        <v/>
      </c>
      <c r="G131" s="216" t="str">
        <f ca="1">IF(C131=$X$4,"Enter smelter details",IF(ISERROR($V131),"",OFFSET('Smelter Look-up'!$F$4,$V131-4,0)))</f>
        <v/>
      </c>
      <c r="H131" s="217" t="str">
        <f ca="1">IF(ISERROR($V131),"",OFFSET('Smelter Look-up'!$G$4,$V131-4,0))</f>
        <v/>
      </c>
      <c r="I131" s="218" t="str">
        <f ca="1">IF(ISERROR($V131),"",OFFSET('Smelter Look-up'!$H$4,$V131-4,0))</f>
        <v/>
      </c>
      <c r="J131" s="218" t="str">
        <f ca="1">IF(ISERROR($V131),"",OFFSET('Smelter Look-up'!$I$4,$V131-4,0))</f>
        <v/>
      </c>
      <c r="K131" s="272"/>
      <c r="L131" s="272"/>
      <c r="M131" s="272"/>
      <c r="N131" s="272"/>
      <c r="O131" s="272"/>
      <c r="P131" s="219"/>
      <c r="Q131" s="273"/>
      <c r="R131" s="216" t="str">
        <f ca="1">IF(ISERROR($V131),"",OFFSET('Smelter Look-up'!$C$4,$V131-4,0)&amp;"")</f>
        <v/>
      </c>
      <c r="S131" s="224" t="str">
        <f t="shared" ca="1" si="15"/>
        <v/>
      </c>
      <c r="T131" s="224" t="str">
        <f ca="1">IF(B131="","",IF(ISERROR(MATCH($J131,SorP!$B$1:$B$6230,0)),"",INDIRECT("'SorP'!$A$"&amp;MATCH($J131,SorP!$B$1:$B$6230,0))))</f>
        <v/>
      </c>
      <c r="U131" s="240"/>
      <c r="V131" s="274" t="e">
        <f>IF(C131="",NA(),MATCH($B131&amp;$C131,'Smelter Look-up'!$J:$J,0))</f>
        <v>#N/A</v>
      </c>
      <c r="W131" s="275"/>
      <c r="X131" s="275">
        <f t="shared" ca="1" si="16"/>
        <v>0</v>
      </c>
      <c r="Y131" s="275"/>
      <c r="Z131" s="275"/>
      <c r="AB131" s="277" t="str">
        <f t="shared" si="17"/>
        <v/>
      </c>
    </row>
    <row r="132" spans="1:28" s="276" customFormat="1" ht="20.25">
      <c r="A132" s="330"/>
      <c r="B132" s="216" t="str">
        <f>IF(LEN(A132)=0,"",INDEX('Smelter Look-up'!$A:$A,MATCH($A132,'Smelter Look-up'!$E:$E,0)))</f>
        <v/>
      </c>
      <c r="C132" s="220" t="str">
        <f>IF(LEN(A132)=0,"",INDEX('Smelter Look-up'!$C:$C,MATCH($A132,'Smelter Look-up'!$E:$E,0)))</f>
        <v/>
      </c>
      <c r="D132" s="282"/>
      <c r="E132" s="216" t="str">
        <f ca="1">IF(ISERROR($V132),"",OFFSET('Smelter Look-up'!$D$4,$V132-4,0)&amp;"")</f>
        <v/>
      </c>
      <c r="F132" s="216" t="str">
        <f ca="1">IF(ISERROR($V132),"",OFFSET('Smelter Look-up'!$E$4,$V132-4,0))</f>
        <v/>
      </c>
      <c r="G132" s="216" t="str">
        <f ca="1">IF(C132=$X$4,"Enter smelter details",IF(ISERROR($V132),"",OFFSET('Smelter Look-up'!$F$4,$V132-4,0)))</f>
        <v/>
      </c>
      <c r="H132" s="217" t="str">
        <f ca="1">IF(ISERROR($V132),"",OFFSET('Smelter Look-up'!$G$4,$V132-4,0))</f>
        <v/>
      </c>
      <c r="I132" s="218" t="str">
        <f ca="1">IF(ISERROR($V132),"",OFFSET('Smelter Look-up'!$H$4,$V132-4,0))</f>
        <v/>
      </c>
      <c r="J132" s="218" t="str">
        <f ca="1">IF(ISERROR($V132),"",OFFSET('Smelter Look-up'!$I$4,$V132-4,0))</f>
        <v/>
      </c>
      <c r="K132" s="272"/>
      <c r="L132" s="272"/>
      <c r="M132" s="272"/>
      <c r="N132" s="272"/>
      <c r="O132" s="272"/>
      <c r="P132" s="219"/>
      <c r="Q132" s="273"/>
      <c r="R132" s="216" t="str">
        <f ca="1">IF(ISERROR($V132),"",OFFSET('Smelter Look-up'!$C$4,$V132-4,0)&amp;"")</f>
        <v/>
      </c>
      <c r="S132" s="224" t="str">
        <f t="shared" ca="1" si="15"/>
        <v/>
      </c>
      <c r="T132" s="224" t="str">
        <f ca="1">IF(B132="","",IF(ISERROR(MATCH($J132,SorP!$B$1:$B$6230,0)),"",INDIRECT("'SorP'!$A$"&amp;MATCH($J132,SorP!$B$1:$B$6230,0))))</f>
        <v/>
      </c>
      <c r="U132" s="240"/>
      <c r="V132" s="274" t="e">
        <f>IF(C132="",NA(),MATCH($B132&amp;$C132,'Smelter Look-up'!$J:$J,0))</f>
        <v>#N/A</v>
      </c>
      <c r="W132" s="275"/>
      <c r="X132" s="275">
        <f t="shared" ca="1" si="16"/>
        <v>0</v>
      </c>
      <c r="Y132" s="275"/>
      <c r="Z132" s="275"/>
      <c r="AB132" s="277" t="str">
        <f t="shared" si="17"/>
        <v/>
      </c>
    </row>
    <row r="133" spans="1:28" s="276" customFormat="1" ht="20.25">
      <c r="A133" s="330"/>
      <c r="B133" s="216" t="str">
        <f>IF(LEN(A133)=0,"",INDEX('Smelter Look-up'!$A:$A,MATCH($A133,'Smelter Look-up'!$E:$E,0)))</f>
        <v/>
      </c>
      <c r="C133" s="220" t="str">
        <f>IF(LEN(A133)=0,"",INDEX('Smelter Look-up'!$C:$C,MATCH($A133,'Smelter Look-up'!$E:$E,0)))</f>
        <v/>
      </c>
      <c r="D133" s="282"/>
      <c r="E133" s="216" t="str">
        <f ca="1">IF(ISERROR($V133),"",OFFSET('Smelter Look-up'!$D$4,$V133-4,0)&amp;"")</f>
        <v/>
      </c>
      <c r="F133" s="216" t="str">
        <f ca="1">IF(ISERROR($V133),"",OFFSET('Smelter Look-up'!$E$4,$V133-4,0))</f>
        <v/>
      </c>
      <c r="G133" s="216" t="str">
        <f ca="1">IF(C133=$X$4,"Enter smelter details",IF(ISERROR($V133),"",OFFSET('Smelter Look-up'!$F$4,$V133-4,0)))</f>
        <v/>
      </c>
      <c r="H133" s="217" t="str">
        <f ca="1">IF(ISERROR($V133),"",OFFSET('Smelter Look-up'!$G$4,$V133-4,0))</f>
        <v/>
      </c>
      <c r="I133" s="218" t="str">
        <f ca="1">IF(ISERROR($V133),"",OFFSET('Smelter Look-up'!$H$4,$V133-4,0))</f>
        <v/>
      </c>
      <c r="J133" s="218" t="str">
        <f ca="1">IF(ISERROR($V133),"",OFFSET('Smelter Look-up'!$I$4,$V133-4,0))</f>
        <v/>
      </c>
      <c r="K133" s="272"/>
      <c r="L133" s="272"/>
      <c r="M133" s="272"/>
      <c r="N133" s="272"/>
      <c r="O133" s="272"/>
      <c r="P133" s="219"/>
      <c r="Q133" s="273"/>
      <c r="R133" s="216" t="str">
        <f ca="1">IF(ISERROR($V133),"",OFFSET('Smelter Look-up'!$C$4,$V133-4,0)&amp;"")</f>
        <v/>
      </c>
      <c r="S133" s="224" t="str">
        <f t="shared" ref="S133" ca="1" si="18">IF(B133="","",IF(ISERROR(MATCH($E133,CL,0)),"Unknown",INDIRECT("'C'!$A$"&amp;MATCH($E133,CL,0)+1)))</f>
        <v/>
      </c>
      <c r="T133" s="224" t="str">
        <f ca="1">IF(B133="","",IF(ISERROR(MATCH($J133,SorP!$B$1:$B$6230,0)),"",INDIRECT("'SorP'!$A$"&amp;MATCH($J133,SorP!$B$1:$B$6230,0))))</f>
        <v/>
      </c>
      <c r="U133" s="240"/>
      <c r="V133" s="274" t="e">
        <f>IF(C133="",NA(),MATCH($B133&amp;$C133,'Smelter Look-up'!$J:$J,0))</f>
        <v>#N/A</v>
      </c>
      <c r="W133" s="275"/>
      <c r="X133" s="275">
        <f t="shared" ref="X133" ca="1" si="19">IF(AND(C133="Smelter not listed",OR(LEN(D133)=0,LEN(E133)=0)),1,0)</f>
        <v>0</v>
      </c>
      <c r="Y133" s="275"/>
      <c r="Z133" s="275"/>
      <c r="AB133" s="277" t="str">
        <f t="shared" ref="AB133" si="20">B133&amp;C133</f>
        <v/>
      </c>
    </row>
    <row r="134" spans="1:28" s="276" customFormat="1" ht="20.25">
      <c r="A134" s="330"/>
      <c r="B134" s="216" t="str">
        <f>IF(LEN(A134)=0,"",INDEX('Smelter Look-up'!$A:$A,MATCH($A134,'Smelter Look-up'!$E:$E,0)))</f>
        <v/>
      </c>
      <c r="C134" s="220" t="str">
        <f>IF(LEN(A134)=0,"",INDEX('Smelter Look-up'!$C:$C,MATCH($A134,'Smelter Look-up'!$E:$E,0)))</f>
        <v/>
      </c>
      <c r="D134" s="282"/>
      <c r="E134" s="216" t="str">
        <f ca="1">IF(ISERROR($V134),"",OFFSET('Smelter Look-up'!$D$4,$V134-4,0)&amp;"")</f>
        <v/>
      </c>
      <c r="F134" s="216" t="str">
        <f ca="1">IF(ISERROR($V134),"",OFFSET('Smelter Look-up'!$E$4,$V134-4,0))</f>
        <v/>
      </c>
      <c r="G134" s="216" t="str">
        <f ca="1">IF(C134=$X$4,"Enter smelter details",IF(ISERROR($V134),"",OFFSET('Smelter Look-up'!$F$4,$V134-4,0)))</f>
        <v/>
      </c>
      <c r="H134" s="217" t="str">
        <f ca="1">IF(ISERROR($V134),"",OFFSET('Smelter Look-up'!$G$4,$V134-4,0))</f>
        <v/>
      </c>
      <c r="I134" s="218" t="str">
        <f ca="1">IF(ISERROR($V134),"",OFFSET('Smelter Look-up'!$H$4,$V134-4,0))</f>
        <v/>
      </c>
      <c r="J134" s="218" t="str">
        <f ca="1">IF(ISERROR($V134),"",OFFSET('Smelter Look-up'!$I$4,$V134-4,0))</f>
        <v/>
      </c>
      <c r="K134" s="272"/>
      <c r="L134" s="272"/>
      <c r="M134" s="272"/>
      <c r="N134" s="272"/>
      <c r="O134" s="272"/>
      <c r="P134" s="219"/>
      <c r="Q134" s="273"/>
      <c r="R134" s="216" t="str">
        <f ca="1">IF(ISERROR($V134),"",OFFSET('Smelter Look-up'!$C$4,$V134-4,0)&amp;"")</f>
        <v/>
      </c>
      <c r="S134" s="224" t="str">
        <f t="shared" ref="S134:S165" ca="1" si="21">IF(B134="","",IF(ISERROR(MATCH($E134,CL,0)),"Unknown",INDIRECT("'C'!$A$"&amp;MATCH($E134,CL,0)+1)))</f>
        <v/>
      </c>
      <c r="T134" s="224" t="str">
        <f ca="1">IF(B134="","",IF(ISERROR(MATCH($J134,SorP!$B$1:$B$6230,0)),"",INDIRECT("'SorP'!$A$"&amp;MATCH($J134,SorP!$B$1:$B$6230,0))))</f>
        <v/>
      </c>
      <c r="U134" s="240"/>
      <c r="V134" s="274" t="e">
        <f>IF(C134="",NA(),MATCH($B134&amp;$C134,'Smelter Look-up'!$J:$J,0))</f>
        <v>#N/A</v>
      </c>
      <c r="W134" s="275"/>
      <c r="X134" s="275">
        <f t="shared" ref="X134:X165" ca="1" si="22">IF(AND(C134="Smelter not listed",OR(LEN(D134)=0,LEN(E134)=0)),1,0)</f>
        <v>0</v>
      </c>
      <c r="Y134" s="275"/>
      <c r="Z134" s="275"/>
      <c r="AB134" s="277" t="str">
        <f t="shared" ref="AB134:AB165" si="23">B134&amp;C134</f>
        <v/>
      </c>
    </row>
    <row r="135" spans="1:28" s="276" customFormat="1" ht="20.25">
      <c r="A135" s="330"/>
      <c r="B135" s="216" t="str">
        <f>IF(LEN(A135)=0,"",INDEX('Smelter Look-up'!$A:$A,MATCH($A135,'Smelter Look-up'!$E:$E,0)))</f>
        <v/>
      </c>
      <c r="C135" s="220" t="str">
        <f>IF(LEN(A135)=0,"",INDEX('Smelter Look-up'!$C:$C,MATCH($A135,'Smelter Look-up'!$E:$E,0)))</f>
        <v/>
      </c>
      <c r="D135" s="282"/>
      <c r="E135" s="216" t="str">
        <f ca="1">IF(ISERROR($V135),"",OFFSET('Smelter Look-up'!$D$4,$V135-4,0)&amp;"")</f>
        <v/>
      </c>
      <c r="F135" s="216" t="str">
        <f ca="1">IF(ISERROR($V135),"",OFFSET('Smelter Look-up'!$E$4,$V135-4,0))</f>
        <v/>
      </c>
      <c r="G135" s="216" t="str">
        <f ca="1">IF(C135=$X$4,"Enter smelter details",IF(ISERROR($V135),"",OFFSET('Smelter Look-up'!$F$4,$V135-4,0)))</f>
        <v/>
      </c>
      <c r="H135" s="217" t="str">
        <f ca="1">IF(ISERROR($V135),"",OFFSET('Smelter Look-up'!$G$4,$V135-4,0))</f>
        <v/>
      </c>
      <c r="I135" s="218" t="str">
        <f ca="1">IF(ISERROR($V135),"",OFFSET('Smelter Look-up'!$H$4,$V135-4,0))</f>
        <v/>
      </c>
      <c r="J135" s="218" t="str">
        <f ca="1">IF(ISERROR($V135),"",OFFSET('Smelter Look-up'!$I$4,$V135-4,0))</f>
        <v/>
      </c>
      <c r="K135" s="272"/>
      <c r="L135" s="272"/>
      <c r="M135" s="272"/>
      <c r="N135" s="272"/>
      <c r="O135" s="272"/>
      <c r="P135" s="219"/>
      <c r="Q135" s="273"/>
      <c r="R135" s="216" t="str">
        <f ca="1">IF(ISERROR($V135),"",OFFSET('Smelter Look-up'!$C$4,$V135-4,0)&amp;"")</f>
        <v/>
      </c>
      <c r="S135" s="224" t="str">
        <f t="shared" ca="1" si="21"/>
        <v/>
      </c>
      <c r="T135" s="224" t="str">
        <f ca="1">IF(B135="","",IF(ISERROR(MATCH($J135,SorP!$B$1:$B$6230,0)),"",INDIRECT("'SorP'!$A$"&amp;MATCH($J135,SorP!$B$1:$B$6230,0))))</f>
        <v/>
      </c>
      <c r="U135" s="240"/>
      <c r="V135" s="274" t="e">
        <f>IF(C135="",NA(),MATCH($B135&amp;$C135,'Smelter Look-up'!$J:$J,0))</f>
        <v>#N/A</v>
      </c>
      <c r="W135" s="275"/>
      <c r="X135" s="275">
        <f t="shared" ca="1" si="22"/>
        <v>0</v>
      </c>
      <c r="Y135" s="275"/>
      <c r="Z135" s="275"/>
      <c r="AB135" s="277" t="str">
        <f t="shared" si="23"/>
        <v/>
      </c>
    </row>
    <row r="136" spans="1:28" s="276" customFormat="1" ht="20.25">
      <c r="A136" s="330"/>
      <c r="B136" s="216" t="str">
        <f>IF(LEN(A136)=0,"",INDEX('Smelter Look-up'!$A:$A,MATCH($A136,'Smelter Look-up'!$E:$E,0)))</f>
        <v/>
      </c>
      <c r="C136" s="220" t="str">
        <f>IF(LEN(A136)=0,"",INDEX('Smelter Look-up'!$C:$C,MATCH($A136,'Smelter Look-up'!$E:$E,0)))</f>
        <v/>
      </c>
      <c r="D136" s="282"/>
      <c r="E136" s="216" t="str">
        <f ca="1">IF(ISERROR($V136),"",OFFSET('Smelter Look-up'!$D$4,$V136-4,0)&amp;"")</f>
        <v/>
      </c>
      <c r="F136" s="216" t="str">
        <f ca="1">IF(ISERROR($V136),"",OFFSET('Smelter Look-up'!$E$4,$V136-4,0))</f>
        <v/>
      </c>
      <c r="G136" s="216" t="str">
        <f ca="1">IF(C136=$X$4,"Enter smelter details",IF(ISERROR($V136),"",OFFSET('Smelter Look-up'!$F$4,$V136-4,0)))</f>
        <v/>
      </c>
      <c r="H136" s="217" t="str">
        <f ca="1">IF(ISERROR($V136),"",OFFSET('Smelter Look-up'!$G$4,$V136-4,0))</f>
        <v/>
      </c>
      <c r="I136" s="218" t="str">
        <f ca="1">IF(ISERROR($V136),"",OFFSET('Smelter Look-up'!$H$4,$V136-4,0))</f>
        <v/>
      </c>
      <c r="J136" s="218" t="str">
        <f ca="1">IF(ISERROR($V136),"",OFFSET('Smelter Look-up'!$I$4,$V136-4,0))</f>
        <v/>
      </c>
      <c r="K136" s="272"/>
      <c r="L136" s="272"/>
      <c r="M136" s="272"/>
      <c r="N136" s="272"/>
      <c r="O136" s="272"/>
      <c r="P136" s="219"/>
      <c r="Q136" s="273"/>
      <c r="R136" s="216" t="str">
        <f ca="1">IF(ISERROR($V136),"",OFFSET('Smelter Look-up'!$C$4,$V136-4,0)&amp;"")</f>
        <v/>
      </c>
      <c r="S136" s="224" t="str">
        <f t="shared" ca="1" si="21"/>
        <v/>
      </c>
      <c r="T136" s="224" t="str">
        <f ca="1">IF(B136="","",IF(ISERROR(MATCH($J136,SorP!$B$1:$B$6230,0)),"",INDIRECT("'SorP'!$A$"&amp;MATCH($J136,SorP!$B$1:$B$6230,0))))</f>
        <v/>
      </c>
      <c r="U136" s="240"/>
      <c r="V136" s="274" t="e">
        <f>IF(C136="",NA(),MATCH($B136&amp;$C136,'Smelter Look-up'!$J:$J,0))</f>
        <v>#N/A</v>
      </c>
      <c r="W136" s="275"/>
      <c r="X136" s="275">
        <f t="shared" ca="1" si="22"/>
        <v>0</v>
      </c>
      <c r="Y136" s="275"/>
      <c r="Z136" s="275"/>
      <c r="AB136" s="277" t="str">
        <f t="shared" si="23"/>
        <v/>
      </c>
    </row>
    <row r="137" spans="1:28" s="276" customFormat="1" ht="20.25">
      <c r="A137" s="330"/>
      <c r="B137" s="216" t="str">
        <f>IF(LEN(A137)=0,"",INDEX('Smelter Look-up'!$A:$A,MATCH($A137,'Smelter Look-up'!$E:$E,0)))</f>
        <v/>
      </c>
      <c r="C137" s="220" t="str">
        <f>IF(LEN(A137)=0,"",INDEX('Smelter Look-up'!$C:$C,MATCH($A137,'Smelter Look-up'!$E:$E,0)))</f>
        <v/>
      </c>
      <c r="D137" s="282"/>
      <c r="E137" s="216" t="str">
        <f ca="1">IF(ISERROR($V137),"",OFFSET('Smelter Look-up'!$D$4,$V137-4,0)&amp;"")</f>
        <v/>
      </c>
      <c r="F137" s="216" t="str">
        <f ca="1">IF(ISERROR($V137),"",OFFSET('Smelter Look-up'!$E$4,$V137-4,0))</f>
        <v/>
      </c>
      <c r="G137" s="216" t="str">
        <f ca="1">IF(C137=$X$4,"Enter smelter details",IF(ISERROR($V137),"",OFFSET('Smelter Look-up'!$F$4,$V137-4,0)))</f>
        <v/>
      </c>
      <c r="H137" s="217" t="str">
        <f ca="1">IF(ISERROR($V137),"",OFFSET('Smelter Look-up'!$G$4,$V137-4,0))</f>
        <v/>
      </c>
      <c r="I137" s="218" t="str">
        <f ca="1">IF(ISERROR($V137),"",OFFSET('Smelter Look-up'!$H$4,$V137-4,0))</f>
        <v/>
      </c>
      <c r="J137" s="218" t="str">
        <f ca="1">IF(ISERROR($V137),"",OFFSET('Smelter Look-up'!$I$4,$V137-4,0))</f>
        <v/>
      </c>
      <c r="K137" s="272"/>
      <c r="L137" s="272"/>
      <c r="M137" s="272"/>
      <c r="N137" s="272"/>
      <c r="O137" s="272"/>
      <c r="P137" s="219"/>
      <c r="Q137" s="273"/>
      <c r="R137" s="216" t="str">
        <f ca="1">IF(ISERROR($V137),"",OFFSET('Smelter Look-up'!$C$4,$V137-4,0)&amp;"")</f>
        <v/>
      </c>
      <c r="S137" s="224" t="str">
        <f t="shared" ca="1" si="21"/>
        <v/>
      </c>
      <c r="T137" s="224" t="str">
        <f ca="1">IF(B137="","",IF(ISERROR(MATCH($J137,SorP!$B$1:$B$6230,0)),"",INDIRECT("'SorP'!$A$"&amp;MATCH($J137,SorP!$B$1:$B$6230,0))))</f>
        <v/>
      </c>
      <c r="U137" s="240"/>
      <c r="V137" s="274" t="e">
        <f>IF(C137="",NA(),MATCH($B137&amp;$C137,'Smelter Look-up'!$J:$J,0))</f>
        <v>#N/A</v>
      </c>
      <c r="W137" s="275"/>
      <c r="X137" s="275">
        <f t="shared" ca="1" si="22"/>
        <v>0</v>
      </c>
      <c r="Y137" s="275"/>
      <c r="Z137" s="275"/>
      <c r="AB137" s="277" t="str">
        <f t="shared" si="23"/>
        <v/>
      </c>
    </row>
    <row r="138" spans="1:28" s="276" customFormat="1" ht="20.25">
      <c r="A138" s="330"/>
      <c r="B138" s="216" t="str">
        <f>IF(LEN(A138)=0,"",INDEX('Smelter Look-up'!$A:$A,MATCH($A138,'Smelter Look-up'!$E:$E,0)))</f>
        <v/>
      </c>
      <c r="C138" s="220" t="str">
        <f>IF(LEN(A138)=0,"",INDEX('Smelter Look-up'!$C:$C,MATCH($A138,'Smelter Look-up'!$E:$E,0)))</f>
        <v/>
      </c>
      <c r="D138" s="282"/>
      <c r="E138" s="216" t="str">
        <f ca="1">IF(ISERROR($V138),"",OFFSET('Smelter Look-up'!$D$4,$V138-4,0)&amp;"")</f>
        <v/>
      </c>
      <c r="F138" s="216" t="str">
        <f ca="1">IF(ISERROR($V138),"",OFFSET('Smelter Look-up'!$E$4,$V138-4,0))</f>
        <v/>
      </c>
      <c r="G138" s="216" t="str">
        <f ca="1">IF(C138=$X$4,"Enter smelter details",IF(ISERROR($V138),"",OFFSET('Smelter Look-up'!$F$4,$V138-4,0)))</f>
        <v/>
      </c>
      <c r="H138" s="217" t="str">
        <f ca="1">IF(ISERROR($V138),"",OFFSET('Smelter Look-up'!$G$4,$V138-4,0))</f>
        <v/>
      </c>
      <c r="I138" s="218" t="str">
        <f ca="1">IF(ISERROR($V138),"",OFFSET('Smelter Look-up'!$H$4,$V138-4,0))</f>
        <v/>
      </c>
      <c r="J138" s="218" t="str">
        <f ca="1">IF(ISERROR($V138),"",OFFSET('Smelter Look-up'!$I$4,$V138-4,0))</f>
        <v/>
      </c>
      <c r="K138" s="272"/>
      <c r="L138" s="272"/>
      <c r="M138" s="272"/>
      <c r="N138" s="272"/>
      <c r="O138" s="272"/>
      <c r="P138" s="219"/>
      <c r="Q138" s="273"/>
      <c r="R138" s="216" t="str">
        <f ca="1">IF(ISERROR($V138),"",OFFSET('Smelter Look-up'!$C$4,$V138-4,0)&amp;"")</f>
        <v/>
      </c>
      <c r="S138" s="224" t="str">
        <f t="shared" ca="1" si="21"/>
        <v/>
      </c>
      <c r="T138" s="224" t="str">
        <f ca="1">IF(B138="","",IF(ISERROR(MATCH($J138,SorP!$B$1:$B$6230,0)),"",INDIRECT("'SorP'!$A$"&amp;MATCH($J138,SorP!$B$1:$B$6230,0))))</f>
        <v/>
      </c>
      <c r="U138" s="240"/>
      <c r="V138" s="274" t="e">
        <f>IF(C138="",NA(),MATCH($B138&amp;$C138,'Smelter Look-up'!$J:$J,0))</f>
        <v>#N/A</v>
      </c>
      <c r="W138" s="275"/>
      <c r="X138" s="275">
        <f t="shared" ca="1" si="22"/>
        <v>0</v>
      </c>
      <c r="Y138" s="275"/>
      <c r="Z138" s="275"/>
      <c r="AB138" s="277" t="str">
        <f t="shared" si="23"/>
        <v/>
      </c>
    </row>
    <row r="139" spans="1:28" s="276" customFormat="1" ht="20.25">
      <c r="A139" s="330"/>
      <c r="B139" s="216" t="str">
        <f>IF(LEN(A139)=0,"",INDEX('Smelter Look-up'!$A:$A,MATCH($A139,'Smelter Look-up'!$E:$E,0)))</f>
        <v/>
      </c>
      <c r="C139" s="220" t="str">
        <f>IF(LEN(A139)=0,"",INDEX('Smelter Look-up'!$C:$C,MATCH($A139,'Smelter Look-up'!$E:$E,0)))</f>
        <v/>
      </c>
      <c r="D139" s="282"/>
      <c r="E139" s="216" t="str">
        <f ca="1">IF(ISERROR($V139),"",OFFSET('Smelter Look-up'!$D$4,$V139-4,0)&amp;"")</f>
        <v/>
      </c>
      <c r="F139" s="216" t="str">
        <f ca="1">IF(ISERROR($V139),"",OFFSET('Smelter Look-up'!$E$4,$V139-4,0))</f>
        <v/>
      </c>
      <c r="G139" s="216" t="str">
        <f ca="1">IF(C139=$X$4,"Enter smelter details",IF(ISERROR($V139),"",OFFSET('Smelter Look-up'!$F$4,$V139-4,0)))</f>
        <v/>
      </c>
      <c r="H139" s="217" t="str">
        <f ca="1">IF(ISERROR($V139),"",OFFSET('Smelter Look-up'!$G$4,$V139-4,0))</f>
        <v/>
      </c>
      <c r="I139" s="218" t="str">
        <f ca="1">IF(ISERROR($V139),"",OFFSET('Smelter Look-up'!$H$4,$V139-4,0))</f>
        <v/>
      </c>
      <c r="J139" s="218" t="str">
        <f ca="1">IF(ISERROR($V139),"",OFFSET('Smelter Look-up'!$I$4,$V139-4,0))</f>
        <v/>
      </c>
      <c r="K139" s="272"/>
      <c r="L139" s="272"/>
      <c r="M139" s="272"/>
      <c r="N139" s="272"/>
      <c r="O139" s="272"/>
      <c r="P139" s="219"/>
      <c r="Q139" s="273"/>
      <c r="R139" s="216" t="str">
        <f ca="1">IF(ISERROR($V139),"",OFFSET('Smelter Look-up'!$C$4,$V139-4,0)&amp;"")</f>
        <v/>
      </c>
      <c r="S139" s="224" t="str">
        <f t="shared" ca="1" si="21"/>
        <v/>
      </c>
      <c r="T139" s="224" t="str">
        <f ca="1">IF(B139="","",IF(ISERROR(MATCH($J139,SorP!$B$1:$B$6230,0)),"",INDIRECT("'SorP'!$A$"&amp;MATCH($J139,SorP!$B$1:$B$6230,0))))</f>
        <v/>
      </c>
      <c r="U139" s="240"/>
      <c r="V139" s="274" t="e">
        <f>IF(C139="",NA(),MATCH($B139&amp;$C139,'Smelter Look-up'!$J:$J,0))</f>
        <v>#N/A</v>
      </c>
      <c r="W139" s="275"/>
      <c r="X139" s="275">
        <f t="shared" ca="1" si="22"/>
        <v>0</v>
      </c>
      <c r="Y139" s="275"/>
      <c r="Z139" s="275"/>
      <c r="AB139" s="277" t="str">
        <f t="shared" si="23"/>
        <v/>
      </c>
    </row>
    <row r="140" spans="1:28" s="276" customFormat="1" ht="20.25">
      <c r="A140" s="330"/>
      <c r="B140" s="216" t="str">
        <f>IF(LEN(A140)=0,"",INDEX('Smelter Look-up'!$A:$A,MATCH($A140,'Smelter Look-up'!$E:$E,0)))</f>
        <v/>
      </c>
      <c r="C140" s="220" t="str">
        <f>IF(LEN(A140)=0,"",INDEX('Smelter Look-up'!$C:$C,MATCH($A140,'Smelter Look-up'!$E:$E,0)))</f>
        <v/>
      </c>
      <c r="D140" s="282"/>
      <c r="E140" s="216" t="str">
        <f ca="1">IF(ISERROR($V140),"",OFFSET('Smelter Look-up'!$D$4,$V140-4,0)&amp;"")</f>
        <v/>
      </c>
      <c r="F140" s="216" t="str">
        <f ca="1">IF(ISERROR($V140),"",OFFSET('Smelter Look-up'!$E$4,$V140-4,0))</f>
        <v/>
      </c>
      <c r="G140" s="216" t="str">
        <f ca="1">IF(C140=$X$4,"Enter smelter details",IF(ISERROR($V140),"",OFFSET('Smelter Look-up'!$F$4,$V140-4,0)))</f>
        <v/>
      </c>
      <c r="H140" s="217" t="str">
        <f ca="1">IF(ISERROR($V140),"",OFFSET('Smelter Look-up'!$G$4,$V140-4,0))</f>
        <v/>
      </c>
      <c r="I140" s="218" t="str">
        <f ca="1">IF(ISERROR($V140),"",OFFSET('Smelter Look-up'!$H$4,$V140-4,0))</f>
        <v/>
      </c>
      <c r="J140" s="218" t="str">
        <f ca="1">IF(ISERROR($V140),"",OFFSET('Smelter Look-up'!$I$4,$V140-4,0))</f>
        <v/>
      </c>
      <c r="K140" s="272"/>
      <c r="L140" s="272"/>
      <c r="M140" s="272"/>
      <c r="N140" s="272"/>
      <c r="O140" s="272"/>
      <c r="P140" s="219"/>
      <c r="Q140" s="273"/>
      <c r="R140" s="216" t="str">
        <f ca="1">IF(ISERROR($V140),"",OFFSET('Smelter Look-up'!$C$4,$V140-4,0)&amp;"")</f>
        <v/>
      </c>
      <c r="S140" s="224" t="str">
        <f t="shared" ca="1" si="21"/>
        <v/>
      </c>
      <c r="T140" s="224" t="str">
        <f ca="1">IF(B140="","",IF(ISERROR(MATCH($J140,SorP!$B$1:$B$6230,0)),"",INDIRECT("'SorP'!$A$"&amp;MATCH($J140,SorP!$B$1:$B$6230,0))))</f>
        <v/>
      </c>
      <c r="U140" s="240"/>
      <c r="V140" s="274" t="e">
        <f>IF(C140="",NA(),MATCH($B140&amp;$C140,'Smelter Look-up'!$J:$J,0))</f>
        <v>#N/A</v>
      </c>
      <c r="W140" s="275"/>
      <c r="X140" s="275">
        <f t="shared" ca="1" si="22"/>
        <v>0</v>
      </c>
      <c r="Y140" s="275"/>
      <c r="Z140" s="275"/>
      <c r="AB140" s="277" t="str">
        <f t="shared" si="23"/>
        <v/>
      </c>
    </row>
    <row r="141" spans="1:28" s="276" customFormat="1" ht="20.25">
      <c r="A141" s="330"/>
      <c r="B141" s="216" t="str">
        <f>IF(LEN(A141)=0,"",INDEX('Smelter Look-up'!$A:$A,MATCH($A141,'Smelter Look-up'!$E:$E,0)))</f>
        <v/>
      </c>
      <c r="C141" s="220" t="str">
        <f>IF(LEN(A141)=0,"",INDEX('Smelter Look-up'!$C:$C,MATCH($A141,'Smelter Look-up'!$E:$E,0)))</f>
        <v/>
      </c>
      <c r="D141" s="282"/>
      <c r="E141" s="216" t="str">
        <f ca="1">IF(ISERROR($V141),"",OFFSET('Smelter Look-up'!$D$4,$V141-4,0)&amp;"")</f>
        <v/>
      </c>
      <c r="F141" s="216" t="str">
        <f ca="1">IF(ISERROR($V141),"",OFFSET('Smelter Look-up'!$E$4,$V141-4,0))</f>
        <v/>
      </c>
      <c r="G141" s="216" t="str">
        <f ca="1">IF(C141=$X$4,"Enter smelter details",IF(ISERROR($V141),"",OFFSET('Smelter Look-up'!$F$4,$V141-4,0)))</f>
        <v/>
      </c>
      <c r="H141" s="217" t="str">
        <f ca="1">IF(ISERROR($V141),"",OFFSET('Smelter Look-up'!$G$4,$V141-4,0))</f>
        <v/>
      </c>
      <c r="I141" s="218" t="str">
        <f ca="1">IF(ISERROR($V141),"",OFFSET('Smelter Look-up'!$H$4,$V141-4,0))</f>
        <v/>
      </c>
      <c r="J141" s="218" t="str">
        <f ca="1">IF(ISERROR($V141),"",OFFSET('Smelter Look-up'!$I$4,$V141-4,0))</f>
        <v/>
      </c>
      <c r="K141" s="272"/>
      <c r="L141" s="272"/>
      <c r="M141" s="272"/>
      <c r="N141" s="272"/>
      <c r="O141" s="272"/>
      <c r="P141" s="219"/>
      <c r="Q141" s="273"/>
      <c r="R141" s="216" t="str">
        <f ca="1">IF(ISERROR($V141),"",OFFSET('Smelter Look-up'!$C$4,$V141-4,0)&amp;"")</f>
        <v/>
      </c>
      <c r="S141" s="224" t="str">
        <f t="shared" ca="1" si="21"/>
        <v/>
      </c>
      <c r="T141" s="224" t="str">
        <f ca="1">IF(B141="","",IF(ISERROR(MATCH($J141,SorP!$B$1:$B$6230,0)),"",INDIRECT("'SorP'!$A$"&amp;MATCH($J141,SorP!$B$1:$B$6230,0))))</f>
        <v/>
      </c>
      <c r="U141" s="240"/>
      <c r="V141" s="274" t="e">
        <f>IF(C141="",NA(),MATCH($B141&amp;$C141,'Smelter Look-up'!$J:$J,0))</f>
        <v>#N/A</v>
      </c>
      <c r="W141" s="275"/>
      <c r="X141" s="275">
        <f t="shared" ca="1" si="22"/>
        <v>0</v>
      </c>
      <c r="Y141" s="275"/>
      <c r="Z141" s="275"/>
      <c r="AB141" s="277" t="str">
        <f t="shared" si="23"/>
        <v/>
      </c>
    </row>
    <row r="142" spans="1:28" s="276" customFormat="1" ht="20.25">
      <c r="A142" s="330"/>
      <c r="B142" s="216" t="str">
        <f>IF(LEN(A142)=0,"",INDEX('Smelter Look-up'!$A:$A,MATCH($A142,'Smelter Look-up'!$E:$E,0)))</f>
        <v/>
      </c>
      <c r="C142" s="220" t="str">
        <f>IF(LEN(A142)=0,"",INDEX('Smelter Look-up'!$C:$C,MATCH($A142,'Smelter Look-up'!$E:$E,0)))</f>
        <v/>
      </c>
      <c r="D142" s="282"/>
      <c r="E142" s="216" t="str">
        <f ca="1">IF(ISERROR($V142),"",OFFSET('Smelter Look-up'!$D$4,$V142-4,0)&amp;"")</f>
        <v/>
      </c>
      <c r="F142" s="216" t="str">
        <f ca="1">IF(ISERROR($V142),"",OFFSET('Smelter Look-up'!$E$4,$V142-4,0))</f>
        <v/>
      </c>
      <c r="G142" s="216" t="str">
        <f ca="1">IF(C142=$X$4,"Enter smelter details",IF(ISERROR($V142),"",OFFSET('Smelter Look-up'!$F$4,$V142-4,0)))</f>
        <v/>
      </c>
      <c r="H142" s="217" t="str">
        <f ca="1">IF(ISERROR($V142),"",OFFSET('Smelter Look-up'!$G$4,$V142-4,0))</f>
        <v/>
      </c>
      <c r="I142" s="218" t="str">
        <f ca="1">IF(ISERROR($V142),"",OFFSET('Smelter Look-up'!$H$4,$V142-4,0))</f>
        <v/>
      </c>
      <c r="J142" s="218" t="str">
        <f ca="1">IF(ISERROR($V142),"",OFFSET('Smelter Look-up'!$I$4,$V142-4,0))</f>
        <v/>
      </c>
      <c r="K142" s="272"/>
      <c r="L142" s="272"/>
      <c r="M142" s="272"/>
      <c r="N142" s="272"/>
      <c r="O142" s="272"/>
      <c r="P142" s="219"/>
      <c r="Q142" s="273"/>
      <c r="R142" s="216" t="str">
        <f ca="1">IF(ISERROR($V142),"",OFFSET('Smelter Look-up'!$C$4,$V142-4,0)&amp;"")</f>
        <v/>
      </c>
      <c r="S142" s="224" t="str">
        <f t="shared" ca="1" si="21"/>
        <v/>
      </c>
      <c r="T142" s="224" t="str">
        <f ca="1">IF(B142="","",IF(ISERROR(MATCH($J142,SorP!$B$1:$B$6230,0)),"",INDIRECT("'SorP'!$A$"&amp;MATCH($J142,SorP!$B$1:$B$6230,0))))</f>
        <v/>
      </c>
      <c r="U142" s="240"/>
      <c r="V142" s="274" t="e">
        <f>IF(C142="",NA(),MATCH($B142&amp;$C142,'Smelter Look-up'!$J:$J,0))</f>
        <v>#N/A</v>
      </c>
      <c r="W142" s="275"/>
      <c r="X142" s="275">
        <f t="shared" ca="1" si="22"/>
        <v>0</v>
      </c>
      <c r="Y142" s="275"/>
      <c r="Z142" s="275"/>
      <c r="AB142" s="277" t="str">
        <f t="shared" si="23"/>
        <v/>
      </c>
    </row>
    <row r="143" spans="1:28" s="276" customFormat="1" ht="20.25">
      <c r="A143" s="330"/>
      <c r="B143" s="216" t="str">
        <f>IF(LEN(A143)=0,"",INDEX('Smelter Look-up'!$A:$A,MATCH($A143,'Smelter Look-up'!$E:$E,0)))</f>
        <v/>
      </c>
      <c r="C143" s="220" t="str">
        <f>IF(LEN(A143)=0,"",INDEX('Smelter Look-up'!$C:$C,MATCH($A143,'Smelter Look-up'!$E:$E,0)))</f>
        <v/>
      </c>
      <c r="D143" s="282"/>
      <c r="E143" s="216" t="str">
        <f ca="1">IF(ISERROR($V143),"",OFFSET('Smelter Look-up'!$D$4,$V143-4,0)&amp;"")</f>
        <v/>
      </c>
      <c r="F143" s="216" t="str">
        <f ca="1">IF(ISERROR($V143),"",OFFSET('Smelter Look-up'!$E$4,$V143-4,0))</f>
        <v/>
      </c>
      <c r="G143" s="216" t="str">
        <f ca="1">IF(C143=$X$4,"Enter smelter details",IF(ISERROR($V143),"",OFFSET('Smelter Look-up'!$F$4,$V143-4,0)))</f>
        <v/>
      </c>
      <c r="H143" s="217" t="str">
        <f ca="1">IF(ISERROR($V143),"",OFFSET('Smelter Look-up'!$G$4,$V143-4,0))</f>
        <v/>
      </c>
      <c r="I143" s="218" t="str">
        <f ca="1">IF(ISERROR($V143),"",OFFSET('Smelter Look-up'!$H$4,$V143-4,0))</f>
        <v/>
      </c>
      <c r="J143" s="218" t="str">
        <f ca="1">IF(ISERROR($V143),"",OFFSET('Smelter Look-up'!$I$4,$V143-4,0))</f>
        <v/>
      </c>
      <c r="K143" s="272"/>
      <c r="L143" s="272"/>
      <c r="M143" s="272"/>
      <c r="N143" s="272"/>
      <c r="O143" s="272"/>
      <c r="P143" s="219"/>
      <c r="Q143" s="273"/>
      <c r="R143" s="216" t="str">
        <f ca="1">IF(ISERROR($V143),"",OFFSET('Smelter Look-up'!$C$4,$V143-4,0)&amp;"")</f>
        <v/>
      </c>
      <c r="S143" s="224" t="str">
        <f t="shared" ca="1" si="21"/>
        <v/>
      </c>
      <c r="T143" s="224" t="str">
        <f ca="1">IF(B143="","",IF(ISERROR(MATCH($J143,SorP!$B$1:$B$6230,0)),"",INDIRECT("'SorP'!$A$"&amp;MATCH($J143,SorP!$B$1:$B$6230,0))))</f>
        <v/>
      </c>
      <c r="U143" s="240"/>
      <c r="V143" s="274" t="e">
        <f>IF(C143="",NA(),MATCH($B143&amp;$C143,'Smelter Look-up'!$J:$J,0))</f>
        <v>#N/A</v>
      </c>
      <c r="W143" s="275"/>
      <c r="X143" s="275">
        <f t="shared" ca="1" si="22"/>
        <v>0</v>
      </c>
      <c r="Y143" s="275"/>
      <c r="Z143" s="275"/>
      <c r="AB143" s="277" t="str">
        <f t="shared" si="23"/>
        <v/>
      </c>
    </row>
    <row r="144" spans="1:28" s="276" customFormat="1" ht="20.25">
      <c r="A144" s="330"/>
      <c r="B144" s="216" t="str">
        <f>IF(LEN(A144)=0,"",INDEX('Smelter Look-up'!$A:$A,MATCH($A144,'Smelter Look-up'!$E:$E,0)))</f>
        <v/>
      </c>
      <c r="C144" s="220" t="str">
        <f>IF(LEN(A144)=0,"",INDEX('Smelter Look-up'!$C:$C,MATCH($A144,'Smelter Look-up'!$E:$E,0)))</f>
        <v/>
      </c>
      <c r="D144" s="282"/>
      <c r="E144" s="216" t="str">
        <f ca="1">IF(ISERROR($V144),"",OFFSET('Smelter Look-up'!$D$4,$V144-4,0)&amp;"")</f>
        <v/>
      </c>
      <c r="F144" s="216" t="str">
        <f ca="1">IF(ISERROR($V144),"",OFFSET('Smelter Look-up'!$E$4,$V144-4,0))</f>
        <v/>
      </c>
      <c r="G144" s="216" t="str">
        <f ca="1">IF(C144=$X$4,"Enter smelter details",IF(ISERROR($V144),"",OFFSET('Smelter Look-up'!$F$4,$V144-4,0)))</f>
        <v/>
      </c>
      <c r="H144" s="217" t="str">
        <f ca="1">IF(ISERROR($V144),"",OFFSET('Smelter Look-up'!$G$4,$V144-4,0))</f>
        <v/>
      </c>
      <c r="I144" s="218" t="str">
        <f ca="1">IF(ISERROR($V144),"",OFFSET('Smelter Look-up'!$H$4,$V144-4,0))</f>
        <v/>
      </c>
      <c r="J144" s="218" t="str">
        <f ca="1">IF(ISERROR($V144),"",OFFSET('Smelter Look-up'!$I$4,$V144-4,0))</f>
        <v/>
      </c>
      <c r="K144" s="272"/>
      <c r="L144" s="272"/>
      <c r="M144" s="272"/>
      <c r="N144" s="272"/>
      <c r="O144" s="272"/>
      <c r="P144" s="219"/>
      <c r="Q144" s="273"/>
      <c r="R144" s="216" t="str">
        <f ca="1">IF(ISERROR($V144),"",OFFSET('Smelter Look-up'!$C$4,$V144-4,0)&amp;"")</f>
        <v/>
      </c>
      <c r="S144" s="224" t="str">
        <f t="shared" ca="1" si="21"/>
        <v/>
      </c>
      <c r="T144" s="224" t="str">
        <f ca="1">IF(B144="","",IF(ISERROR(MATCH($J144,SorP!$B$1:$B$6230,0)),"",INDIRECT("'SorP'!$A$"&amp;MATCH($J144,SorP!$B$1:$B$6230,0))))</f>
        <v/>
      </c>
      <c r="U144" s="240"/>
      <c r="V144" s="274" t="e">
        <f>IF(C144="",NA(),MATCH($B144&amp;$C144,'Smelter Look-up'!$J:$J,0))</f>
        <v>#N/A</v>
      </c>
      <c r="W144" s="275"/>
      <c r="X144" s="275">
        <f t="shared" ca="1" si="22"/>
        <v>0</v>
      </c>
      <c r="Y144" s="275"/>
      <c r="Z144" s="275"/>
      <c r="AB144" s="277" t="str">
        <f t="shared" si="23"/>
        <v/>
      </c>
    </row>
    <row r="145" spans="1:28" s="276" customFormat="1" ht="20.25">
      <c r="A145" s="330"/>
      <c r="B145" s="216" t="str">
        <f>IF(LEN(A145)=0,"",INDEX('Smelter Look-up'!$A:$A,MATCH($A145,'Smelter Look-up'!$E:$E,0)))</f>
        <v/>
      </c>
      <c r="C145" s="220" t="str">
        <f>IF(LEN(A145)=0,"",INDEX('Smelter Look-up'!$C:$C,MATCH($A145,'Smelter Look-up'!$E:$E,0)))</f>
        <v/>
      </c>
      <c r="D145" s="282"/>
      <c r="E145" s="216" t="str">
        <f ca="1">IF(ISERROR($V145),"",OFFSET('Smelter Look-up'!$D$4,$V145-4,0)&amp;"")</f>
        <v/>
      </c>
      <c r="F145" s="216" t="str">
        <f ca="1">IF(ISERROR($V145),"",OFFSET('Smelter Look-up'!$E$4,$V145-4,0))</f>
        <v/>
      </c>
      <c r="G145" s="216" t="str">
        <f ca="1">IF(C145=$X$4,"Enter smelter details",IF(ISERROR($V145),"",OFFSET('Smelter Look-up'!$F$4,$V145-4,0)))</f>
        <v/>
      </c>
      <c r="H145" s="217" t="str">
        <f ca="1">IF(ISERROR($V145),"",OFFSET('Smelter Look-up'!$G$4,$V145-4,0))</f>
        <v/>
      </c>
      <c r="I145" s="218" t="str">
        <f ca="1">IF(ISERROR($V145),"",OFFSET('Smelter Look-up'!$H$4,$V145-4,0))</f>
        <v/>
      </c>
      <c r="J145" s="218" t="str">
        <f ca="1">IF(ISERROR($V145),"",OFFSET('Smelter Look-up'!$I$4,$V145-4,0))</f>
        <v/>
      </c>
      <c r="K145" s="272"/>
      <c r="L145" s="272"/>
      <c r="M145" s="272"/>
      <c r="N145" s="272"/>
      <c r="O145" s="272"/>
      <c r="P145" s="219"/>
      <c r="Q145" s="273"/>
      <c r="R145" s="216" t="str">
        <f ca="1">IF(ISERROR($V145),"",OFFSET('Smelter Look-up'!$C$4,$V145-4,0)&amp;"")</f>
        <v/>
      </c>
      <c r="S145" s="224" t="str">
        <f t="shared" ca="1" si="21"/>
        <v/>
      </c>
      <c r="T145" s="224" t="str">
        <f ca="1">IF(B145="","",IF(ISERROR(MATCH($J145,SorP!$B$1:$B$6230,0)),"",INDIRECT("'SorP'!$A$"&amp;MATCH($J145,SorP!$B$1:$B$6230,0))))</f>
        <v/>
      </c>
      <c r="U145" s="240"/>
      <c r="V145" s="274" t="e">
        <f>IF(C145="",NA(),MATCH($B145&amp;$C145,'Smelter Look-up'!$J:$J,0))</f>
        <v>#N/A</v>
      </c>
      <c r="W145" s="275"/>
      <c r="X145" s="275">
        <f t="shared" ca="1" si="22"/>
        <v>0</v>
      </c>
      <c r="Y145" s="275"/>
      <c r="Z145" s="275"/>
      <c r="AB145" s="277" t="str">
        <f t="shared" si="23"/>
        <v/>
      </c>
    </row>
    <row r="146" spans="1:28" s="276" customFormat="1" ht="20.25">
      <c r="A146" s="330"/>
      <c r="B146" s="216" t="str">
        <f>IF(LEN(A146)=0,"",INDEX('Smelter Look-up'!$A:$A,MATCH($A146,'Smelter Look-up'!$E:$E,0)))</f>
        <v/>
      </c>
      <c r="C146" s="220" t="str">
        <f>IF(LEN(A146)=0,"",INDEX('Smelter Look-up'!$C:$C,MATCH($A146,'Smelter Look-up'!$E:$E,0)))</f>
        <v/>
      </c>
      <c r="D146" s="282"/>
      <c r="E146" s="216" t="str">
        <f ca="1">IF(ISERROR($V146),"",OFFSET('Smelter Look-up'!$D$4,$V146-4,0)&amp;"")</f>
        <v/>
      </c>
      <c r="F146" s="216" t="str">
        <f ca="1">IF(ISERROR($V146),"",OFFSET('Smelter Look-up'!$E$4,$V146-4,0))</f>
        <v/>
      </c>
      <c r="G146" s="216" t="str">
        <f ca="1">IF(C146=$X$4,"Enter smelter details",IF(ISERROR($V146),"",OFFSET('Smelter Look-up'!$F$4,$V146-4,0)))</f>
        <v/>
      </c>
      <c r="H146" s="217" t="str">
        <f ca="1">IF(ISERROR($V146),"",OFFSET('Smelter Look-up'!$G$4,$V146-4,0))</f>
        <v/>
      </c>
      <c r="I146" s="218" t="str">
        <f ca="1">IF(ISERROR($V146),"",OFFSET('Smelter Look-up'!$H$4,$V146-4,0))</f>
        <v/>
      </c>
      <c r="J146" s="218" t="str">
        <f ca="1">IF(ISERROR($V146),"",OFFSET('Smelter Look-up'!$I$4,$V146-4,0))</f>
        <v/>
      </c>
      <c r="K146" s="272"/>
      <c r="L146" s="272"/>
      <c r="M146" s="272"/>
      <c r="N146" s="272"/>
      <c r="O146" s="272"/>
      <c r="P146" s="219"/>
      <c r="Q146" s="273"/>
      <c r="R146" s="216" t="str">
        <f ca="1">IF(ISERROR($V146),"",OFFSET('Smelter Look-up'!$C$4,$V146-4,0)&amp;"")</f>
        <v/>
      </c>
      <c r="S146" s="224" t="str">
        <f t="shared" ca="1" si="21"/>
        <v/>
      </c>
      <c r="T146" s="224" t="str">
        <f ca="1">IF(B146="","",IF(ISERROR(MATCH($J146,SorP!$B$1:$B$6230,0)),"",INDIRECT("'SorP'!$A$"&amp;MATCH($J146,SorP!$B$1:$B$6230,0))))</f>
        <v/>
      </c>
      <c r="U146" s="240"/>
      <c r="V146" s="274" t="e">
        <f>IF(C146="",NA(),MATCH($B146&amp;$C146,'Smelter Look-up'!$J:$J,0))</f>
        <v>#N/A</v>
      </c>
      <c r="W146" s="275"/>
      <c r="X146" s="275">
        <f t="shared" ca="1" si="22"/>
        <v>0</v>
      </c>
      <c r="Y146" s="275"/>
      <c r="Z146" s="275"/>
      <c r="AB146" s="277" t="str">
        <f t="shared" si="23"/>
        <v/>
      </c>
    </row>
    <row r="147" spans="1:28" s="276" customFormat="1" ht="20.25">
      <c r="A147" s="330"/>
      <c r="B147" s="216" t="str">
        <f>IF(LEN(A147)=0,"",INDEX('Smelter Look-up'!$A:$A,MATCH($A147,'Smelter Look-up'!$E:$E,0)))</f>
        <v/>
      </c>
      <c r="C147" s="220" t="str">
        <f>IF(LEN(A147)=0,"",INDEX('Smelter Look-up'!$C:$C,MATCH($A147,'Smelter Look-up'!$E:$E,0)))</f>
        <v/>
      </c>
      <c r="D147" s="282"/>
      <c r="E147" s="216" t="str">
        <f ca="1">IF(ISERROR($V147),"",OFFSET('Smelter Look-up'!$D$4,$V147-4,0)&amp;"")</f>
        <v/>
      </c>
      <c r="F147" s="216" t="str">
        <f ca="1">IF(ISERROR($V147),"",OFFSET('Smelter Look-up'!$E$4,$V147-4,0))</f>
        <v/>
      </c>
      <c r="G147" s="216" t="str">
        <f ca="1">IF(C147=$X$4,"Enter smelter details",IF(ISERROR($V147),"",OFFSET('Smelter Look-up'!$F$4,$V147-4,0)))</f>
        <v/>
      </c>
      <c r="H147" s="217" t="str">
        <f ca="1">IF(ISERROR($V147),"",OFFSET('Smelter Look-up'!$G$4,$V147-4,0))</f>
        <v/>
      </c>
      <c r="I147" s="218" t="str">
        <f ca="1">IF(ISERROR($V147),"",OFFSET('Smelter Look-up'!$H$4,$V147-4,0))</f>
        <v/>
      </c>
      <c r="J147" s="218" t="str">
        <f ca="1">IF(ISERROR($V147),"",OFFSET('Smelter Look-up'!$I$4,$V147-4,0))</f>
        <v/>
      </c>
      <c r="K147" s="272"/>
      <c r="L147" s="272"/>
      <c r="M147" s="272"/>
      <c r="N147" s="272"/>
      <c r="O147" s="272"/>
      <c r="P147" s="219"/>
      <c r="Q147" s="273"/>
      <c r="R147" s="216" t="str">
        <f ca="1">IF(ISERROR($V147),"",OFFSET('Smelter Look-up'!$C$4,$V147-4,0)&amp;"")</f>
        <v/>
      </c>
      <c r="S147" s="224" t="str">
        <f t="shared" ca="1" si="21"/>
        <v/>
      </c>
      <c r="T147" s="224" t="str">
        <f ca="1">IF(B147="","",IF(ISERROR(MATCH($J147,SorP!$B$1:$B$6230,0)),"",INDIRECT("'SorP'!$A$"&amp;MATCH($J147,SorP!$B$1:$B$6230,0))))</f>
        <v/>
      </c>
      <c r="U147" s="240"/>
      <c r="V147" s="274" t="e">
        <f>IF(C147="",NA(),MATCH($B147&amp;$C147,'Smelter Look-up'!$J:$J,0))</f>
        <v>#N/A</v>
      </c>
      <c r="W147" s="275"/>
      <c r="X147" s="275">
        <f t="shared" ca="1" si="22"/>
        <v>0</v>
      </c>
      <c r="Y147" s="275"/>
      <c r="Z147" s="275"/>
      <c r="AB147" s="277" t="str">
        <f t="shared" si="23"/>
        <v/>
      </c>
    </row>
    <row r="148" spans="1:28" s="276" customFormat="1" ht="20.25">
      <c r="A148" s="330"/>
      <c r="B148" s="216" t="str">
        <f>IF(LEN(A148)=0,"",INDEX('Smelter Look-up'!$A:$A,MATCH($A148,'Smelter Look-up'!$E:$E,0)))</f>
        <v/>
      </c>
      <c r="C148" s="220" t="str">
        <f>IF(LEN(A148)=0,"",INDEX('Smelter Look-up'!$C:$C,MATCH($A148,'Smelter Look-up'!$E:$E,0)))</f>
        <v/>
      </c>
      <c r="D148" s="282"/>
      <c r="E148" s="216" t="str">
        <f ca="1">IF(ISERROR($V148),"",OFFSET('Smelter Look-up'!$D$4,$V148-4,0)&amp;"")</f>
        <v/>
      </c>
      <c r="F148" s="216" t="str">
        <f ca="1">IF(ISERROR($V148),"",OFFSET('Smelter Look-up'!$E$4,$V148-4,0))</f>
        <v/>
      </c>
      <c r="G148" s="216" t="str">
        <f ca="1">IF(C148=$X$4,"Enter smelter details",IF(ISERROR($V148),"",OFFSET('Smelter Look-up'!$F$4,$V148-4,0)))</f>
        <v/>
      </c>
      <c r="H148" s="217" t="str">
        <f ca="1">IF(ISERROR($V148),"",OFFSET('Smelter Look-up'!$G$4,$V148-4,0))</f>
        <v/>
      </c>
      <c r="I148" s="218" t="str">
        <f ca="1">IF(ISERROR($V148),"",OFFSET('Smelter Look-up'!$H$4,$V148-4,0))</f>
        <v/>
      </c>
      <c r="J148" s="218" t="str">
        <f ca="1">IF(ISERROR($V148),"",OFFSET('Smelter Look-up'!$I$4,$V148-4,0))</f>
        <v/>
      </c>
      <c r="K148" s="272"/>
      <c r="L148" s="272"/>
      <c r="M148" s="272"/>
      <c r="N148" s="272"/>
      <c r="O148" s="272"/>
      <c r="P148" s="219"/>
      <c r="Q148" s="273"/>
      <c r="R148" s="216" t="str">
        <f ca="1">IF(ISERROR($V148),"",OFFSET('Smelter Look-up'!$C$4,$V148-4,0)&amp;"")</f>
        <v/>
      </c>
      <c r="S148" s="224" t="str">
        <f t="shared" ca="1" si="21"/>
        <v/>
      </c>
      <c r="T148" s="224" t="str">
        <f ca="1">IF(B148="","",IF(ISERROR(MATCH($J148,SorP!$B$1:$B$6230,0)),"",INDIRECT("'SorP'!$A$"&amp;MATCH($J148,SorP!$B$1:$B$6230,0))))</f>
        <v/>
      </c>
      <c r="U148" s="240"/>
      <c r="V148" s="274" t="e">
        <f>IF(C148="",NA(),MATCH($B148&amp;$C148,'Smelter Look-up'!$J:$J,0))</f>
        <v>#N/A</v>
      </c>
      <c r="W148" s="275"/>
      <c r="X148" s="275">
        <f t="shared" ca="1" si="22"/>
        <v>0</v>
      </c>
      <c r="Y148" s="275"/>
      <c r="Z148" s="275"/>
      <c r="AB148" s="277" t="str">
        <f t="shared" si="23"/>
        <v/>
      </c>
    </row>
    <row r="149" spans="1:28" s="276" customFormat="1" ht="20.25">
      <c r="A149" s="330"/>
      <c r="B149" s="216" t="str">
        <f>IF(LEN(A149)=0,"",INDEX('Smelter Look-up'!$A:$A,MATCH($A149,'Smelter Look-up'!$E:$E,0)))</f>
        <v/>
      </c>
      <c r="C149" s="220" t="str">
        <f>IF(LEN(A149)=0,"",INDEX('Smelter Look-up'!$C:$C,MATCH($A149,'Smelter Look-up'!$E:$E,0)))</f>
        <v/>
      </c>
      <c r="D149" s="282"/>
      <c r="E149" s="216" t="str">
        <f ca="1">IF(ISERROR($V149),"",OFFSET('Smelter Look-up'!$D$4,$V149-4,0)&amp;"")</f>
        <v/>
      </c>
      <c r="F149" s="216" t="str">
        <f ca="1">IF(ISERROR($V149),"",OFFSET('Smelter Look-up'!$E$4,$V149-4,0))</f>
        <v/>
      </c>
      <c r="G149" s="216" t="str">
        <f ca="1">IF(C149=$X$4,"Enter smelter details",IF(ISERROR($V149),"",OFFSET('Smelter Look-up'!$F$4,$V149-4,0)))</f>
        <v/>
      </c>
      <c r="H149" s="217" t="str">
        <f ca="1">IF(ISERROR($V149),"",OFFSET('Smelter Look-up'!$G$4,$V149-4,0))</f>
        <v/>
      </c>
      <c r="I149" s="218" t="str">
        <f ca="1">IF(ISERROR($V149),"",OFFSET('Smelter Look-up'!$H$4,$V149-4,0))</f>
        <v/>
      </c>
      <c r="J149" s="218" t="str">
        <f ca="1">IF(ISERROR($V149),"",OFFSET('Smelter Look-up'!$I$4,$V149-4,0))</f>
        <v/>
      </c>
      <c r="K149" s="272"/>
      <c r="L149" s="272"/>
      <c r="M149" s="272"/>
      <c r="N149" s="272"/>
      <c r="O149" s="272"/>
      <c r="P149" s="219"/>
      <c r="Q149" s="273"/>
      <c r="R149" s="216" t="str">
        <f ca="1">IF(ISERROR($V149),"",OFFSET('Smelter Look-up'!$C$4,$V149-4,0)&amp;"")</f>
        <v/>
      </c>
      <c r="S149" s="224" t="str">
        <f t="shared" ca="1" si="21"/>
        <v/>
      </c>
      <c r="T149" s="224" t="str">
        <f ca="1">IF(B149="","",IF(ISERROR(MATCH($J149,SorP!$B$1:$B$6230,0)),"",INDIRECT("'SorP'!$A$"&amp;MATCH($J149,SorP!$B$1:$B$6230,0))))</f>
        <v/>
      </c>
      <c r="U149" s="240"/>
      <c r="V149" s="274" t="e">
        <f>IF(C149="",NA(),MATCH($B149&amp;$C149,'Smelter Look-up'!$J:$J,0))</f>
        <v>#N/A</v>
      </c>
      <c r="W149" s="275"/>
      <c r="X149" s="275">
        <f t="shared" ca="1" si="22"/>
        <v>0</v>
      </c>
      <c r="Y149" s="275"/>
      <c r="Z149" s="275"/>
      <c r="AB149" s="277" t="str">
        <f t="shared" si="23"/>
        <v/>
      </c>
    </row>
    <row r="150" spans="1:28" s="276" customFormat="1" ht="20.25">
      <c r="A150" s="330"/>
      <c r="B150" s="216" t="str">
        <f>IF(LEN(A150)=0,"",INDEX('Smelter Look-up'!$A:$A,MATCH($A150,'Smelter Look-up'!$E:$E,0)))</f>
        <v/>
      </c>
      <c r="C150" s="220" t="str">
        <f>IF(LEN(A150)=0,"",INDEX('Smelter Look-up'!$C:$C,MATCH($A150,'Smelter Look-up'!$E:$E,0)))</f>
        <v/>
      </c>
      <c r="D150" s="282"/>
      <c r="E150" s="216" t="str">
        <f ca="1">IF(ISERROR($V150),"",OFFSET('Smelter Look-up'!$D$4,$V150-4,0)&amp;"")</f>
        <v/>
      </c>
      <c r="F150" s="216" t="str">
        <f ca="1">IF(ISERROR($V150),"",OFFSET('Smelter Look-up'!$E$4,$V150-4,0))</f>
        <v/>
      </c>
      <c r="G150" s="216" t="str">
        <f ca="1">IF(C150=$X$4,"Enter smelter details",IF(ISERROR($V150),"",OFFSET('Smelter Look-up'!$F$4,$V150-4,0)))</f>
        <v/>
      </c>
      <c r="H150" s="217" t="str">
        <f ca="1">IF(ISERROR($V150),"",OFFSET('Smelter Look-up'!$G$4,$V150-4,0))</f>
        <v/>
      </c>
      <c r="I150" s="218" t="str">
        <f ca="1">IF(ISERROR($V150),"",OFFSET('Smelter Look-up'!$H$4,$V150-4,0))</f>
        <v/>
      </c>
      <c r="J150" s="218" t="str">
        <f ca="1">IF(ISERROR($V150),"",OFFSET('Smelter Look-up'!$I$4,$V150-4,0))</f>
        <v/>
      </c>
      <c r="K150" s="272"/>
      <c r="L150" s="272"/>
      <c r="M150" s="272"/>
      <c r="N150" s="272"/>
      <c r="O150" s="272"/>
      <c r="P150" s="219"/>
      <c r="Q150" s="273"/>
      <c r="R150" s="216" t="str">
        <f ca="1">IF(ISERROR($V150),"",OFFSET('Smelter Look-up'!$C$4,$V150-4,0)&amp;"")</f>
        <v/>
      </c>
      <c r="S150" s="224" t="str">
        <f t="shared" ca="1" si="21"/>
        <v/>
      </c>
      <c r="T150" s="224" t="str">
        <f ca="1">IF(B150="","",IF(ISERROR(MATCH($J150,SorP!$B$1:$B$6230,0)),"",INDIRECT("'SorP'!$A$"&amp;MATCH($J150,SorP!$B$1:$B$6230,0))))</f>
        <v/>
      </c>
      <c r="U150" s="240"/>
      <c r="V150" s="274" t="e">
        <f>IF(C150="",NA(),MATCH($B150&amp;$C150,'Smelter Look-up'!$J:$J,0))</f>
        <v>#N/A</v>
      </c>
      <c r="W150" s="275"/>
      <c r="X150" s="275">
        <f t="shared" ca="1" si="22"/>
        <v>0</v>
      </c>
      <c r="Y150" s="275"/>
      <c r="Z150" s="275"/>
      <c r="AB150" s="277" t="str">
        <f t="shared" si="23"/>
        <v/>
      </c>
    </row>
    <row r="151" spans="1:28" s="276" customFormat="1" ht="20.25">
      <c r="A151" s="330"/>
      <c r="B151" s="216" t="str">
        <f>IF(LEN(A151)=0,"",INDEX('Smelter Look-up'!$A:$A,MATCH($A151,'Smelter Look-up'!$E:$E,0)))</f>
        <v/>
      </c>
      <c r="C151" s="220" t="str">
        <f>IF(LEN(A151)=0,"",INDEX('Smelter Look-up'!$C:$C,MATCH($A151,'Smelter Look-up'!$E:$E,0)))</f>
        <v/>
      </c>
      <c r="D151" s="282"/>
      <c r="E151" s="216" t="str">
        <f ca="1">IF(ISERROR($V151),"",OFFSET('Smelter Look-up'!$D$4,$V151-4,0)&amp;"")</f>
        <v/>
      </c>
      <c r="F151" s="216" t="str">
        <f ca="1">IF(ISERROR($V151),"",OFFSET('Smelter Look-up'!$E$4,$V151-4,0))</f>
        <v/>
      </c>
      <c r="G151" s="216" t="str">
        <f ca="1">IF(C151=$X$4,"Enter smelter details",IF(ISERROR($V151),"",OFFSET('Smelter Look-up'!$F$4,$V151-4,0)))</f>
        <v/>
      </c>
      <c r="H151" s="217" t="str">
        <f ca="1">IF(ISERROR($V151),"",OFFSET('Smelter Look-up'!$G$4,$V151-4,0))</f>
        <v/>
      </c>
      <c r="I151" s="218" t="str">
        <f ca="1">IF(ISERROR($V151),"",OFFSET('Smelter Look-up'!$H$4,$V151-4,0))</f>
        <v/>
      </c>
      <c r="J151" s="218" t="str">
        <f ca="1">IF(ISERROR($V151),"",OFFSET('Smelter Look-up'!$I$4,$V151-4,0))</f>
        <v/>
      </c>
      <c r="K151" s="272"/>
      <c r="L151" s="272"/>
      <c r="M151" s="272"/>
      <c r="N151" s="272"/>
      <c r="O151" s="272"/>
      <c r="P151" s="219"/>
      <c r="Q151" s="273"/>
      <c r="R151" s="216" t="str">
        <f ca="1">IF(ISERROR($V151),"",OFFSET('Smelter Look-up'!$C$4,$V151-4,0)&amp;"")</f>
        <v/>
      </c>
      <c r="S151" s="224" t="str">
        <f t="shared" ca="1" si="21"/>
        <v/>
      </c>
      <c r="T151" s="224" t="str">
        <f ca="1">IF(B151="","",IF(ISERROR(MATCH($J151,SorP!$B$1:$B$6230,0)),"",INDIRECT("'SorP'!$A$"&amp;MATCH($J151,SorP!$B$1:$B$6230,0))))</f>
        <v/>
      </c>
      <c r="U151" s="240"/>
      <c r="V151" s="274" t="e">
        <f>IF(C151="",NA(),MATCH($B151&amp;$C151,'Smelter Look-up'!$J:$J,0))</f>
        <v>#N/A</v>
      </c>
      <c r="W151" s="275"/>
      <c r="X151" s="275">
        <f t="shared" ca="1" si="22"/>
        <v>0</v>
      </c>
      <c r="Y151" s="275"/>
      <c r="Z151" s="275"/>
      <c r="AB151" s="277" t="str">
        <f t="shared" si="23"/>
        <v/>
      </c>
    </row>
    <row r="152" spans="1:28" s="276" customFormat="1" ht="20.25">
      <c r="A152" s="330"/>
      <c r="B152" s="216" t="str">
        <f>IF(LEN(A152)=0,"",INDEX('Smelter Look-up'!$A:$A,MATCH($A152,'Smelter Look-up'!$E:$E,0)))</f>
        <v/>
      </c>
      <c r="C152" s="220" t="str">
        <f>IF(LEN(A152)=0,"",INDEX('Smelter Look-up'!$C:$C,MATCH($A152,'Smelter Look-up'!$E:$E,0)))</f>
        <v/>
      </c>
      <c r="D152" s="282"/>
      <c r="E152" s="216" t="str">
        <f ca="1">IF(ISERROR($V152),"",OFFSET('Smelter Look-up'!$D$4,$V152-4,0)&amp;"")</f>
        <v/>
      </c>
      <c r="F152" s="216" t="str">
        <f ca="1">IF(ISERROR($V152),"",OFFSET('Smelter Look-up'!$E$4,$V152-4,0))</f>
        <v/>
      </c>
      <c r="G152" s="216" t="str">
        <f ca="1">IF(C152=$X$4,"Enter smelter details",IF(ISERROR($V152),"",OFFSET('Smelter Look-up'!$F$4,$V152-4,0)))</f>
        <v/>
      </c>
      <c r="H152" s="217" t="str">
        <f ca="1">IF(ISERROR($V152),"",OFFSET('Smelter Look-up'!$G$4,$V152-4,0))</f>
        <v/>
      </c>
      <c r="I152" s="218" t="str">
        <f ca="1">IF(ISERROR($V152),"",OFFSET('Smelter Look-up'!$H$4,$V152-4,0))</f>
        <v/>
      </c>
      <c r="J152" s="218" t="str">
        <f ca="1">IF(ISERROR($V152),"",OFFSET('Smelter Look-up'!$I$4,$V152-4,0))</f>
        <v/>
      </c>
      <c r="K152" s="272"/>
      <c r="L152" s="272"/>
      <c r="M152" s="272"/>
      <c r="N152" s="272"/>
      <c r="O152" s="272"/>
      <c r="P152" s="219"/>
      <c r="Q152" s="273"/>
      <c r="R152" s="216" t="str">
        <f ca="1">IF(ISERROR($V152),"",OFFSET('Smelter Look-up'!$C$4,$V152-4,0)&amp;"")</f>
        <v/>
      </c>
      <c r="S152" s="224" t="str">
        <f t="shared" ca="1" si="21"/>
        <v/>
      </c>
      <c r="T152" s="224" t="str">
        <f ca="1">IF(B152="","",IF(ISERROR(MATCH($J152,SorP!$B$1:$B$6230,0)),"",INDIRECT("'SorP'!$A$"&amp;MATCH($J152,SorP!$B$1:$B$6230,0))))</f>
        <v/>
      </c>
      <c r="U152" s="240"/>
      <c r="V152" s="274" t="e">
        <f>IF(C152="",NA(),MATCH($B152&amp;$C152,'Smelter Look-up'!$J:$J,0))</f>
        <v>#N/A</v>
      </c>
      <c r="W152" s="275"/>
      <c r="X152" s="275">
        <f t="shared" ca="1" si="22"/>
        <v>0</v>
      </c>
      <c r="Y152" s="275"/>
      <c r="Z152" s="275"/>
      <c r="AB152" s="277" t="str">
        <f t="shared" si="23"/>
        <v/>
      </c>
    </row>
    <row r="153" spans="1:28" s="276" customFormat="1" ht="20.25">
      <c r="A153" s="330"/>
      <c r="B153" s="216" t="str">
        <f>IF(LEN(A153)=0,"",INDEX('Smelter Look-up'!$A:$A,MATCH($A153,'Smelter Look-up'!$E:$E,0)))</f>
        <v/>
      </c>
      <c r="C153" s="220" t="str">
        <f>IF(LEN(A153)=0,"",INDEX('Smelter Look-up'!$C:$C,MATCH($A153,'Smelter Look-up'!$E:$E,0)))</f>
        <v/>
      </c>
      <c r="D153" s="282"/>
      <c r="E153" s="216" t="str">
        <f ca="1">IF(ISERROR($V153),"",OFFSET('Smelter Look-up'!$D$4,$V153-4,0)&amp;"")</f>
        <v/>
      </c>
      <c r="F153" s="216" t="str">
        <f ca="1">IF(ISERROR($V153),"",OFFSET('Smelter Look-up'!$E$4,$V153-4,0))</f>
        <v/>
      </c>
      <c r="G153" s="216" t="str">
        <f ca="1">IF(C153=$X$4,"Enter smelter details",IF(ISERROR($V153),"",OFFSET('Smelter Look-up'!$F$4,$V153-4,0)))</f>
        <v/>
      </c>
      <c r="H153" s="217" t="str">
        <f ca="1">IF(ISERROR($V153),"",OFFSET('Smelter Look-up'!$G$4,$V153-4,0))</f>
        <v/>
      </c>
      <c r="I153" s="218" t="str">
        <f ca="1">IF(ISERROR($V153),"",OFFSET('Smelter Look-up'!$H$4,$V153-4,0))</f>
        <v/>
      </c>
      <c r="J153" s="218" t="str">
        <f ca="1">IF(ISERROR($V153),"",OFFSET('Smelter Look-up'!$I$4,$V153-4,0))</f>
        <v/>
      </c>
      <c r="K153" s="272"/>
      <c r="L153" s="272"/>
      <c r="M153" s="272"/>
      <c r="N153" s="272"/>
      <c r="O153" s="272"/>
      <c r="P153" s="219"/>
      <c r="Q153" s="273"/>
      <c r="R153" s="216" t="str">
        <f ca="1">IF(ISERROR($V153),"",OFFSET('Smelter Look-up'!$C$4,$V153-4,0)&amp;"")</f>
        <v/>
      </c>
      <c r="S153" s="224" t="str">
        <f t="shared" ca="1" si="21"/>
        <v/>
      </c>
      <c r="T153" s="224" t="str">
        <f ca="1">IF(B153="","",IF(ISERROR(MATCH($J153,SorP!$B$1:$B$6230,0)),"",INDIRECT("'SorP'!$A$"&amp;MATCH($J153,SorP!$B$1:$B$6230,0))))</f>
        <v/>
      </c>
      <c r="U153" s="240"/>
      <c r="V153" s="274" t="e">
        <f>IF(C153="",NA(),MATCH($B153&amp;$C153,'Smelter Look-up'!$J:$J,0))</f>
        <v>#N/A</v>
      </c>
      <c r="W153" s="275"/>
      <c r="X153" s="275">
        <f t="shared" ca="1" si="22"/>
        <v>0</v>
      </c>
      <c r="Y153" s="275"/>
      <c r="Z153" s="275"/>
      <c r="AB153" s="277" t="str">
        <f t="shared" si="23"/>
        <v/>
      </c>
    </row>
    <row r="154" spans="1:28" s="276" customFormat="1" ht="20.25">
      <c r="A154" s="330"/>
      <c r="B154" s="216" t="str">
        <f>IF(LEN(A154)=0,"",INDEX('Smelter Look-up'!$A:$A,MATCH($A154,'Smelter Look-up'!$E:$E,0)))</f>
        <v/>
      </c>
      <c r="C154" s="220" t="str">
        <f>IF(LEN(A154)=0,"",INDEX('Smelter Look-up'!$C:$C,MATCH($A154,'Smelter Look-up'!$E:$E,0)))</f>
        <v/>
      </c>
      <c r="D154" s="282"/>
      <c r="E154" s="216" t="str">
        <f ca="1">IF(ISERROR($V154),"",OFFSET('Smelter Look-up'!$D$4,$V154-4,0)&amp;"")</f>
        <v/>
      </c>
      <c r="F154" s="216" t="str">
        <f ca="1">IF(ISERROR($V154),"",OFFSET('Smelter Look-up'!$E$4,$V154-4,0))</f>
        <v/>
      </c>
      <c r="G154" s="216" t="str">
        <f ca="1">IF(C154=$X$4,"Enter smelter details",IF(ISERROR($V154),"",OFFSET('Smelter Look-up'!$F$4,$V154-4,0)))</f>
        <v/>
      </c>
      <c r="H154" s="217" t="str">
        <f ca="1">IF(ISERROR($V154),"",OFFSET('Smelter Look-up'!$G$4,$V154-4,0))</f>
        <v/>
      </c>
      <c r="I154" s="218" t="str">
        <f ca="1">IF(ISERROR($V154),"",OFFSET('Smelter Look-up'!$H$4,$V154-4,0))</f>
        <v/>
      </c>
      <c r="J154" s="218" t="str">
        <f ca="1">IF(ISERROR($V154),"",OFFSET('Smelter Look-up'!$I$4,$V154-4,0))</f>
        <v/>
      </c>
      <c r="K154" s="272"/>
      <c r="L154" s="272"/>
      <c r="M154" s="272"/>
      <c r="N154" s="272"/>
      <c r="O154" s="272"/>
      <c r="P154" s="219"/>
      <c r="Q154" s="273"/>
      <c r="R154" s="216" t="str">
        <f ca="1">IF(ISERROR($V154),"",OFFSET('Smelter Look-up'!$C$4,$V154-4,0)&amp;"")</f>
        <v/>
      </c>
      <c r="S154" s="224" t="str">
        <f t="shared" ca="1" si="21"/>
        <v/>
      </c>
      <c r="T154" s="224" t="str">
        <f ca="1">IF(B154="","",IF(ISERROR(MATCH($J154,SorP!$B$1:$B$6230,0)),"",INDIRECT("'SorP'!$A$"&amp;MATCH($J154,SorP!$B$1:$B$6230,0))))</f>
        <v/>
      </c>
      <c r="U154" s="240"/>
      <c r="V154" s="274" t="e">
        <f>IF(C154="",NA(),MATCH($B154&amp;$C154,'Smelter Look-up'!$J:$J,0))</f>
        <v>#N/A</v>
      </c>
      <c r="W154" s="275"/>
      <c r="X154" s="275">
        <f t="shared" ca="1" si="22"/>
        <v>0</v>
      </c>
      <c r="Y154" s="275"/>
      <c r="Z154" s="275"/>
      <c r="AB154" s="277" t="str">
        <f t="shared" si="23"/>
        <v/>
      </c>
    </row>
    <row r="155" spans="1:28" s="276" customFormat="1" ht="20.25">
      <c r="A155" s="330"/>
      <c r="B155" s="216" t="str">
        <f>IF(LEN(A155)=0,"",INDEX('Smelter Look-up'!$A:$A,MATCH($A155,'Smelter Look-up'!$E:$E,0)))</f>
        <v/>
      </c>
      <c r="C155" s="220" t="str">
        <f>IF(LEN(A155)=0,"",INDEX('Smelter Look-up'!$C:$C,MATCH($A155,'Smelter Look-up'!$E:$E,0)))</f>
        <v/>
      </c>
      <c r="D155" s="282"/>
      <c r="E155" s="216" t="str">
        <f ca="1">IF(ISERROR($V155),"",OFFSET('Smelter Look-up'!$D$4,$V155-4,0)&amp;"")</f>
        <v/>
      </c>
      <c r="F155" s="216" t="str">
        <f ca="1">IF(ISERROR($V155),"",OFFSET('Smelter Look-up'!$E$4,$V155-4,0))</f>
        <v/>
      </c>
      <c r="G155" s="216" t="str">
        <f ca="1">IF(C155=$X$4,"Enter smelter details",IF(ISERROR($V155),"",OFFSET('Smelter Look-up'!$F$4,$V155-4,0)))</f>
        <v/>
      </c>
      <c r="H155" s="217" t="str">
        <f ca="1">IF(ISERROR($V155),"",OFFSET('Smelter Look-up'!$G$4,$V155-4,0))</f>
        <v/>
      </c>
      <c r="I155" s="218" t="str">
        <f ca="1">IF(ISERROR($V155),"",OFFSET('Smelter Look-up'!$H$4,$V155-4,0))</f>
        <v/>
      </c>
      <c r="J155" s="218" t="str">
        <f ca="1">IF(ISERROR($V155),"",OFFSET('Smelter Look-up'!$I$4,$V155-4,0))</f>
        <v/>
      </c>
      <c r="K155" s="272"/>
      <c r="L155" s="272"/>
      <c r="M155" s="272"/>
      <c r="N155" s="272"/>
      <c r="O155" s="272"/>
      <c r="P155" s="219"/>
      <c r="Q155" s="273"/>
      <c r="R155" s="216" t="str">
        <f ca="1">IF(ISERROR($V155),"",OFFSET('Smelter Look-up'!$C$4,$V155-4,0)&amp;"")</f>
        <v/>
      </c>
      <c r="S155" s="224" t="str">
        <f t="shared" ca="1" si="21"/>
        <v/>
      </c>
      <c r="T155" s="224" t="str">
        <f ca="1">IF(B155="","",IF(ISERROR(MATCH($J155,SorP!$B$1:$B$6230,0)),"",INDIRECT("'SorP'!$A$"&amp;MATCH($J155,SorP!$B$1:$B$6230,0))))</f>
        <v/>
      </c>
      <c r="U155" s="240"/>
      <c r="V155" s="274" t="e">
        <f>IF(C155="",NA(),MATCH($B155&amp;$C155,'Smelter Look-up'!$J:$J,0))</f>
        <v>#N/A</v>
      </c>
      <c r="W155" s="275"/>
      <c r="X155" s="275">
        <f t="shared" ca="1" si="22"/>
        <v>0</v>
      </c>
      <c r="Y155" s="275"/>
      <c r="Z155" s="275"/>
      <c r="AB155" s="277" t="str">
        <f t="shared" si="23"/>
        <v/>
      </c>
    </row>
    <row r="156" spans="1:28" s="276" customFormat="1" ht="20.25">
      <c r="A156" s="330"/>
      <c r="B156" s="216" t="str">
        <f>IF(LEN(A156)=0,"",INDEX('Smelter Look-up'!$A:$A,MATCH($A156,'Smelter Look-up'!$E:$E,0)))</f>
        <v/>
      </c>
      <c r="C156" s="220" t="str">
        <f>IF(LEN(A156)=0,"",INDEX('Smelter Look-up'!$C:$C,MATCH($A156,'Smelter Look-up'!$E:$E,0)))</f>
        <v/>
      </c>
      <c r="D156" s="282"/>
      <c r="E156" s="216" t="str">
        <f ca="1">IF(ISERROR($V156),"",OFFSET('Smelter Look-up'!$D$4,$V156-4,0)&amp;"")</f>
        <v/>
      </c>
      <c r="F156" s="216" t="str">
        <f ca="1">IF(ISERROR($V156),"",OFFSET('Smelter Look-up'!$E$4,$V156-4,0))</f>
        <v/>
      </c>
      <c r="G156" s="216" t="str">
        <f ca="1">IF(C156=$X$4,"Enter smelter details",IF(ISERROR($V156),"",OFFSET('Smelter Look-up'!$F$4,$V156-4,0)))</f>
        <v/>
      </c>
      <c r="H156" s="217" t="str">
        <f ca="1">IF(ISERROR($V156),"",OFFSET('Smelter Look-up'!$G$4,$V156-4,0))</f>
        <v/>
      </c>
      <c r="I156" s="218" t="str">
        <f ca="1">IF(ISERROR($V156),"",OFFSET('Smelter Look-up'!$H$4,$V156-4,0))</f>
        <v/>
      </c>
      <c r="J156" s="218" t="str">
        <f ca="1">IF(ISERROR($V156),"",OFFSET('Smelter Look-up'!$I$4,$V156-4,0))</f>
        <v/>
      </c>
      <c r="K156" s="272"/>
      <c r="L156" s="272"/>
      <c r="M156" s="272"/>
      <c r="N156" s="272"/>
      <c r="O156" s="272"/>
      <c r="P156" s="219"/>
      <c r="Q156" s="273"/>
      <c r="R156" s="216" t="str">
        <f ca="1">IF(ISERROR($V156),"",OFFSET('Smelter Look-up'!$C$4,$V156-4,0)&amp;"")</f>
        <v/>
      </c>
      <c r="S156" s="224" t="str">
        <f t="shared" ca="1" si="21"/>
        <v/>
      </c>
      <c r="T156" s="224" t="str">
        <f ca="1">IF(B156="","",IF(ISERROR(MATCH($J156,SorP!$B$1:$B$6230,0)),"",INDIRECT("'SorP'!$A$"&amp;MATCH($J156,SorP!$B$1:$B$6230,0))))</f>
        <v/>
      </c>
      <c r="U156" s="240"/>
      <c r="V156" s="274" t="e">
        <f>IF(C156="",NA(),MATCH($B156&amp;$C156,'Smelter Look-up'!$J:$J,0))</f>
        <v>#N/A</v>
      </c>
      <c r="W156" s="275"/>
      <c r="X156" s="275">
        <f t="shared" ca="1" si="22"/>
        <v>0</v>
      </c>
      <c r="Y156" s="275"/>
      <c r="Z156" s="275"/>
      <c r="AB156" s="277" t="str">
        <f t="shared" si="23"/>
        <v/>
      </c>
    </row>
    <row r="157" spans="1:28" s="276" customFormat="1" ht="20.25">
      <c r="A157" s="330"/>
      <c r="B157" s="216" t="str">
        <f>IF(LEN(A157)=0,"",INDEX('Smelter Look-up'!$A:$A,MATCH($A157,'Smelter Look-up'!$E:$E,0)))</f>
        <v/>
      </c>
      <c r="C157" s="220" t="str">
        <f>IF(LEN(A157)=0,"",INDEX('Smelter Look-up'!$C:$C,MATCH($A157,'Smelter Look-up'!$E:$E,0)))</f>
        <v/>
      </c>
      <c r="D157" s="282"/>
      <c r="E157" s="216" t="str">
        <f ca="1">IF(ISERROR($V157),"",OFFSET('Smelter Look-up'!$D$4,$V157-4,0)&amp;"")</f>
        <v/>
      </c>
      <c r="F157" s="216" t="str">
        <f ca="1">IF(ISERROR($V157),"",OFFSET('Smelter Look-up'!$E$4,$V157-4,0))</f>
        <v/>
      </c>
      <c r="G157" s="216" t="str">
        <f ca="1">IF(C157=$X$4,"Enter smelter details",IF(ISERROR($V157),"",OFFSET('Smelter Look-up'!$F$4,$V157-4,0)))</f>
        <v/>
      </c>
      <c r="H157" s="217" t="str">
        <f ca="1">IF(ISERROR($V157),"",OFFSET('Smelter Look-up'!$G$4,$V157-4,0))</f>
        <v/>
      </c>
      <c r="I157" s="218" t="str">
        <f ca="1">IF(ISERROR($V157),"",OFFSET('Smelter Look-up'!$H$4,$V157-4,0))</f>
        <v/>
      </c>
      <c r="J157" s="218" t="str">
        <f ca="1">IF(ISERROR($V157),"",OFFSET('Smelter Look-up'!$I$4,$V157-4,0))</f>
        <v/>
      </c>
      <c r="K157" s="272"/>
      <c r="L157" s="272"/>
      <c r="M157" s="272"/>
      <c r="N157" s="272"/>
      <c r="O157" s="272"/>
      <c r="P157" s="219"/>
      <c r="Q157" s="273"/>
      <c r="R157" s="216" t="str">
        <f ca="1">IF(ISERROR($V157),"",OFFSET('Smelter Look-up'!$C$4,$V157-4,0)&amp;"")</f>
        <v/>
      </c>
      <c r="S157" s="224" t="str">
        <f t="shared" ca="1" si="21"/>
        <v/>
      </c>
      <c r="T157" s="224" t="str">
        <f ca="1">IF(B157="","",IF(ISERROR(MATCH($J157,SorP!$B$1:$B$6230,0)),"",INDIRECT("'SorP'!$A$"&amp;MATCH($J157,SorP!$B$1:$B$6230,0))))</f>
        <v/>
      </c>
      <c r="U157" s="240"/>
      <c r="V157" s="274" t="e">
        <f>IF(C157="",NA(),MATCH($B157&amp;$C157,'Smelter Look-up'!$J:$J,0))</f>
        <v>#N/A</v>
      </c>
      <c r="W157" s="275"/>
      <c r="X157" s="275">
        <f t="shared" ca="1" si="22"/>
        <v>0</v>
      </c>
      <c r="Y157" s="275"/>
      <c r="Z157" s="275"/>
      <c r="AB157" s="277" t="str">
        <f t="shared" si="23"/>
        <v/>
      </c>
    </row>
    <row r="158" spans="1:28" s="276" customFormat="1" ht="20.25">
      <c r="A158" s="330"/>
      <c r="B158" s="216" t="str">
        <f>IF(LEN(A158)=0,"",INDEX('Smelter Look-up'!$A:$A,MATCH($A158,'Smelter Look-up'!$E:$E,0)))</f>
        <v/>
      </c>
      <c r="C158" s="220" t="str">
        <f>IF(LEN(A158)=0,"",INDEX('Smelter Look-up'!$C:$C,MATCH($A158,'Smelter Look-up'!$E:$E,0)))</f>
        <v/>
      </c>
      <c r="D158" s="282"/>
      <c r="E158" s="216" t="str">
        <f ca="1">IF(ISERROR($V158),"",OFFSET('Smelter Look-up'!$D$4,$V158-4,0)&amp;"")</f>
        <v/>
      </c>
      <c r="F158" s="216" t="str">
        <f ca="1">IF(ISERROR($V158),"",OFFSET('Smelter Look-up'!$E$4,$V158-4,0))</f>
        <v/>
      </c>
      <c r="G158" s="216" t="str">
        <f ca="1">IF(C158=$X$4,"Enter smelter details",IF(ISERROR($V158),"",OFFSET('Smelter Look-up'!$F$4,$V158-4,0)))</f>
        <v/>
      </c>
      <c r="H158" s="217" t="str">
        <f ca="1">IF(ISERROR($V158),"",OFFSET('Smelter Look-up'!$G$4,$V158-4,0))</f>
        <v/>
      </c>
      <c r="I158" s="218" t="str">
        <f ca="1">IF(ISERROR($V158),"",OFFSET('Smelter Look-up'!$H$4,$V158-4,0))</f>
        <v/>
      </c>
      <c r="J158" s="218" t="str">
        <f ca="1">IF(ISERROR($V158),"",OFFSET('Smelter Look-up'!$I$4,$V158-4,0))</f>
        <v/>
      </c>
      <c r="K158" s="272"/>
      <c r="L158" s="272"/>
      <c r="M158" s="272"/>
      <c r="N158" s="272"/>
      <c r="O158" s="272"/>
      <c r="P158" s="219"/>
      <c r="Q158" s="273"/>
      <c r="R158" s="216" t="str">
        <f ca="1">IF(ISERROR($V158),"",OFFSET('Smelter Look-up'!$C$4,$V158-4,0)&amp;"")</f>
        <v/>
      </c>
      <c r="S158" s="224" t="str">
        <f t="shared" ca="1" si="21"/>
        <v/>
      </c>
      <c r="T158" s="224" t="str">
        <f ca="1">IF(B158="","",IF(ISERROR(MATCH($J158,SorP!$B$1:$B$6230,0)),"",INDIRECT("'SorP'!$A$"&amp;MATCH($J158,SorP!$B$1:$B$6230,0))))</f>
        <v/>
      </c>
      <c r="U158" s="240"/>
      <c r="V158" s="274" t="e">
        <f>IF(C158="",NA(),MATCH($B158&amp;$C158,'Smelter Look-up'!$J:$J,0))</f>
        <v>#N/A</v>
      </c>
      <c r="W158" s="275"/>
      <c r="X158" s="275">
        <f t="shared" ca="1" si="22"/>
        <v>0</v>
      </c>
      <c r="Y158" s="275"/>
      <c r="Z158" s="275"/>
      <c r="AB158" s="277" t="str">
        <f t="shared" si="23"/>
        <v/>
      </c>
    </row>
    <row r="159" spans="1:28" s="276" customFormat="1" ht="20.25">
      <c r="A159" s="330"/>
      <c r="B159" s="216" t="str">
        <f>IF(LEN(A159)=0,"",INDEX('Smelter Look-up'!$A:$A,MATCH($A159,'Smelter Look-up'!$E:$E,0)))</f>
        <v/>
      </c>
      <c r="C159" s="220" t="str">
        <f>IF(LEN(A159)=0,"",INDEX('Smelter Look-up'!$C:$C,MATCH($A159,'Smelter Look-up'!$E:$E,0)))</f>
        <v/>
      </c>
      <c r="D159" s="282"/>
      <c r="E159" s="216" t="str">
        <f ca="1">IF(ISERROR($V159),"",OFFSET('Smelter Look-up'!$D$4,$V159-4,0)&amp;"")</f>
        <v/>
      </c>
      <c r="F159" s="216" t="str">
        <f ca="1">IF(ISERROR($V159),"",OFFSET('Smelter Look-up'!$E$4,$V159-4,0))</f>
        <v/>
      </c>
      <c r="G159" s="216" t="str">
        <f ca="1">IF(C159=$X$4,"Enter smelter details",IF(ISERROR($V159),"",OFFSET('Smelter Look-up'!$F$4,$V159-4,0)))</f>
        <v/>
      </c>
      <c r="H159" s="217" t="str">
        <f ca="1">IF(ISERROR($V159),"",OFFSET('Smelter Look-up'!$G$4,$V159-4,0))</f>
        <v/>
      </c>
      <c r="I159" s="218" t="str">
        <f ca="1">IF(ISERROR($V159),"",OFFSET('Smelter Look-up'!$H$4,$V159-4,0))</f>
        <v/>
      </c>
      <c r="J159" s="218" t="str">
        <f ca="1">IF(ISERROR($V159),"",OFFSET('Smelter Look-up'!$I$4,$V159-4,0))</f>
        <v/>
      </c>
      <c r="K159" s="272"/>
      <c r="L159" s="272"/>
      <c r="M159" s="272"/>
      <c r="N159" s="272"/>
      <c r="O159" s="272"/>
      <c r="P159" s="219"/>
      <c r="Q159" s="273"/>
      <c r="R159" s="216" t="str">
        <f ca="1">IF(ISERROR($V159),"",OFFSET('Smelter Look-up'!$C$4,$V159-4,0)&amp;"")</f>
        <v/>
      </c>
      <c r="S159" s="224" t="str">
        <f t="shared" ca="1" si="21"/>
        <v/>
      </c>
      <c r="T159" s="224" t="str">
        <f ca="1">IF(B159="","",IF(ISERROR(MATCH($J159,SorP!$B$1:$B$6230,0)),"",INDIRECT("'SorP'!$A$"&amp;MATCH($J159,SorP!$B$1:$B$6230,0))))</f>
        <v/>
      </c>
      <c r="U159" s="240"/>
      <c r="V159" s="274" t="e">
        <f>IF(C159="",NA(),MATCH($B159&amp;$C159,'Smelter Look-up'!$J:$J,0))</f>
        <v>#N/A</v>
      </c>
      <c r="W159" s="275"/>
      <c r="X159" s="275">
        <f t="shared" ca="1" si="22"/>
        <v>0</v>
      </c>
      <c r="Y159" s="275"/>
      <c r="Z159" s="275"/>
      <c r="AB159" s="277" t="str">
        <f t="shared" si="23"/>
        <v/>
      </c>
    </row>
    <row r="160" spans="1:28" s="276" customFormat="1" ht="20.25">
      <c r="A160" s="330"/>
      <c r="B160" s="216" t="str">
        <f>IF(LEN(A160)=0,"",INDEX('Smelter Look-up'!$A:$A,MATCH($A160,'Smelter Look-up'!$E:$E,0)))</f>
        <v/>
      </c>
      <c r="C160" s="220" t="str">
        <f>IF(LEN(A160)=0,"",INDEX('Smelter Look-up'!$C:$C,MATCH($A160,'Smelter Look-up'!$E:$E,0)))</f>
        <v/>
      </c>
      <c r="D160" s="282"/>
      <c r="E160" s="216" t="str">
        <f ca="1">IF(ISERROR($V160),"",OFFSET('Smelter Look-up'!$D$4,$V160-4,0)&amp;"")</f>
        <v/>
      </c>
      <c r="F160" s="216" t="str">
        <f ca="1">IF(ISERROR($V160),"",OFFSET('Smelter Look-up'!$E$4,$V160-4,0))</f>
        <v/>
      </c>
      <c r="G160" s="216" t="str">
        <f ca="1">IF(C160=$X$4,"Enter smelter details",IF(ISERROR($V160),"",OFFSET('Smelter Look-up'!$F$4,$V160-4,0)))</f>
        <v/>
      </c>
      <c r="H160" s="217" t="str">
        <f ca="1">IF(ISERROR($V160),"",OFFSET('Smelter Look-up'!$G$4,$V160-4,0))</f>
        <v/>
      </c>
      <c r="I160" s="218" t="str">
        <f ca="1">IF(ISERROR($V160),"",OFFSET('Smelter Look-up'!$H$4,$V160-4,0))</f>
        <v/>
      </c>
      <c r="J160" s="218" t="str">
        <f ca="1">IF(ISERROR($V160),"",OFFSET('Smelter Look-up'!$I$4,$V160-4,0))</f>
        <v/>
      </c>
      <c r="K160" s="272"/>
      <c r="L160" s="272"/>
      <c r="M160" s="272"/>
      <c r="N160" s="272"/>
      <c r="O160" s="272"/>
      <c r="P160" s="219"/>
      <c r="Q160" s="273"/>
      <c r="R160" s="216" t="str">
        <f ca="1">IF(ISERROR($V160),"",OFFSET('Smelter Look-up'!$C$4,$V160-4,0)&amp;"")</f>
        <v/>
      </c>
      <c r="S160" s="224" t="str">
        <f t="shared" ca="1" si="21"/>
        <v/>
      </c>
      <c r="T160" s="224" t="str">
        <f ca="1">IF(B160="","",IF(ISERROR(MATCH($J160,SorP!$B$1:$B$6230,0)),"",INDIRECT("'SorP'!$A$"&amp;MATCH($J160,SorP!$B$1:$B$6230,0))))</f>
        <v/>
      </c>
      <c r="U160" s="240"/>
      <c r="V160" s="274" t="e">
        <f>IF(C160="",NA(),MATCH($B160&amp;$C160,'Smelter Look-up'!$J:$J,0))</f>
        <v>#N/A</v>
      </c>
      <c r="W160" s="275"/>
      <c r="X160" s="275">
        <f t="shared" ca="1" si="22"/>
        <v>0</v>
      </c>
      <c r="Y160" s="275"/>
      <c r="Z160" s="275"/>
      <c r="AB160" s="277" t="str">
        <f t="shared" si="23"/>
        <v/>
      </c>
    </row>
    <row r="161" spans="1:28" s="276" customFormat="1" ht="20.25">
      <c r="A161" s="330"/>
      <c r="B161" s="216" t="str">
        <f>IF(LEN(A161)=0,"",INDEX('Smelter Look-up'!$A:$A,MATCH($A161,'Smelter Look-up'!$E:$E,0)))</f>
        <v/>
      </c>
      <c r="C161" s="220" t="str">
        <f>IF(LEN(A161)=0,"",INDEX('Smelter Look-up'!$C:$C,MATCH($A161,'Smelter Look-up'!$E:$E,0)))</f>
        <v/>
      </c>
      <c r="D161" s="282"/>
      <c r="E161" s="216" t="str">
        <f ca="1">IF(ISERROR($V161),"",OFFSET('Smelter Look-up'!$D$4,$V161-4,0)&amp;"")</f>
        <v/>
      </c>
      <c r="F161" s="216" t="str">
        <f ca="1">IF(ISERROR($V161),"",OFFSET('Smelter Look-up'!$E$4,$V161-4,0))</f>
        <v/>
      </c>
      <c r="G161" s="216" t="str">
        <f ca="1">IF(C161=$X$4,"Enter smelter details",IF(ISERROR($V161),"",OFFSET('Smelter Look-up'!$F$4,$V161-4,0)))</f>
        <v/>
      </c>
      <c r="H161" s="217" t="str">
        <f ca="1">IF(ISERROR($V161),"",OFFSET('Smelter Look-up'!$G$4,$V161-4,0))</f>
        <v/>
      </c>
      <c r="I161" s="218" t="str">
        <f ca="1">IF(ISERROR($V161),"",OFFSET('Smelter Look-up'!$H$4,$V161-4,0))</f>
        <v/>
      </c>
      <c r="J161" s="218" t="str">
        <f ca="1">IF(ISERROR($V161),"",OFFSET('Smelter Look-up'!$I$4,$V161-4,0))</f>
        <v/>
      </c>
      <c r="K161" s="272"/>
      <c r="L161" s="272"/>
      <c r="M161" s="272"/>
      <c r="N161" s="272"/>
      <c r="O161" s="272"/>
      <c r="P161" s="219"/>
      <c r="Q161" s="273"/>
      <c r="R161" s="216" t="str">
        <f ca="1">IF(ISERROR($V161),"",OFFSET('Smelter Look-up'!$C$4,$V161-4,0)&amp;"")</f>
        <v/>
      </c>
      <c r="S161" s="224" t="str">
        <f t="shared" ca="1" si="21"/>
        <v/>
      </c>
      <c r="T161" s="224" t="str">
        <f ca="1">IF(B161="","",IF(ISERROR(MATCH($J161,SorP!$B$1:$B$6230,0)),"",INDIRECT("'SorP'!$A$"&amp;MATCH($J161,SorP!$B$1:$B$6230,0))))</f>
        <v/>
      </c>
      <c r="U161" s="240"/>
      <c r="V161" s="274" t="e">
        <f>IF(C161="",NA(),MATCH($B161&amp;$C161,'Smelter Look-up'!$J:$J,0))</f>
        <v>#N/A</v>
      </c>
      <c r="W161" s="275"/>
      <c r="X161" s="275">
        <f t="shared" ca="1" si="22"/>
        <v>0</v>
      </c>
      <c r="Y161" s="275"/>
      <c r="Z161" s="275"/>
      <c r="AB161" s="277" t="str">
        <f t="shared" si="23"/>
        <v/>
      </c>
    </row>
    <row r="162" spans="1:28" s="276" customFormat="1" ht="20.25">
      <c r="A162" s="330"/>
      <c r="B162" s="216" t="str">
        <f>IF(LEN(A162)=0,"",INDEX('Smelter Look-up'!$A:$A,MATCH($A162,'Smelter Look-up'!$E:$E,0)))</f>
        <v/>
      </c>
      <c r="C162" s="220" t="str">
        <f>IF(LEN(A162)=0,"",INDEX('Smelter Look-up'!$C:$C,MATCH($A162,'Smelter Look-up'!$E:$E,0)))</f>
        <v/>
      </c>
      <c r="D162" s="282"/>
      <c r="E162" s="216" t="str">
        <f ca="1">IF(ISERROR($V162),"",OFFSET('Smelter Look-up'!$D$4,$V162-4,0)&amp;"")</f>
        <v/>
      </c>
      <c r="F162" s="216" t="str">
        <f ca="1">IF(ISERROR($V162),"",OFFSET('Smelter Look-up'!$E$4,$V162-4,0))</f>
        <v/>
      </c>
      <c r="G162" s="216" t="str">
        <f ca="1">IF(C162=$X$4,"Enter smelter details",IF(ISERROR($V162),"",OFFSET('Smelter Look-up'!$F$4,$V162-4,0)))</f>
        <v/>
      </c>
      <c r="H162" s="217" t="str">
        <f ca="1">IF(ISERROR($V162),"",OFFSET('Smelter Look-up'!$G$4,$V162-4,0))</f>
        <v/>
      </c>
      <c r="I162" s="218" t="str">
        <f ca="1">IF(ISERROR($V162),"",OFFSET('Smelter Look-up'!$H$4,$V162-4,0))</f>
        <v/>
      </c>
      <c r="J162" s="218" t="str">
        <f ca="1">IF(ISERROR($V162),"",OFFSET('Smelter Look-up'!$I$4,$V162-4,0))</f>
        <v/>
      </c>
      <c r="K162" s="272"/>
      <c r="L162" s="272"/>
      <c r="M162" s="272"/>
      <c r="N162" s="272"/>
      <c r="O162" s="272"/>
      <c r="P162" s="219"/>
      <c r="Q162" s="273"/>
      <c r="R162" s="216" t="str">
        <f ca="1">IF(ISERROR($V162),"",OFFSET('Smelter Look-up'!$C$4,$V162-4,0)&amp;"")</f>
        <v/>
      </c>
      <c r="S162" s="224" t="str">
        <f t="shared" ca="1" si="21"/>
        <v/>
      </c>
      <c r="T162" s="224" t="str">
        <f ca="1">IF(B162="","",IF(ISERROR(MATCH($J162,SorP!$B$1:$B$6230,0)),"",INDIRECT("'SorP'!$A$"&amp;MATCH($J162,SorP!$B$1:$B$6230,0))))</f>
        <v/>
      </c>
      <c r="U162" s="240"/>
      <c r="V162" s="274" t="e">
        <f>IF(C162="",NA(),MATCH($B162&amp;$C162,'Smelter Look-up'!$J:$J,0))</f>
        <v>#N/A</v>
      </c>
      <c r="W162" s="275"/>
      <c r="X162" s="275">
        <f t="shared" ca="1" si="22"/>
        <v>0</v>
      </c>
      <c r="Y162" s="275"/>
      <c r="Z162" s="275"/>
      <c r="AB162" s="277" t="str">
        <f t="shared" si="23"/>
        <v/>
      </c>
    </row>
    <row r="163" spans="1:28" s="276" customFormat="1" ht="20.25">
      <c r="A163" s="330"/>
      <c r="B163" s="216" t="str">
        <f>IF(LEN(A163)=0,"",INDEX('Smelter Look-up'!$A:$A,MATCH($A163,'Smelter Look-up'!$E:$E,0)))</f>
        <v/>
      </c>
      <c r="C163" s="220" t="str">
        <f>IF(LEN(A163)=0,"",INDEX('Smelter Look-up'!$C:$C,MATCH($A163,'Smelter Look-up'!$E:$E,0)))</f>
        <v/>
      </c>
      <c r="D163" s="282"/>
      <c r="E163" s="216" t="str">
        <f ca="1">IF(ISERROR($V163),"",OFFSET('Smelter Look-up'!$D$4,$V163-4,0)&amp;"")</f>
        <v/>
      </c>
      <c r="F163" s="216" t="str">
        <f ca="1">IF(ISERROR($V163),"",OFFSET('Smelter Look-up'!$E$4,$V163-4,0))</f>
        <v/>
      </c>
      <c r="G163" s="216" t="str">
        <f ca="1">IF(C163=$X$4,"Enter smelter details",IF(ISERROR($V163),"",OFFSET('Smelter Look-up'!$F$4,$V163-4,0)))</f>
        <v/>
      </c>
      <c r="H163" s="217" t="str">
        <f ca="1">IF(ISERROR($V163),"",OFFSET('Smelter Look-up'!$G$4,$V163-4,0))</f>
        <v/>
      </c>
      <c r="I163" s="218" t="str">
        <f ca="1">IF(ISERROR($V163),"",OFFSET('Smelter Look-up'!$H$4,$V163-4,0))</f>
        <v/>
      </c>
      <c r="J163" s="218" t="str">
        <f ca="1">IF(ISERROR($V163),"",OFFSET('Smelter Look-up'!$I$4,$V163-4,0))</f>
        <v/>
      </c>
      <c r="K163" s="272"/>
      <c r="L163" s="272"/>
      <c r="M163" s="272"/>
      <c r="N163" s="272"/>
      <c r="O163" s="272"/>
      <c r="P163" s="219"/>
      <c r="Q163" s="273"/>
      <c r="R163" s="216" t="str">
        <f ca="1">IF(ISERROR($V163),"",OFFSET('Smelter Look-up'!$C$4,$V163-4,0)&amp;"")</f>
        <v/>
      </c>
      <c r="S163" s="224" t="str">
        <f t="shared" ca="1" si="21"/>
        <v/>
      </c>
      <c r="T163" s="224" t="str">
        <f ca="1">IF(B163="","",IF(ISERROR(MATCH($J163,SorP!$B$1:$B$6230,0)),"",INDIRECT("'SorP'!$A$"&amp;MATCH($J163,SorP!$B$1:$B$6230,0))))</f>
        <v/>
      </c>
      <c r="U163" s="240"/>
      <c r="V163" s="274" t="e">
        <f>IF(C163="",NA(),MATCH($B163&amp;$C163,'Smelter Look-up'!$J:$J,0))</f>
        <v>#N/A</v>
      </c>
      <c r="W163" s="275"/>
      <c r="X163" s="275">
        <f t="shared" ca="1" si="22"/>
        <v>0</v>
      </c>
      <c r="Y163" s="275"/>
      <c r="Z163" s="275"/>
      <c r="AB163" s="277" t="str">
        <f t="shared" si="23"/>
        <v/>
      </c>
    </row>
    <row r="164" spans="1:28" s="276" customFormat="1" ht="20.25">
      <c r="A164" s="330"/>
      <c r="B164" s="216" t="str">
        <f>IF(LEN(A164)=0,"",INDEX('Smelter Look-up'!$A:$A,MATCH($A164,'Smelter Look-up'!$E:$E,0)))</f>
        <v/>
      </c>
      <c r="C164" s="220" t="str">
        <f>IF(LEN(A164)=0,"",INDEX('Smelter Look-up'!$C:$C,MATCH($A164,'Smelter Look-up'!$E:$E,0)))</f>
        <v/>
      </c>
      <c r="D164" s="282"/>
      <c r="E164" s="216" t="str">
        <f ca="1">IF(ISERROR($V164),"",OFFSET('Smelter Look-up'!$D$4,$V164-4,0)&amp;"")</f>
        <v/>
      </c>
      <c r="F164" s="216" t="str">
        <f ca="1">IF(ISERROR($V164),"",OFFSET('Smelter Look-up'!$E$4,$V164-4,0))</f>
        <v/>
      </c>
      <c r="G164" s="216" t="str">
        <f ca="1">IF(C164=$X$4,"Enter smelter details",IF(ISERROR($V164),"",OFFSET('Smelter Look-up'!$F$4,$V164-4,0)))</f>
        <v/>
      </c>
      <c r="H164" s="217" t="str">
        <f ca="1">IF(ISERROR($V164),"",OFFSET('Smelter Look-up'!$G$4,$V164-4,0))</f>
        <v/>
      </c>
      <c r="I164" s="218" t="str">
        <f ca="1">IF(ISERROR($V164),"",OFFSET('Smelter Look-up'!$H$4,$V164-4,0))</f>
        <v/>
      </c>
      <c r="J164" s="218" t="str">
        <f ca="1">IF(ISERROR($V164),"",OFFSET('Smelter Look-up'!$I$4,$V164-4,0))</f>
        <v/>
      </c>
      <c r="K164" s="272"/>
      <c r="L164" s="272"/>
      <c r="M164" s="272"/>
      <c r="N164" s="272"/>
      <c r="O164" s="272"/>
      <c r="P164" s="219"/>
      <c r="Q164" s="273"/>
      <c r="R164" s="216" t="str">
        <f ca="1">IF(ISERROR($V164),"",OFFSET('Smelter Look-up'!$C$4,$V164-4,0)&amp;"")</f>
        <v/>
      </c>
      <c r="S164" s="224" t="str">
        <f t="shared" ca="1" si="21"/>
        <v/>
      </c>
      <c r="T164" s="224" t="str">
        <f ca="1">IF(B164="","",IF(ISERROR(MATCH($J164,SorP!$B$1:$B$6230,0)),"",INDIRECT("'SorP'!$A$"&amp;MATCH($J164,SorP!$B$1:$B$6230,0))))</f>
        <v/>
      </c>
      <c r="U164" s="240"/>
      <c r="V164" s="274" t="e">
        <f>IF(C164="",NA(),MATCH($B164&amp;$C164,'Smelter Look-up'!$J:$J,0))</f>
        <v>#N/A</v>
      </c>
      <c r="W164" s="275"/>
      <c r="X164" s="275">
        <f t="shared" ca="1" si="22"/>
        <v>0</v>
      </c>
      <c r="Y164" s="275"/>
      <c r="Z164" s="275"/>
      <c r="AB164" s="277" t="str">
        <f t="shared" si="23"/>
        <v/>
      </c>
    </row>
    <row r="165" spans="1:28" s="276" customFormat="1" ht="20.25">
      <c r="A165" s="330"/>
      <c r="B165" s="216" t="str">
        <f>IF(LEN(A165)=0,"",INDEX('Smelter Look-up'!$A:$A,MATCH($A165,'Smelter Look-up'!$E:$E,0)))</f>
        <v/>
      </c>
      <c r="C165" s="220" t="str">
        <f>IF(LEN(A165)=0,"",INDEX('Smelter Look-up'!$C:$C,MATCH($A165,'Smelter Look-up'!$E:$E,0)))</f>
        <v/>
      </c>
      <c r="D165" s="282"/>
      <c r="E165" s="216" t="str">
        <f ca="1">IF(ISERROR($V165),"",OFFSET('Smelter Look-up'!$D$4,$V165-4,0)&amp;"")</f>
        <v/>
      </c>
      <c r="F165" s="216" t="str">
        <f ca="1">IF(ISERROR($V165),"",OFFSET('Smelter Look-up'!$E$4,$V165-4,0))</f>
        <v/>
      </c>
      <c r="G165" s="216" t="str">
        <f ca="1">IF(C165=$X$4,"Enter smelter details",IF(ISERROR($V165),"",OFFSET('Smelter Look-up'!$F$4,$V165-4,0)))</f>
        <v/>
      </c>
      <c r="H165" s="217" t="str">
        <f ca="1">IF(ISERROR($V165),"",OFFSET('Smelter Look-up'!$G$4,$V165-4,0))</f>
        <v/>
      </c>
      <c r="I165" s="218" t="str">
        <f ca="1">IF(ISERROR($V165),"",OFFSET('Smelter Look-up'!$H$4,$V165-4,0))</f>
        <v/>
      </c>
      <c r="J165" s="218" t="str">
        <f ca="1">IF(ISERROR($V165),"",OFFSET('Smelter Look-up'!$I$4,$V165-4,0))</f>
        <v/>
      </c>
      <c r="K165" s="272"/>
      <c r="L165" s="272"/>
      <c r="M165" s="272"/>
      <c r="N165" s="272"/>
      <c r="O165" s="272"/>
      <c r="P165" s="219"/>
      <c r="Q165" s="273"/>
      <c r="R165" s="216" t="str">
        <f ca="1">IF(ISERROR($V165),"",OFFSET('Smelter Look-up'!$C$4,$V165-4,0)&amp;"")</f>
        <v/>
      </c>
      <c r="S165" s="224" t="str">
        <f t="shared" ca="1" si="21"/>
        <v/>
      </c>
      <c r="T165" s="224" t="str">
        <f ca="1">IF(B165="","",IF(ISERROR(MATCH($J165,SorP!$B$1:$B$6230,0)),"",INDIRECT("'SorP'!$A$"&amp;MATCH($J165,SorP!$B$1:$B$6230,0))))</f>
        <v/>
      </c>
      <c r="U165" s="240"/>
      <c r="V165" s="274" t="e">
        <f>IF(C165="",NA(),MATCH($B165&amp;$C165,'Smelter Look-up'!$J:$J,0))</f>
        <v>#N/A</v>
      </c>
      <c r="W165" s="275"/>
      <c r="X165" s="275">
        <f t="shared" ca="1" si="22"/>
        <v>0</v>
      </c>
      <c r="Y165" s="275"/>
      <c r="Z165" s="275"/>
      <c r="AB165" s="277" t="str">
        <f t="shared" si="23"/>
        <v/>
      </c>
    </row>
    <row r="166" spans="1:28" s="276" customFormat="1" ht="20.25">
      <c r="A166" s="330"/>
      <c r="B166" s="216" t="str">
        <f>IF(LEN(A166)=0,"",INDEX('Smelter Look-up'!$A:$A,MATCH($A166,'Smelter Look-up'!$E:$E,0)))</f>
        <v/>
      </c>
      <c r="C166" s="220" t="str">
        <f>IF(LEN(A166)=0,"",INDEX('Smelter Look-up'!$C:$C,MATCH($A166,'Smelter Look-up'!$E:$E,0)))</f>
        <v/>
      </c>
      <c r="D166" s="282"/>
      <c r="E166" s="216" t="str">
        <f ca="1">IF(ISERROR($V166),"",OFFSET('Smelter Look-up'!$D$4,$V166-4,0)&amp;"")</f>
        <v/>
      </c>
      <c r="F166" s="216" t="str">
        <f ca="1">IF(ISERROR($V166),"",OFFSET('Smelter Look-up'!$E$4,$V166-4,0))</f>
        <v/>
      </c>
      <c r="G166" s="216" t="str">
        <f ca="1">IF(C166=$X$4,"Enter smelter details",IF(ISERROR($V166),"",OFFSET('Smelter Look-up'!$F$4,$V166-4,0)))</f>
        <v/>
      </c>
      <c r="H166" s="217" t="str">
        <f ca="1">IF(ISERROR($V166),"",OFFSET('Smelter Look-up'!$G$4,$V166-4,0))</f>
        <v/>
      </c>
      <c r="I166" s="218" t="str">
        <f ca="1">IF(ISERROR($V166),"",OFFSET('Smelter Look-up'!$H$4,$V166-4,0))</f>
        <v/>
      </c>
      <c r="J166" s="218" t="str">
        <f ca="1">IF(ISERROR($V166),"",OFFSET('Smelter Look-up'!$I$4,$V166-4,0))</f>
        <v/>
      </c>
      <c r="K166" s="272"/>
      <c r="L166" s="272"/>
      <c r="M166" s="272"/>
      <c r="N166" s="272"/>
      <c r="O166" s="272"/>
      <c r="P166" s="219"/>
      <c r="Q166" s="273"/>
      <c r="R166" s="216" t="str">
        <f ca="1">IF(ISERROR($V166),"",OFFSET('Smelter Look-up'!$C$4,$V166-4,0)&amp;"")</f>
        <v/>
      </c>
      <c r="S166" s="224" t="str">
        <f t="shared" ref="S166:S196" ca="1" si="24">IF(B166="","",IF(ISERROR(MATCH($E166,CL,0)),"Unknown",INDIRECT("'C'!$A$"&amp;MATCH($E166,CL,0)+1)))</f>
        <v/>
      </c>
      <c r="T166" s="224" t="str">
        <f ca="1">IF(B166="","",IF(ISERROR(MATCH($J166,SorP!$B$1:$B$6230,0)),"",INDIRECT("'SorP'!$A$"&amp;MATCH($J166,SorP!$B$1:$B$6230,0))))</f>
        <v/>
      </c>
      <c r="U166" s="240"/>
      <c r="V166" s="274" t="e">
        <f>IF(C166="",NA(),MATCH($B166&amp;$C166,'Smelter Look-up'!$J:$J,0))</f>
        <v>#N/A</v>
      </c>
      <c r="W166" s="275"/>
      <c r="X166" s="275">
        <f t="shared" ref="X166:X196" ca="1" si="25">IF(AND(C166="Smelter not listed",OR(LEN(D166)=0,LEN(E166)=0)),1,0)</f>
        <v>0</v>
      </c>
      <c r="Y166" s="275"/>
      <c r="Z166" s="275"/>
      <c r="AB166" s="277" t="str">
        <f t="shared" ref="AB166:AB196" si="26">B166&amp;C166</f>
        <v/>
      </c>
    </row>
    <row r="167" spans="1:28" s="276" customFormat="1" ht="20.25">
      <c r="A167" s="330"/>
      <c r="B167" s="216" t="str">
        <f>IF(LEN(A167)=0,"",INDEX('Smelter Look-up'!$A:$A,MATCH($A167,'Smelter Look-up'!$E:$E,0)))</f>
        <v/>
      </c>
      <c r="C167" s="220" t="str">
        <f>IF(LEN(A167)=0,"",INDEX('Smelter Look-up'!$C:$C,MATCH($A167,'Smelter Look-up'!$E:$E,0)))</f>
        <v/>
      </c>
      <c r="D167" s="282"/>
      <c r="E167" s="216" t="str">
        <f ca="1">IF(ISERROR($V167),"",OFFSET('Smelter Look-up'!$D$4,$V167-4,0)&amp;"")</f>
        <v/>
      </c>
      <c r="F167" s="216" t="str">
        <f ca="1">IF(ISERROR($V167),"",OFFSET('Smelter Look-up'!$E$4,$V167-4,0))</f>
        <v/>
      </c>
      <c r="G167" s="216" t="str">
        <f ca="1">IF(C167=$X$4,"Enter smelter details",IF(ISERROR($V167),"",OFFSET('Smelter Look-up'!$F$4,$V167-4,0)))</f>
        <v/>
      </c>
      <c r="H167" s="217" t="str">
        <f ca="1">IF(ISERROR($V167),"",OFFSET('Smelter Look-up'!$G$4,$V167-4,0))</f>
        <v/>
      </c>
      <c r="I167" s="218" t="str">
        <f ca="1">IF(ISERROR($V167),"",OFFSET('Smelter Look-up'!$H$4,$V167-4,0))</f>
        <v/>
      </c>
      <c r="J167" s="218" t="str">
        <f ca="1">IF(ISERROR($V167),"",OFFSET('Smelter Look-up'!$I$4,$V167-4,0))</f>
        <v/>
      </c>
      <c r="K167" s="272"/>
      <c r="L167" s="272"/>
      <c r="M167" s="272"/>
      <c r="N167" s="272"/>
      <c r="O167" s="272"/>
      <c r="P167" s="219"/>
      <c r="Q167" s="273"/>
      <c r="R167" s="216" t="str">
        <f ca="1">IF(ISERROR($V167),"",OFFSET('Smelter Look-up'!$C$4,$V167-4,0)&amp;"")</f>
        <v/>
      </c>
      <c r="S167" s="224" t="str">
        <f t="shared" ca="1" si="24"/>
        <v/>
      </c>
      <c r="T167" s="224" t="str">
        <f ca="1">IF(B167="","",IF(ISERROR(MATCH($J167,SorP!$B$1:$B$6230,0)),"",INDIRECT("'SorP'!$A$"&amp;MATCH($J167,SorP!$B$1:$B$6230,0))))</f>
        <v/>
      </c>
      <c r="U167" s="240"/>
      <c r="V167" s="274" t="e">
        <f>IF(C167="",NA(),MATCH($B167&amp;$C167,'Smelter Look-up'!$J:$J,0))</f>
        <v>#N/A</v>
      </c>
      <c r="W167" s="275"/>
      <c r="X167" s="275">
        <f t="shared" ca="1" si="25"/>
        <v>0</v>
      </c>
      <c r="Y167" s="275"/>
      <c r="Z167" s="275"/>
      <c r="AB167" s="277" t="str">
        <f t="shared" si="26"/>
        <v/>
      </c>
    </row>
    <row r="168" spans="1:28" s="276" customFormat="1" ht="20.25">
      <c r="A168" s="330"/>
      <c r="B168" s="216" t="str">
        <f>IF(LEN(A168)=0,"",INDEX('Smelter Look-up'!$A:$A,MATCH($A168,'Smelter Look-up'!$E:$E,0)))</f>
        <v/>
      </c>
      <c r="C168" s="220" t="str">
        <f>IF(LEN(A168)=0,"",INDEX('Smelter Look-up'!$C:$C,MATCH($A168,'Smelter Look-up'!$E:$E,0)))</f>
        <v/>
      </c>
      <c r="D168" s="282"/>
      <c r="E168" s="216" t="str">
        <f ca="1">IF(ISERROR($V168),"",OFFSET('Smelter Look-up'!$D$4,$V168-4,0)&amp;"")</f>
        <v/>
      </c>
      <c r="F168" s="216" t="str">
        <f ca="1">IF(ISERROR($V168),"",OFFSET('Smelter Look-up'!$E$4,$V168-4,0))</f>
        <v/>
      </c>
      <c r="G168" s="216" t="str">
        <f ca="1">IF(C168=$X$4,"Enter smelter details",IF(ISERROR($V168),"",OFFSET('Smelter Look-up'!$F$4,$V168-4,0)))</f>
        <v/>
      </c>
      <c r="H168" s="217" t="str">
        <f ca="1">IF(ISERROR($V168),"",OFFSET('Smelter Look-up'!$G$4,$V168-4,0))</f>
        <v/>
      </c>
      <c r="I168" s="218" t="str">
        <f ca="1">IF(ISERROR($V168),"",OFFSET('Smelter Look-up'!$H$4,$V168-4,0))</f>
        <v/>
      </c>
      <c r="J168" s="218" t="str">
        <f ca="1">IF(ISERROR($V168),"",OFFSET('Smelter Look-up'!$I$4,$V168-4,0))</f>
        <v/>
      </c>
      <c r="K168" s="272"/>
      <c r="L168" s="272"/>
      <c r="M168" s="272"/>
      <c r="N168" s="272"/>
      <c r="O168" s="272"/>
      <c r="P168" s="219"/>
      <c r="Q168" s="273"/>
      <c r="R168" s="216" t="str">
        <f ca="1">IF(ISERROR($V168),"",OFFSET('Smelter Look-up'!$C$4,$V168-4,0)&amp;"")</f>
        <v/>
      </c>
      <c r="S168" s="224" t="str">
        <f t="shared" ca="1" si="24"/>
        <v/>
      </c>
      <c r="T168" s="224" t="str">
        <f ca="1">IF(B168="","",IF(ISERROR(MATCH($J168,SorP!$B$1:$B$6230,0)),"",INDIRECT("'SorP'!$A$"&amp;MATCH($J168,SorP!$B$1:$B$6230,0))))</f>
        <v/>
      </c>
      <c r="U168" s="240"/>
      <c r="V168" s="274" t="e">
        <f>IF(C168="",NA(),MATCH($B168&amp;$C168,'Smelter Look-up'!$J:$J,0))</f>
        <v>#N/A</v>
      </c>
      <c r="W168" s="275"/>
      <c r="X168" s="275">
        <f t="shared" ca="1" si="25"/>
        <v>0</v>
      </c>
      <c r="Y168" s="275"/>
      <c r="Z168" s="275"/>
      <c r="AB168" s="277" t="str">
        <f t="shared" si="26"/>
        <v/>
      </c>
    </row>
    <row r="169" spans="1:28" s="276" customFormat="1" ht="20.25">
      <c r="A169" s="330"/>
      <c r="B169" s="216" t="str">
        <f>IF(LEN(A169)=0,"",INDEX('Smelter Look-up'!$A:$A,MATCH($A169,'Smelter Look-up'!$E:$E,0)))</f>
        <v/>
      </c>
      <c r="C169" s="220" t="str">
        <f>IF(LEN(A169)=0,"",INDEX('Smelter Look-up'!$C:$C,MATCH($A169,'Smelter Look-up'!$E:$E,0)))</f>
        <v/>
      </c>
      <c r="D169" s="282"/>
      <c r="E169" s="216" t="str">
        <f ca="1">IF(ISERROR($V169),"",OFFSET('Smelter Look-up'!$D$4,$V169-4,0)&amp;"")</f>
        <v/>
      </c>
      <c r="F169" s="216" t="str">
        <f ca="1">IF(ISERROR($V169),"",OFFSET('Smelter Look-up'!$E$4,$V169-4,0))</f>
        <v/>
      </c>
      <c r="G169" s="216" t="str">
        <f ca="1">IF(C169=$X$4,"Enter smelter details",IF(ISERROR($V169),"",OFFSET('Smelter Look-up'!$F$4,$V169-4,0)))</f>
        <v/>
      </c>
      <c r="H169" s="217" t="str">
        <f ca="1">IF(ISERROR($V169),"",OFFSET('Smelter Look-up'!$G$4,$V169-4,0))</f>
        <v/>
      </c>
      <c r="I169" s="218" t="str">
        <f ca="1">IF(ISERROR($V169),"",OFFSET('Smelter Look-up'!$H$4,$V169-4,0))</f>
        <v/>
      </c>
      <c r="J169" s="218" t="str">
        <f ca="1">IF(ISERROR($V169),"",OFFSET('Smelter Look-up'!$I$4,$V169-4,0))</f>
        <v/>
      </c>
      <c r="K169" s="272"/>
      <c r="L169" s="272"/>
      <c r="M169" s="272"/>
      <c r="N169" s="272"/>
      <c r="O169" s="272"/>
      <c r="P169" s="219"/>
      <c r="Q169" s="273"/>
      <c r="R169" s="216" t="str">
        <f ca="1">IF(ISERROR($V169),"",OFFSET('Smelter Look-up'!$C$4,$V169-4,0)&amp;"")</f>
        <v/>
      </c>
      <c r="S169" s="224" t="str">
        <f t="shared" ca="1" si="24"/>
        <v/>
      </c>
      <c r="T169" s="224" t="str">
        <f ca="1">IF(B169="","",IF(ISERROR(MATCH($J169,SorP!$B$1:$B$6230,0)),"",INDIRECT("'SorP'!$A$"&amp;MATCH($J169,SorP!$B$1:$B$6230,0))))</f>
        <v/>
      </c>
      <c r="U169" s="240"/>
      <c r="V169" s="274" t="e">
        <f>IF(C169="",NA(),MATCH($B169&amp;$C169,'Smelter Look-up'!$J:$J,0))</f>
        <v>#N/A</v>
      </c>
      <c r="W169" s="275"/>
      <c r="X169" s="275">
        <f t="shared" ca="1" si="25"/>
        <v>0</v>
      </c>
      <c r="Y169" s="275"/>
      <c r="Z169" s="275"/>
      <c r="AB169" s="277" t="str">
        <f t="shared" si="26"/>
        <v/>
      </c>
    </row>
    <row r="170" spans="1:28" s="276" customFormat="1" ht="20.25">
      <c r="A170" s="330"/>
      <c r="B170" s="216" t="str">
        <f>IF(LEN(A170)=0,"",INDEX('Smelter Look-up'!$A:$A,MATCH($A170,'Smelter Look-up'!$E:$E,0)))</f>
        <v/>
      </c>
      <c r="C170" s="220" t="str">
        <f>IF(LEN(A170)=0,"",INDEX('Smelter Look-up'!$C:$C,MATCH($A170,'Smelter Look-up'!$E:$E,0)))</f>
        <v/>
      </c>
      <c r="D170" s="282"/>
      <c r="E170" s="216" t="str">
        <f ca="1">IF(ISERROR($V170),"",OFFSET('Smelter Look-up'!$D$4,$V170-4,0)&amp;"")</f>
        <v/>
      </c>
      <c r="F170" s="216" t="str">
        <f ca="1">IF(ISERROR($V170),"",OFFSET('Smelter Look-up'!$E$4,$V170-4,0))</f>
        <v/>
      </c>
      <c r="G170" s="216" t="str">
        <f ca="1">IF(C170=$X$4,"Enter smelter details",IF(ISERROR($V170),"",OFFSET('Smelter Look-up'!$F$4,$V170-4,0)))</f>
        <v/>
      </c>
      <c r="H170" s="217" t="str">
        <f ca="1">IF(ISERROR($V170),"",OFFSET('Smelter Look-up'!$G$4,$V170-4,0))</f>
        <v/>
      </c>
      <c r="I170" s="218" t="str">
        <f ca="1">IF(ISERROR($V170),"",OFFSET('Smelter Look-up'!$H$4,$V170-4,0))</f>
        <v/>
      </c>
      <c r="J170" s="218" t="str">
        <f ca="1">IF(ISERROR($V170),"",OFFSET('Smelter Look-up'!$I$4,$V170-4,0))</f>
        <v/>
      </c>
      <c r="K170" s="272"/>
      <c r="L170" s="272"/>
      <c r="M170" s="272"/>
      <c r="N170" s="272"/>
      <c r="O170" s="272"/>
      <c r="P170" s="219"/>
      <c r="Q170" s="273"/>
      <c r="R170" s="216" t="str">
        <f ca="1">IF(ISERROR($V170),"",OFFSET('Smelter Look-up'!$C$4,$V170-4,0)&amp;"")</f>
        <v/>
      </c>
      <c r="S170" s="224" t="str">
        <f t="shared" ca="1" si="24"/>
        <v/>
      </c>
      <c r="T170" s="224" t="str">
        <f ca="1">IF(B170="","",IF(ISERROR(MATCH($J170,SorP!$B$1:$B$6230,0)),"",INDIRECT("'SorP'!$A$"&amp;MATCH($J170,SorP!$B$1:$B$6230,0))))</f>
        <v/>
      </c>
      <c r="U170" s="240"/>
      <c r="V170" s="274" t="e">
        <f>IF(C170="",NA(),MATCH($B170&amp;$C170,'Smelter Look-up'!$J:$J,0))</f>
        <v>#N/A</v>
      </c>
      <c r="W170" s="275"/>
      <c r="X170" s="275">
        <f t="shared" ca="1" si="25"/>
        <v>0</v>
      </c>
      <c r="Y170" s="275"/>
      <c r="Z170" s="275"/>
      <c r="AB170" s="277" t="str">
        <f t="shared" si="26"/>
        <v/>
      </c>
    </row>
    <row r="171" spans="1:28" s="276" customFormat="1" ht="20.25">
      <c r="A171" s="330"/>
      <c r="B171" s="216" t="str">
        <f>IF(LEN(A171)=0,"",INDEX('Smelter Look-up'!$A:$A,MATCH($A171,'Smelter Look-up'!$E:$E,0)))</f>
        <v/>
      </c>
      <c r="C171" s="220" t="str">
        <f>IF(LEN(A171)=0,"",INDEX('Smelter Look-up'!$C:$C,MATCH($A171,'Smelter Look-up'!$E:$E,0)))</f>
        <v/>
      </c>
      <c r="D171" s="282"/>
      <c r="E171" s="216" t="str">
        <f ca="1">IF(ISERROR($V171),"",OFFSET('Smelter Look-up'!$D$4,$V171-4,0)&amp;"")</f>
        <v/>
      </c>
      <c r="F171" s="216" t="str">
        <f ca="1">IF(ISERROR($V171),"",OFFSET('Smelter Look-up'!$E$4,$V171-4,0))</f>
        <v/>
      </c>
      <c r="G171" s="216" t="str">
        <f ca="1">IF(C171=$X$4,"Enter smelter details",IF(ISERROR($V171),"",OFFSET('Smelter Look-up'!$F$4,$V171-4,0)))</f>
        <v/>
      </c>
      <c r="H171" s="217" t="str">
        <f ca="1">IF(ISERROR($V171),"",OFFSET('Smelter Look-up'!$G$4,$V171-4,0))</f>
        <v/>
      </c>
      <c r="I171" s="218" t="str">
        <f ca="1">IF(ISERROR($V171),"",OFFSET('Smelter Look-up'!$H$4,$V171-4,0))</f>
        <v/>
      </c>
      <c r="J171" s="218" t="str">
        <f ca="1">IF(ISERROR($V171),"",OFFSET('Smelter Look-up'!$I$4,$V171-4,0))</f>
        <v/>
      </c>
      <c r="K171" s="272"/>
      <c r="L171" s="272"/>
      <c r="M171" s="272"/>
      <c r="N171" s="272"/>
      <c r="O171" s="272"/>
      <c r="P171" s="219"/>
      <c r="Q171" s="273"/>
      <c r="R171" s="216" t="str">
        <f ca="1">IF(ISERROR($V171),"",OFFSET('Smelter Look-up'!$C$4,$V171-4,0)&amp;"")</f>
        <v/>
      </c>
      <c r="S171" s="224" t="str">
        <f t="shared" ca="1" si="24"/>
        <v/>
      </c>
      <c r="T171" s="224" t="str">
        <f ca="1">IF(B171="","",IF(ISERROR(MATCH($J171,SorP!$B$1:$B$6230,0)),"",INDIRECT("'SorP'!$A$"&amp;MATCH($J171,SorP!$B$1:$B$6230,0))))</f>
        <v/>
      </c>
      <c r="U171" s="240"/>
      <c r="V171" s="274" t="e">
        <f>IF(C171="",NA(),MATCH($B171&amp;$C171,'Smelter Look-up'!$J:$J,0))</f>
        <v>#N/A</v>
      </c>
      <c r="W171" s="275"/>
      <c r="X171" s="275">
        <f t="shared" ca="1" si="25"/>
        <v>0</v>
      </c>
      <c r="Y171" s="275"/>
      <c r="Z171" s="275"/>
      <c r="AB171" s="277" t="str">
        <f t="shared" si="26"/>
        <v/>
      </c>
    </row>
    <row r="172" spans="1:28" s="276" customFormat="1" ht="20.25">
      <c r="A172" s="330"/>
      <c r="B172" s="216" t="str">
        <f>IF(LEN(A172)=0,"",INDEX('Smelter Look-up'!$A:$A,MATCH($A172,'Smelter Look-up'!$E:$E,0)))</f>
        <v/>
      </c>
      <c r="C172" s="220" t="str">
        <f>IF(LEN(A172)=0,"",INDEX('Smelter Look-up'!$C:$C,MATCH($A172,'Smelter Look-up'!$E:$E,0)))</f>
        <v/>
      </c>
      <c r="D172" s="282"/>
      <c r="E172" s="216" t="str">
        <f ca="1">IF(ISERROR($V172),"",OFFSET('Smelter Look-up'!$D$4,$V172-4,0)&amp;"")</f>
        <v/>
      </c>
      <c r="F172" s="216" t="str">
        <f ca="1">IF(ISERROR($V172),"",OFFSET('Smelter Look-up'!$E$4,$V172-4,0))</f>
        <v/>
      </c>
      <c r="G172" s="216" t="str">
        <f ca="1">IF(C172=$X$4,"Enter smelter details",IF(ISERROR($V172),"",OFFSET('Smelter Look-up'!$F$4,$V172-4,0)))</f>
        <v/>
      </c>
      <c r="H172" s="217" t="str">
        <f ca="1">IF(ISERROR($V172),"",OFFSET('Smelter Look-up'!$G$4,$V172-4,0))</f>
        <v/>
      </c>
      <c r="I172" s="218" t="str">
        <f ca="1">IF(ISERROR($V172),"",OFFSET('Smelter Look-up'!$H$4,$V172-4,0))</f>
        <v/>
      </c>
      <c r="J172" s="218" t="str">
        <f ca="1">IF(ISERROR($V172),"",OFFSET('Smelter Look-up'!$I$4,$V172-4,0))</f>
        <v/>
      </c>
      <c r="K172" s="272"/>
      <c r="L172" s="272"/>
      <c r="M172" s="272"/>
      <c r="N172" s="272"/>
      <c r="O172" s="272"/>
      <c r="P172" s="219"/>
      <c r="Q172" s="273"/>
      <c r="R172" s="216" t="str">
        <f ca="1">IF(ISERROR($V172),"",OFFSET('Smelter Look-up'!$C$4,$V172-4,0)&amp;"")</f>
        <v/>
      </c>
      <c r="S172" s="224" t="str">
        <f t="shared" ca="1" si="24"/>
        <v/>
      </c>
      <c r="T172" s="224" t="str">
        <f ca="1">IF(B172="","",IF(ISERROR(MATCH($J172,SorP!$B$1:$B$6230,0)),"",INDIRECT("'SorP'!$A$"&amp;MATCH($J172,SorP!$B$1:$B$6230,0))))</f>
        <v/>
      </c>
      <c r="U172" s="240"/>
      <c r="V172" s="274" t="e">
        <f>IF(C172="",NA(),MATCH($B172&amp;$C172,'Smelter Look-up'!$J:$J,0))</f>
        <v>#N/A</v>
      </c>
      <c r="W172" s="275"/>
      <c r="X172" s="275">
        <f t="shared" ca="1" si="25"/>
        <v>0</v>
      </c>
      <c r="Y172" s="275"/>
      <c r="Z172" s="275"/>
      <c r="AB172" s="277" t="str">
        <f t="shared" si="26"/>
        <v/>
      </c>
    </row>
    <row r="173" spans="1:28" s="276" customFormat="1" ht="20.25">
      <c r="A173" s="330"/>
      <c r="B173" s="216" t="str">
        <f>IF(LEN(A173)=0,"",INDEX('Smelter Look-up'!$A:$A,MATCH($A173,'Smelter Look-up'!$E:$E,0)))</f>
        <v/>
      </c>
      <c r="C173" s="220" t="str">
        <f>IF(LEN(A173)=0,"",INDEX('Smelter Look-up'!$C:$C,MATCH($A173,'Smelter Look-up'!$E:$E,0)))</f>
        <v/>
      </c>
      <c r="D173" s="282"/>
      <c r="E173" s="216" t="str">
        <f ca="1">IF(ISERROR($V173),"",OFFSET('Smelter Look-up'!$D$4,$V173-4,0)&amp;"")</f>
        <v/>
      </c>
      <c r="F173" s="216" t="str">
        <f ca="1">IF(ISERROR($V173),"",OFFSET('Smelter Look-up'!$E$4,$V173-4,0))</f>
        <v/>
      </c>
      <c r="G173" s="216" t="str">
        <f ca="1">IF(C173=$X$4,"Enter smelter details",IF(ISERROR($V173),"",OFFSET('Smelter Look-up'!$F$4,$V173-4,0)))</f>
        <v/>
      </c>
      <c r="H173" s="217" t="str">
        <f ca="1">IF(ISERROR($V173),"",OFFSET('Smelter Look-up'!$G$4,$V173-4,0))</f>
        <v/>
      </c>
      <c r="I173" s="218" t="str">
        <f ca="1">IF(ISERROR($V173),"",OFFSET('Smelter Look-up'!$H$4,$V173-4,0))</f>
        <v/>
      </c>
      <c r="J173" s="218" t="str">
        <f ca="1">IF(ISERROR($V173),"",OFFSET('Smelter Look-up'!$I$4,$V173-4,0))</f>
        <v/>
      </c>
      <c r="K173" s="272"/>
      <c r="L173" s="272"/>
      <c r="M173" s="272"/>
      <c r="N173" s="272"/>
      <c r="O173" s="272"/>
      <c r="P173" s="219"/>
      <c r="Q173" s="273"/>
      <c r="R173" s="216" t="str">
        <f ca="1">IF(ISERROR($V173),"",OFFSET('Smelter Look-up'!$C$4,$V173-4,0)&amp;"")</f>
        <v/>
      </c>
      <c r="S173" s="224" t="str">
        <f t="shared" ca="1" si="24"/>
        <v/>
      </c>
      <c r="T173" s="224" t="str">
        <f ca="1">IF(B173="","",IF(ISERROR(MATCH($J173,SorP!$B$1:$B$6230,0)),"",INDIRECT("'SorP'!$A$"&amp;MATCH($J173,SorP!$B$1:$B$6230,0))))</f>
        <v/>
      </c>
      <c r="U173" s="240"/>
      <c r="V173" s="274" t="e">
        <f>IF(C173="",NA(),MATCH($B173&amp;$C173,'Smelter Look-up'!$J:$J,0))</f>
        <v>#N/A</v>
      </c>
      <c r="W173" s="275"/>
      <c r="X173" s="275">
        <f t="shared" ca="1" si="25"/>
        <v>0</v>
      </c>
      <c r="Y173" s="275"/>
      <c r="Z173" s="275"/>
      <c r="AB173" s="277" t="str">
        <f t="shared" si="26"/>
        <v/>
      </c>
    </row>
    <row r="174" spans="1:28" s="276" customFormat="1" ht="20.25">
      <c r="A174" s="330"/>
      <c r="B174" s="216" t="str">
        <f>IF(LEN(A174)=0,"",INDEX('Smelter Look-up'!$A:$A,MATCH($A174,'Smelter Look-up'!$E:$E,0)))</f>
        <v/>
      </c>
      <c r="C174" s="220" t="str">
        <f>IF(LEN(A174)=0,"",INDEX('Smelter Look-up'!$C:$C,MATCH($A174,'Smelter Look-up'!$E:$E,0)))</f>
        <v/>
      </c>
      <c r="D174" s="282"/>
      <c r="E174" s="216" t="str">
        <f ca="1">IF(ISERROR($V174),"",OFFSET('Smelter Look-up'!$D$4,$V174-4,0)&amp;"")</f>
        <v/>
      </c>
      <c r="F174" s="216" t="str">
        <f ca="1">IF(ISERROR($V174),"",OFFSET('Smelter Look-up'!$E$4,$V174-4,0))</f>
        <v/>
      </c>
      <c r="G174" s="216" t="str">
        <f ca="1">IF(C174=$X$4,"Enter smelter details",IF(ISERROR($V174),"",OFFSET('Smelter Look-up'!$F$4,$V174-4,0)))</f>
        <v/>
      </c>
      <c r="H174" s="217" t="str">
        <f ca="1">IF(ISERROR($V174),"",OFFSET('Smelter Look-up'!$G$4,$V174-4,0))</f>
        <v/>
      </c>
      <c r="I174" s="218" t="str">
        <f ca="1">IF(ISERROR($V174),"",OFFSET('Smelter Look-up'!$H$4,$V174-4,0))</f>
        <v/>
      </c>
      <c r="J174" s="218" t="str">
        <f ca="1">IF(ISERROR($V174),"",OFFSET('Smelter Look-up'!$I$4,$V174-4,0))</f>
        <v/>
      </c>
      <c r="K174" s="272"/>
      <c r="L174" s="272"/>
      <c r="M174" s="272"/>
      <c r="N174" s="272"/>
      <c r="O174" s="272"/>
      <c r="P174" s="219"/>
      <c r="Q174" s="273"/>
      <c r="R174" s="216" t="str">
        <f ca="1">IF(ISERROR($V174),"",OFFSET('Smelter Look-up'!$C$4,$V174-4,0)&amp;"")</f>
        <v/>
      </c>
      <c r="S174" s="224" t="str">
        <f t="shared" ca="1" si="24"/>
        <v/>
      </c>
      <c r="T174" s="224" t="str">
        <f ca="1">IF(B174="","",IF(ISERROR(MATCH($J174,SorP!$B$1:$B$6230,0)),"",INDIRECT("'SorP'!$A$"&amp;MATCH($J174,SorP!$B$1:$B$6230,0))))</f>
        <v/>
      </c>
      <c r="U174" s="240"/>
      <c r="V174" s="274" t="e">
        <f>IF(C174="",NA(),MATCH($B174&amp;$C174,'Smelter Look-up'!$J:$J,0))</f>
        <v>#N/A</v>
      </c>
      <c r="W174" s="275"/>
      <c r="X174" s="275">
        <f t="shared" ca="1" si="25"/>
        <v>0</v>
      </c>
      <c r="Y174" s="275"/>
      <c r="Z174" s="275"/>
      <c r="AB174" s="277" t="str">
        <f t="shared" si="26"/>
        <v/>
      </c>
    </row>
    <row r="175" spans="1:28" s="276" customFormat="1" ht="20.25">
      <c r="A175" s="330"/>
      <c r="B175" s="216" t="str">
        <f>IF(LEN(A175)=0,"",INDEX('Smelter Look-up'!$A:$A,MATCH($A175,'Smelter Look-up'!$E:$E,0)))</f>
        <v/>
      </c>
      <c r="C175" s="220" t="str">
        <f>IF(LEN(A175)=0,"",INDEX('Smelter Look-up'!$C:$C,MATCH($A175,'Smelter Look-up'!$E:$E,0)))</f>
        <v/>
      </c>
      <c r="D175" s="282"/>
      <c r="E175" s="216" t="str">
        <f ca="1">IF(ISERROR($V175),"",OFFSET('Smelter Look-up'!$D$4,$V175-4,0)&amp;"")</f>
        <v/>
      </c>
      <c r="F175" s="216" t="str">
        <f ca="1">IF(ISERROR($V175),"",OFFSET('Smelter Look-up'!$E$4,$V175-4,0))</f>
        <v/>
      </c>
      <c r="G175" s="216" t="str">
        <f ca="1">IF(C175=$X$4,"Enter smelter details",IF(ISERROR($V175),"",OFFSET('Smelter Look-up'!$F$4,$V175-4,0)))</f>
        <v/>
      </c>
      <c r="H175" s="217" t="str">
        <f ca="1">IF(ISERROR($V175),"",OFFSET('Smelter Look-up'!$G$4,$V175-4,0))</f>
        <v/>
      </c>
      <c r="I175" s="218" t="str">
        <f ca="1">IF(ISERROR($V175),"",OFFSET('Smelter Look-up'!$H$4,$V175-4,0))</f>
        <v/>
      </c>
      <c r="J175" s="218" t="str">
        <f ca="1">IF(ISERROR($V175),"",OFFSET('Smelter Look-up'!$I$4,$V175-4,0))</f>
        <v/>
      </c>
      <c r="K175" s="272"/>
      <c r="L175" s="272"/>
      <c r="M175" s="272"/>
      <c r="N175" s="272"/>
      <c r="O175" s="272"/>
      <c r="P175" s="219"/>
      <c r="Q175" s="273"/>
      <c r="R175" s="216" t="str">
        <f ca="1">IF(ISERROR($V175),"",OFFSET('Smelter Look-up'!$C$4,$V175-4,0)&amp;"")</f>
        <v/>
      </c>
      <c r="S175" s="224" t="str">
        <f t="shared" ca="1" si="24"/>
        <v/>
      </c>
      <c r="T175" s="224" t="str">
        <f ca="1">IF(B175="","",IF(ISERROR(MATCH($J175,SorP!$B$1:$B$6230,0)),"",INDIRECT("'SorP'!$A$"&amp;MATCH($J175,SorP!$B$1:$B$6230,0))))</f>
        <v/>
      </c>
      <c r="U175" s="240"/>
      <c r="V175" s="274" t="e">
        <f>IF(C175="",NA(),MATCH($B175&amp;$C175,'Smelter Look-up'!$J:$J,0))</f>
        <v>#N/A</v>
      </c>
      <c r="W175" s="275"/>
      <c r="X175" s="275">
        <f t="shared" ca="1" si="25"/>
        <v>0</v>
      </c>
      <c r="Y175" s="275"/>
      <c r="Z175" s="275"/>
      <c r="AB175" s="277" t="str">
        <f t="shared" si="26"/>
        <v/>
      </c>
    </row>
    <row r="176" spans="1:28" s="276" customFormat="1" ht="20.25">
      <c r="A176" s="330"/>
      <c r="B176" s="216" t="str">
        <f>IF(LEN(A176)=0,"",INDEX('Smelter Look-up'!$A:$A,MATCH($A176,'Smelter Look-up'!$E:$E,0)))</f>
        <v/>
      </c>
      <c r="C176" s="220" t="str">
        <f>IF(LEN(A176)=0,"",INDEX('Smelter Look-up'!$C:$C,MATCH($A176,'Smelter Look-up'!$E:$E,0)))</f>
        <v/>
      </c>
      <c r="D176" s="282"/>
      <c r="E176" s="216" t="str">
        <f ca="1">IF(ISERROR($V176),"",OFFSET('Smelter Look-up'!$D$4,$V176-4,0)&amp;"")</f>
        <v/>
      </c>
      <c r="F176" s="216" t="str">
        <f ca="1">IF(ISERROR($V176),"",OFFSET('Smelter Look-up'!$E$4,$V176-4,0))</f>
        <v/>
      </c>
      <c r="G176" s="216" t="str">
        <f ca="1">IF(C176=$X$4,"Enter smelter details",IF(ISERROR($V176),"",OFFSET('Smelter Look-up'!$F$4,$V176-4,0)))</f>
        <v/>
      </c>
      <c r="H176" s="217" t="str">
        <f ca="1">IF(ISERROR($V176),"",OFFSET('Smelter Look-up'!$G$4,$V176-4,0))</f>
        <v/>
      </c>
      <c r="I176" s="218" t="str">
        <f ca="1">IF(ISERROR($V176),"",OFFSET('Smelter Look-up'!$H$4,$V176-4,0))</f>
        <v/>
      </c>
      <c r="J176" s="218" t="str">
        <f ca="1">IF(ISERROR($V176),"",OFFSET('Smelter Look-up'!$I$4,$V176-4,0))</f>
        <v/>
      </c>
      <c r="K176" s="272"/>
      <c r="L176" s="272"/>
      <c r="M176" s="272"/>
      <c r="N176" s="272"/>
      <c r="O176" s="272"/>
      <c r="P176" s="219"/>
      <c r="Q176" s="273"/>
      <c r="R176" s="216" t="str">
        <f ca="1">IF(ISERROR($V176),"",OFFSET('Smelter Look-up'!$C$4,$V176-4,0)&amp;"")</f>
        <v/>
      </c>
      <c r="S176" s="224" t="str">
        <f t="shared" ca="1" si="24"/>
        <v/>
      </c>
      <c r="T176" s="224" t="str">
        <f ca="1">IF(B176="","",IF(ISERROR(MATCH($J176,SorP!$B$1:$B$6230,0)),"",INDIRECT("'SorP'!$A$"&amp;MATCH($J176,SorP!$B$1:$B$6230,0))))</f>
        <v/>
      </c>
      <c r="U176" s="240"/>
      <c r="V176" s="274" t="e">
        <f>IF(C176="",NA(),MATCH($B176&amp;$C176,'Smelter Look-up'!$J:$J,0))</f>
        <v>#N/A</v>
      </c>
      <c r="W176" s="275"/>
      <c r="X176" s="275">
        <f t="shared" ca="1" si="25"/>
        <v>0</v>
      </c>
      <c r="Y176" s="275"/>
      <c r="Z176" s="275"/>
      <c r="AB176" s="277" t="str">
        <f t="shared" si="26"/>
        <v/>
      </c>
    </row>
    <row r="177" spans="1:28" s="276" customFormat="1" ht="20.25">
      <c r="A177" s="330"/>
      <c r="B177" s="216" t="str">
        <f>IF(LEN(A177)=0,"",INDEX('Smelter Look-up'!$A:$A,MATCH($A177,'Smelter Look-up'!$E:$E,0)))</f>
        <v/>
      </c>
      <c r="C177" s="220" t="str">
        <f>IF(LEN(A177)=0,"",INDEX('Smelter Look-up'!$C:$C,MATCH($A177,'Smelter Look-up'!$E:$E,0)))</f>
        <v/>
      </c>
      <c r="D177" s="282"/>
      <c r="E177" s="216" t="str">
        <f ca="1">IF(ISERROR($V177),"",OFFSET('Smelter Look-up'!$D$4,$V177-4,0)&amp;"")</f>
        <v/>
      </c>
      <c r="F177" s="216" t="str">
        <f ca="1">IF(ISERROR($V177),"",OFFSET('Smelter Look-up'!$E$4,$V177-4,0))</f>
        <v/>
      </c>
      <c r="G177" s="216" t="str">
        <f ca="1">IF(C177=$X$4,"Enter smelter details",IF(ISERROR($V177),"",OFFSET('Smelter Look-up'!$F$4,$V177-4,0)))</f>
        <v/>
      </c>
      <c r="H177" s="217" t="str">
        <f ca="1">IF(ISERROR($V177),"",OFFSET('Smelter Look-up'!$G$4,$V177-4,0))</f>
        <v/>
      </c>
      <c r="I177" s="218" t="str">
        <f ca="1">IF(ISERROR($V177),"",OFFSET('Smelter Look-up'!$H$4,$V177-4,0))</f>
        <v/>
      </c>
      <c r="J177" s="218" t="str">
        <f ca="1">IF(ISERROR($V177),"",OFFSET('Smelter Look-up'!$I$4,$V177-4,0))</f>
        <v/>
      </c>
      <c r="K177" s="272"/>
      <c r="L177" s="272"/>
      <c r="M177" s="272"/>
      <c r="N177" s="272"/>
      <c r="O177" s="272"/>
      <c r="P177" s="219"/>
      <c r="Q177" s="273"/>
      <c r="R177" s="216" t="str">
        <f ca="1">IF(ISERROR($V177),"",OFFSET('Smelter Look-up'!$C$4,$V177-4,0)&amp;"")</f>
        <v/>
      </c>
      <c r="S177" s="224" t="str">
        <f t="shared" ca="1" si="24"/>
        <v/>
      </c>
      <c r="T177" s="224" t="str">
        <f ca="1">IF(B177="","",IF(ISERROR(MATCH($J177,SorP!$B$1:$B$6230,0)),"",INDIRECT("'SorP'!$A$"&amp;MATCH($J177,SorP!$B$1:$B$6230,0))))</f>
        <v/>
      </c>
      <c r="U177" s="240"/>
      <c r="V177" s="274" t="e">
        <f>IF(C177="",NA(),MATCH($B177&amp;$C177,'Smelter Look-up'!$J:$J,0))</f>
        <v>#N/A</v>
      </c>
      <c r="W177" s="275"/>
      <c r="X177" s="275">
        <f t="shared" ca="1" si="25"/>
        <v>0</v>
      </c>
      <c r="Y177" s="275"/>
      <c r="Z177" s="275"/>
      <c r="AB177" s="277" t="str">
        <f t="shared" si="26"/>
        <v/>
      </c>
    </row>
    <row r="178" spans="1:28" s="276" customFormat="1" ht="20.25">
      <c r="A178" s="330"/>
      <c r="B178" s="216" t="str">
        <f>IF(LEN(A178)=0,"",INDEX('Smelter Look-up'!$A:$A,MATCH($A178,'Smelter Look-up'!$E:$E,0)))</f>
        <v/>
      </c>
      <c r="C178" s="220" t="str">
        <f>IF(LEN(A178)=0,"",INDEX('Smelter Look-up'!$C:$C,MATCH($A178,'Smelter Look-up'!$E:$E,0)))</f>
        <v/>
      </c>
      <c r="D178" s="282"/>
      <c r="E178" s="216" t="str">
        <f ca="1">IF(ISERROR($V178),"",OFFSET('Smelter Look-up'!$D$4,$V178-4,0)&amp;"")</f>
        <v/>
      </c>
      <c r="F178" s="216" t="str">
        <f ca="1">IF(ISERROR($V178),"",OFFSET('Smelter Look-up'!$E$4,$V178-4,0))</f>
        <v/>
      </c>
      <c r="G178" s="216" t="str">
        <f ca="1">IF(C178=$X$4,"Enter smelter details",IF(ISERROR($V178),"",OFFSET('Smelter Look-up'!$F$4,$V178-4,0)))</f>
        <v/>
      </c>
      <c r="H178" s="217" t="str">
        <f ca="1">IF(ISERROR($V178),"",OFFSET('Smelter Look-up'!$G$4,$V178-4,0))</f>
        <v/>
      </c>
      <c r="I178" s="218" t="str">
        <f ca="1">IF(ISERROR($V178),"",OFFSET('Smelter Look-up'!$H$4,$V178-4,0))</f>
        <v/>
      </c>
      <c r="J178" s="218" t="str">
        <f ca="1">IF(ISERROR($V178),"",OFFSET('Smelter Look-up'!$I$4,$V178-4,0))</f>
        <v/>
      </c>
      <c r="K178" s="272"/>
      <c r="L178" s="272"/>
      <c r="M178" s="272"/>
      <c r="N178" s="272"/>
      <c r="O178" s="272"/>
      <c r="P178" s="219"/>
      <c r="Q178" s="273"/>
      <c r="R178" s="216" t="str">
        <f ca="1">IF(ISERROR($V178),"",OFFSET('Smelter Look-up'!$C$4,$V178-4,0)&amp;"")</f>
        <v/>
      </c>
      <c r="S178" s="224" t="str">
        <f t="shared" ca="1" si="24"/>
        <v/>
      </c>
      <c r="T178" s="224" t="str">
        <f ca="1">IF(B178="","",IF(ISERROR(MATCH($J178,SorP!$B$1:$B$6230,0)),"",INDIRECT("'SorP'!$A$"&amp;MATCH($J178,SorP!$B$1:$B$6230,0))))</f>
        <v/>
      </c>
      <c r="U178" s="240"/>
      <c r="V178" s="274" t="e">
        <f>IF(C178="",NA(),MATCH($B178&amp;$C178,'Smelter Look-up'!$J:$J,0))</f>
        <v>#N/A</v>
      </c>
      <c r="W178" s="275"/>
      <c r="X178" s="275">
        <f t="shared" ca="1" si="25"/>
        <v>0</v>
      </c>
      <c r="Y178" s="275"/>
      <c r="Z178" s="275"/>
      <c r="AB178" s="277" t="str">
        <f t="shared" si="26"/>
        <v/>
      </c>
    </row>
    <row r="179" spans="1:28" s="276" customFormat="1" ht="20.25">
      <c r="A179" s="330"/>
      <c r="B179" s="216" t="str">
        <f>IF(LEN(A179)=0,"",INDEX('Smelter Look-up'!$A:$A,MATCH($A179,'Smelter Look-up'!$E:$E,0)))</f>
        <v/>
      </c>
      <c r="C179" s="220" t="str">
        <f>IF(LEN(A179)=0,"",INDEX('Smelter Look-up'!$C:$C,MATCH($A179,'Smelter Look-up'!$E:$E,0)))</f>
        <v/>
      </c>
      <c r="D179" s="282"/>
      <c r="E179" s="216" t="str">
        <f ca="1">IF(ISERROR($V179),"",OFFSET('Smelter Look-up'!$D$4,$V179-4,0)&amp;"")</f>
        <v/>
      </c>
      <c r="F179" s="216" t="str">
        <f ca="1">IF(ISERROR($V179),"",OFFSET('Smelter Look-up'!$E$4,$V179-4,0))</f>
        <v/>
      </c>
      <c r="G179" s="216" t="str">
        <f ca="1">IF(C179=$X$4,"Enter smelter details",IF(ISERROR($V179),"",OFFSET('Smelter Look-up'!$F$4,$V179-4,0)))</f>
        <v/>
      </c>
      <c r="H179" s="217" t="str">
        <f ca="1">IF(ISERROR($V179),"",OFFSET('Smelter Look-up'!$G$4,$V179-4,0))</f>
        <v/>
      </c>
      <c r="I179" s="218" t="str">
        <f ca="1">IF(ISERROR($V179),"",OFFSET('Smelter Look-up'!$H$4,$V179-4,0))</f>
        <v/>
      </c>
      <c r="J179" s="218" t="str">
        <f ca="1">IF(ISERROR($V179),"",OFFSET('Smelter Look-up'!$I$4,$V179-4,0))</f>
        <v/>
      </c>
      <c r="K179" s="272"/>
      <c r="L179" s="272"/>
      <c r="M179" s="272"/>
      <c r="N179" s="272"/>
      <c r="O179" s="272"/>
      <c r="P179" s="219"/>
      <c r="Q179" s="273"/>
      <c r="R179" s="216" t="str">
        <f ca="1">IF(ISERROR($V179),"",OFFSET('Smelter Look-up'!$C$4,$V179-4,0)&amp;"")</f>
        <v/>
      </c>
      <c r="S179" s="224" t="str">
        <f t="shared" ca="1" si="24"/>
        <v/>
      </c>
      <c r="T179" s="224" t="str">
        <f ca="1">IF(B179="","",IF(ISERROR(MATCH($J179,SorP!$B$1:$B$6230,0)),"",INDIRECT("'SorP'!$A$"&amp;MATCH($J179,SorP!$B$1:$B$6230,0))))</f>
        <v/>
      </c>
      <c r="U179" s="240"/>
      <c r="V179" s="274" t="e">
        <f>IF(C179="",NA(),MATCH($B179&amp;$C179,'Smelter Look-up'!$J:$J,0))</f>
        <v>#N/A</v>
      </c>
      <c r="W179" s="275"/>
      <c r="X179" s="275">
        <f t="shared" ca="1" si="25"/>
        <v>0</v>
      </c>
      <c r="Y179" s="275"/>
      <c r="Z179" s="275"/>
      <c r="AB179" s="277" t="str">
        <f t="shared" si="26"/>
        <v/>
      </c>
    </row>
    <row r="180" spans="1:28" s="276" customFormat="1" ht="20.25">
      <c r="A180" s="330"/>
      <c r="B180" s="216" t="str">
        <f>IF(LEN(A180)=0,"",INDEX('Smelter Look-up'!$A:$A,MATCH($A180,'Smelter Look-up'!$E:$E,0)))</f>
        <v/>
      </c>
      <c r="C180" s="220" t="str">
        <f>IF(LEN(A180)=0,"",INDEX('Smelter Look-up'!$C:$C,MATCH($A180,'Smelter Look-up'!$E:$E,0)))</f>
        <v/>
      </c>
      <c r="D180" s="282"/>
      <c r="E180" s="216" t="str">
        <f ca="1">IF(ISERROR($V180),"",OFFSET('Smelter Look-up'!$D$4,$V180-4,0)&amp;"")</f>
        <v/>
      </c>
      <c r="F180" s="216" t="str">
        <f ca="1">IF(ISERROR($V180),"",OFFSET('Smelter Look-up'!$E$4,$V180-4,0))</f>
        <v/>
      </c>
      <c r="G180" s="216" t="str">
        <f ca="1">IF(C180=$X$4,"Enter smelter details",IF(ISERROR($V180),"",OFFSET('Smelter Look-up'!$F$4,$V180-4,0)))</f>
        <v/>
      </c>
      <c r="H180" s="217" t="str">
        <f ca="1">IF(ISERROR($V180),"",OFFSET('Smelter Look-up'!$G$4,$V180-4,0))</f>
        <v/>
      </c>
      <c r="I180" s="218" t="str">
        <f ca="1">IF(ISERROR($V180),"",OFFSET('Smelter Look-up'!$H$4,$V180-4,0))</f>
        <v/>
      </c>
      <c r="J180" s="218" t="str">
        <f ca="1">IF(ISERROR($V180),"",OFFSET('Smelter Look-up'!$I$4,$V180-4,0))</f>
        <v/>
      </c>
      <c r="K180" s="272"/>
      <c r="L180" s="272"/>
      <c r="M180" s="272"/>
      <c r="N180" s="272"/>
      <c r="O180" s="272"/>
      <c r="P180" s="219"/>
      <c r="Q180" s="273"/>
      <c r="R180" s="216" t="str">
        <f ca="1">IF(ISERROR($V180),"",OFFSET('Smelter Look-up'!$C$4,$V180-4,0)&amp;"")</f>
        <v/>
      </c>
      <c r="S180" s="224" t="str">
        <f t="shared" ca="1" si="24"/>
        <v/>
      </c>
      <c r="T180" s="224" t="str">
        <f ca="1">IF(B180="","",IF(ISERROR(MATCH($J180,SorP!$B$1:$B$6230,0)),"",INDIRECT("'SorP'!$A$"&amp;MATCH($J180,SorP!$B$1:$B$6230,0))))</f>
        <v/>
      </c>
      <c r="U180" s="240"/>
      <c r="V180" s="274" t="e">
        <f>IF(C180="",NA(),MATCH($B180&amp;$C180,'Smelter Look-up'!$J:$J,0))</f>
        <v>#N/A</v>
      </c>
      <c r="W180" s="275"/>
      <c r="X180" s="275">
        <f t="shared" ca="1" si="25"/>
        <v>0</v>
      </c>
      <c r="Y180" s="275"/>
      <c r="Z180" s="275"/>
      <c r="AB180" s="277" t="str">
        <f t="shared" si="26"/>
        <v/>
      </c>
    </row>
    <row r="181" spans="1:28" s="276" customFormat="1" ht="20.25">
      <c r="A181" s="330"/>
      <c r="B181" s="216" t="str">
        <f>IF(LEN(A181)=0,"",INDEX('Smelter Look-up'!$A:$A,MATCH($A181,'Smelter Look-up'!$E:$E,0)))</f>
        <v/>
      </c>
      <c r="C181" s="220" t="str">
        <f>IF(LEN(A181)=0,"",INDEX('Smelter Look-up'!$C:$C,MATCH($A181,'Smelter Look-up'!$E:$E,0)))</f>
        <v/>
      </c>
      <c r="D181" s="282"/>
      <c r="E181" s="216" t="str">
        <f ca="1">IF(ISERROR($V181),"",OFFSET('Smelter Look-up'!$D$4,$V181-4,0)&amp;"")</f>
        <v/>
      </c>
      <c r="F181" s="216" t="str">
        <f ca="1">IF(ISERROR($V181),"",OFFSET('Smelter Look-up'!$E$4,$V181-4,0))</f>
        <v/>
      </c>
      <c r="G181" s="216" t="str">
        <f ca="1">IF(C181=$X$4,"Enter smelter details",IF(ISERROR($V181),"",OFFSET('Smelter Look-up'!$F$4,$V181-4,0)))</f>
        <v/>
      </c>
      <c r="H181" s="217" t="str">
        <f ca="1">IF(ISERROR($V181),"",OFFSET('Smelter Look-up'!$G$4,$V181-4,0))</f>
        <v/>
      </c>
      <c r="I181" s="218" t="str">
        <f ca="1">IF(ISERROR($V181),"",OFFSET('Smelter Look-up'!$H$4,$V181-4,0))</f>
        <v/>
      </c>
      <c r="J181" s="218" t="str">
        <f ca="1">IF(ISERROR($V181),"",OFFSET('Smelter Look-up'!$I$4,$V181-4,0))</f>
        <v/>
      </c>
      <c r="K181" s="272"/>
      <c r="L181" s="272"/>
      <c r="M181" s="272"/>
      <c r="N181" s="272"/>
      <c r="O181" s="272"/>
      <c r="P181" s="219"/>
      <c r="Q181" s="273"/>
      <c r="R181" s="216" t="str">
        <f ca="1">IF(ISERROR($V181),"",OFFSET('Smelter Look-up'!$C$4,$V181-4,0)&amp;"")</f>
        <v/>
      </c>
      <c r="S181" s="224" t="str">
        <f t="shared" ca="1" si="24"/>
        <v/>
      </c>
      <c r="T181" s="224" t="str">
        <f ca="1">IF(B181="","",IF(ISERROR(MATCH($J181,SorP!$B$1:$B$6230,0)),"",INDIRECT("'SorP'!$A$"&amp;MATCH($J181,SorP!$B$1:$B$6230,0))))</f>
        <v/>
      </c>
      <c r="U181" s="240"/>
      <c r="V181" s="274" t="e">
        <f>IF(C181="",NA(),MATCH($B181&amp;$C181,'Smelter Look-up'!$J:$J,0))</f>
        <v>#N/A</v>
      </c>
      <c r="W181" s="275"/>
      <c r="X181" s="275">
        <f t="shared" ca="1" si="25"/>
        <v>0</v>
      </c>
      <c r="Y181" s="275"/>
      <c r="Z181" s="275"/>
      <c r="AB181" s="277" t="str">
        <f t="shared" si="26"/>
        <v/>
      </c>
    </row>
    <row r="182" spans="1:28" s="276" customFormat="1" ht="20.25">
      <c r="A182" s="330"/>
      <c r="B182" s="216" t="str">
        <f>IF(LEN(A182)=0,"",INDEX('Smelter Look-up'!$A:$A,MATCH($A182,'Smelter Look-up'!$E:$E,0)))</f>
        <v/>
      </c>
      <c r="C182" s="220" t="str">
        <f>IF(LEN(A182)=0,"",INDEX('Smelter Look-up'!$C:$C,MATCH($A182,'Smelter Look-up'!$E:$E,0)))</f>
        <v/>
      </c>
      <c r="D182" s="282"/>
      <c r="E182" s="216" t="str">
        <f ca="1">IF(ISERROR($V182),"",OFFSET('Smelter Look-up'!$D$4,$V182-4,0)&amp;"")</f>
        <v/>
      </c>
      <c r="F182" s="216" t="str">
        <f ca="1">IF(ISERROR($V182),"",OFFSET('Smelter Look-up'!$E$4,$V182-4,0))</f>
        <v/>
      </c>
      <c r="G182" s="216" t="str">
        <f ca="1">IF(C182=$X$4,"Enter smelter details",IF(ISERROR($V182),"",OFFSET('Smelter Look-up'!$F$4,$V182-4,0)))</f>
        <v/>
      </c>
      <c r="H182" s="217" t="str">
        <f ca="1">IF(ISERROR($V182),"",OFFSET('Smelter Look-up'!$G$4,$V182-4,0))</f>
        <v/>
      </c>
      <c r="I182" s="218" t="str">
        <f ca="1">IF(ISERROR($V182),"",OFFSET('Smelter Look-up'!$H$4,$V182-4,0))</f>
        <v/>
      </c>
      <c r="J182" s="218" t="str">
        <f ca="1">IF(ISERROR($V182),"",OFFSET('Smelter Look-up'!$I$4,$V182-4,0))</f>
        <v/>
      </c>
      <c r="K182" s="272"/>
      <c r="L182" s="272"/>
      <c r="M182" s="272"/>
      <c r="N182" s="272"/>
      <c r="O182" s="272"/>
      <c r="P182" s="219"/>
      <c r="Q182" s="273"/>
      <c r="R182" s="216" t="str">
        <f ca="1">IF(ISERROR($V182),"",OFFSET('Smelter Look-up'!$C$4,$V182-4,0)&amp;"")</f>
        <v/>
      </c>
      <c r="S182" s="224" t="str">
        <f t="shared" ca="1" si="24"/>
        <v/>
      </c>
      <c r="T182" s="224" t="str">
        <f ca="1">IF(B182="","",IF(ISERROR(MATCH($J182,SorP!$B$1:$B$6230,0)),"",INDIRECT("'SorP'!$A$"&amp;MATCH($J182,SorP!$B$1:$B$6230,0))))</f>
        <v/>
      </c>
      <c r="U182" s="240"/>
      <c r="V182" s="274" t="e">
        <f>IF(C182="",NA(),MATCH($B182&amp;$C182,'Smelter Look-up'!$J:$J,0))</f>
        <v>#N/A</v>
      </c>
      <c r="W182" s="275"/>
      <c r="X182" s="275">
        <f t="shared" ca="1" si="25"/>
        <v>0</v>
      </c>
      <c r="Y182" s="275"/>
      <c r="Z182" s="275"/>
      <c r="AB182" s="277" t="str">
        <f t="shared" si="26"/>
        <v/>
      </c>
    </row>
    <row r="183" spans="1:28" s="276" customFormat="1" ht="20.25">
      <c r="A183" s="330"/>
      <c r="B183" s="216" t="str">
        <f>IF(LEN(A183)=0,"",INDEX('Smelter Look-up'!$A:$A,MATCH($A183,'Smelter Look-up'!$E:$E,0)))</f>
        <v/>
      </c>
      <c r="C183" s="220" t="str">
        <f>IF(LEN(A183)=0,"",INDEX('Smelter Look-up'!$C:$C,MATCH($A183,'Smelter Look-up'!$E:$E,0)))</f>
        <v/>
      </c>
      <c r="D183" s="282"/>
      <c r="E183" s="216" t="str">
        <f ca="1">IF(ISERROR($V183),"",OFFSET('Smelter Look-up'!$D$4,$V183-4,0)&amp;"")</f>
        <v/>
      </c>
      <c r="F183" s="216" t="str">
        <f ca="1">IF(ISERROR($V183),"",OFFSET('Smelter Look-up'!$E$4,$V183-4,0))</f>
        <v/>
      </c>
      <c r="G183" s="216" t="str">
        <f ca="1">IF(C183=$X$4,"Enter smelter details",IF(ISERROR($V183),"",OFFSET('Smelter Look-up'!$F$4,$V183-4,0)))</f>
        <v/>
      </c>
      <c r="H183" s="217" t="str">
        <f ca="1">IF(ISERROR($V183),"",OFFSET('Smelter Look-up'!$G$4,$V183-4,0))</f>
        <v/>
      </c>
      <c r="I183" s="218" t="str">
        <f ca="1">IF(ISERROR($V183),"",OFFSET('Smelter Look-up'!$H$4,$V183-4,0))</f>
        <v/>
      </c>
      <c r="J183" s="218" t="str">
        <f ca="1">IF(ISERROR($V183),"",OFFSET('Smelter Look-up'!$I$4,$V183-4,0))</f>
        <v/>
      </c>
      <c r="K183" s="272"/>
      <c r="L183" s="272"/>
      <c r="M183" s="272"/>
      <c r="N183" s="272"/>
      <c r="O183" s="272"/>
      <c r="P183" s="219"/>
      <c r="Q183" s="273"/>
      <c r="R183" s="216" t="str">
        <f ca="1">IF(ISERROR($V183),"",OFFSET('Smelter Look-up'!$C$4,$V183-4,0)&amp;"")</f>
        <v/>
      </c>
      <c r="S183" s="224" t="str">
        <f t="shared" ca="1" si="24"/>
        <v/>
      </c>
      <c r="T183" s="224" t="str">
        <f ca="1">IF(B183="","",IF(ISERROR(MATCH($J183,SorP!$B$1:$B$6230,0)),"",INDIRECT("'SorP'!$A$"&amp;MATCH($J183,SorP!$B$1:$B$6230,0))))</f>
        <v/>
      </c>
      <c r="U183" s="240"/>
      <c r="V183" s="274" t="e">
        <f>IF(C183="",NA(),MATCH($B183&amp;$C183,'Smelter Look-up'!$J:$J,0))</f>
        <v>#N/A</v>
      </c>
      <c r="W183" s="275"/>
      <c r="X183" s="275">
        <f t="shared" ca="1" si="25"/>
        <v>0</v>
      </c>
      <c r="Y183" s="275"/>
      <c r="Z183" s="275"/>
      <c r="AB183" s="277" t="str">
        <f t="shared" si="26"/>
        <v/>
      </c>
    </row>
    <row r="184" spans="1:28" s="276" customFormat="1" ht="20.25">
      <c r="A184" s="330"/>
      <c r="B184" s="216" t="str">
        <f>IF(LEN(A184)=0,"",INDEX('Smelter Look-up'!$A:$A,MATCH($A184,'Smelter Look-up'!$E:$E,0)))</f>
        <v/>
      </c>
      <c r="C184" s="220" t="str">
        <f>IF(LEN(A184)=0,"",INDEX('Smelter Look-up'!$C:$C,MATCH($A184,'Smelter Look-up'!$E:$E,0)))</f>
        <v/>
      </c>
      <c r="D184" s="282"/>
      <c r="E184" s="216" t="str">
        <f ca="1">IF(ISERROR($V184),"",OFFSET('Smelter Look-up'!$D$4,$V184-4,0)&amp;"")</f>
        <v/>
      </c>
      <c r="F184" s="216" t="str">
        <f ca="1">IF(ISERROR($V184),"",OFFSET('Smelter Look-up'!$E$4,$V184-4,0))</f>
        <v/>
      </c>
      <c r="G184" s="216" t="str">
        <f ca="1">IF(C184=$X$4,"Enter smelter details",IF(ISERROR($V184),"",OFFSET('Smelter Look-up'!$F$4,$V184-4,0)))</f>
        <v/>
      </c>
      <c r="H184" s="217" t="str">
        <f ca="1">IF(ISERROR($V184),"",OFFSET('Smelter Look-up'!$G$4,$V184-4,0))</f>
        <v/>
      </c>
      <c r="I184" s="218" t="str">
        <f ca="1">IF(ISERROR($V184),"",OFFSET('Smelter Look-up'!$H$4,$V184-4,0))</f>
        <v/>
      </c>
      <c r="J184" s="218" t="str">
        <f ca="1">IF(ISERROR($V184),"",OFFSET('Smelter Look-up'!$I$4,$V184-4,0))</f>
        <v/>
      </c>
      <c r="K184" s="272"/>
      <c r="L184" s="272"/>
      <c r="M184" s="272"/>
      <c r="N184" s="272"/>
      <c r="O184" s="272"/>
      <c r="P184" s="219"/>
      <c r="Q184" s="273"/>
      <c r="R184" s="216" t="str">
        <f ca="1">IF(ISERROR($V184),"",OFFSET('Smelter Look-up'!$C$4,$V184-4,0)&amp;"")</f>
        <v/>
      </c>
      <c r="S184" s="224" t="str">
        <f t="shared" ca="1" si="24"/>
        <v/>
      </c>
      <c r="T184" s="224" t="str">
        <f ca="1">IF(B184="","",IF(ISERROR(MATCH($J184,SorP!$B$1:$B$6230,0)),"",INDIRECT("'SorP'!$A$"&amp;MATCH($J184,SorP!$B$1:$B$6230,0))))</f>
        <v/>
      </c>
      <c r="U184" s="240"/>
      <c r="V184" s="274" t="e">
        <f>IF(C184="",NA(),MATCH($B184&amp;$C184,'Smelter Look-up'!$J:$J,0))</f>
        <v>#N/A</v>
      </c>
      <c r="W184" s="275"/>
      <c r="X184" s="275">
        <f t="shared" ca="1" si="25"/>
        <v>0</v>
      </c>
      <c r="Y184" s="275"/>
      <c r="Z184" s="275"/>
      <c r="AB184" s="277" t="str">
        <f t="shared" si="26"/>
        <v/>
      </c>
    </row>
    <row r="185" spans="1:28" s="276" customFormat="1" ht="20.25">
      <c r="A185" s="330"/>
      <c r="B185" s="216" t="str">
        <f>IF(LEN(A185)=0,"",INDEX('Smelter Look-up'!$A:$A,MATCH($A185,'Smelter Look-up'!$E:$E,0)))</f>
        <v/>
      </c>
      <c r="C185" s="220" t="str">
        <f>IF(LEN(A185)=0,"",INDEX('Smelter Look-up'!$C:$C,MATCH($A185,'Smelter Look-up'!$E:$E,0)))</f>
        <v/>
      </c>
      <c r="D185" s="282"/>
      <c r="E185" s="216" t="str">
        <f ca="1">IF(ISERROR($V185),"",OFFSET('Smelter Look-up'!$D$4,$V185-4,0)&amp;"")</f>
        <v/>
      </c>
      <c r="F185" s="216" t="str">
        <f ca="1">IF(ISERROR($V185),"",OFFSET('Smelter Look-up'!$E$4,$V185-4,0))</f>
        <v/>
      </c>
      <c r="G185" s="216" t="str">
        <f ca="1">IF(C185=$X$4,"Enter smelter details",IF(ISERROR($V185),"",OFFSET('Smelter Look-up'!$F$4,$V185-4,0)))</f>
        <v/>
      </c>
      <c r="H185" s="217" t="str">
        <f ca="1">IF(ISERROR($V185),"",OFFSET('Smelter Look-up'!$G$4,$V185-4,0))</f>
        <v/>
      </c>
      <c r="I185" s="218" t="str">
        <f ca="1">IF(ISERROR($V185),"",OFFSET('Smelter Look-up'!$H$4,$V185-4,0))</f>
        <v/>
      </c>
      <c r="J185" s="218" t="str">
        <f ca="1">IF(ISERROR($V185),"",OFFSET('Smelter Look-up'!$I$4,$V185-4,0))</f>
        <v/>
      </c>
      <c r="K185" s="272"/>
      <c r="L185" s="272"/>
      <c r="M185" s="272"/>
      <c r="N185" s="272"/>
      <c r="O185" s="272"/>
      <c r="P185" s="219"/>
      <c r="Q185" s="273"/>
      <c r="R185" s="216" t="str">
        <f ca="1">IF(ISERROR($V185),"",OFFSET('Smelter Look-up'!$C$4,$V185-4,0)&amp;"")</f>
        <v/>
      </c>
      <c r="S185" s="224" t="str">
        <f t="shared" ca="1" si="24"/>
        <v/>
      </c>
      <c r="T185" s="224" t="str">
        <f ca="1">IF(B185="","",IF(ISERROR(MATCH($J185,SorP!$B$1:$B$6230,0)),"",INDIRECT("'SorP'!$A$"&amp;MATCH($J185,SorP!$B$1:$B$6230,0))))</f>
        <v/>
      </c>
      <c r="U185" s="240"/>
      <c r="V185" s="274" t="e">
        <f>IF(C185="",NA(),MATCH($B185&amp;$C185,'Smelter Look-up'!$J:$J,0))</f>
        <v>#N/A</v>
      </c>
      <c r="W185" s="275"/>
      <c r="X185" s="275">
        <f t="shared" ca="1" si="25"/>
        <v>0</v>
      </c>
      <c r="Y185" s="275"/>
      <c r="Z185" s="275"/>
      <c r="AB185" s="277" t="str">
        <f t="shared" si="26"/>
        <v/>
      </c>
    </row>
    <row r="186" spans="1:28" s="276" customFormat="1" ht="20.25">
      <c r="A186" s="330"/>
      <c r="B186" s="216" t="str">
        <f>IF(LEN(A186)=0,"",INDEX('Smelter Look-up'!$A:$A,MATCH($A186,'Smelter Look-up'!$E:$E,0)))</f>
        <v/>
      </c>
      <c r="C186" s="220" t="str">
        <f>IF(LEN(A186)=0,"",INDEX('Smelter Look-up'!$C:$C,MATCH($A186,'Smelter Look-up'!$E:$E,0)))</f>
        <v/>
      </c>
      <c r="D186" s="282"/>
      <c r="E186" s="216" t="str">
        <f ca="1">IF(ISERROR($V186),"",OFFSET('Smelter Look-up'!$D$4,$V186-4,0)&amp;"")</f>
        <v/>
      </c>
      <c r="F186" s="216" t="str">
        <f ca="1">IF(ISERROR($V186),"",OFFSET('Smelter Look-up'!$E$4,$V186-4,0))</f>
        <v/>
      </c>
      <c r="G186" s="216" t="str">
        <f ca="1">IF(C186=$X$4,"Enter smelter details",IF(ISERROR($V186),"",OFFSET('Smelter Look-up'!$F$4,$V186-4,0)))</f>
        <v/>
      </c>
      <c r="H186" s="217" t="str">
        <f ca="1">IF(ISERROR($V186),"",OFFSET('Smelter Look-up'!$G$4,$V186-4,0))</f>
        <v/>
      </c>
      <c r="I186" s="218" t="str">
        <f ca="1">IF(ISERROR($V186),"",OFFSET('Smelter Look-up'!$H$4,$V186-4,0))</f>
        <v/>
      </c>
      <c r="J186" s="218" t="str">
        <f ca="1">IF(ISERROR($V186),"",OFFSET('Smelter Look-up'!$I$4,$V186-4,0))</f>
        <v/>
      </c>
      <c r="K186" s="272"/>
      <c r="L186" s="272"/>
      <c r="M186" s="272"/>
      <c r="N186" s="272"/>
      <c r="O186" s="272"/>
      <c r="P186" s="219"/>
      <c r="Q186" s="273"/>
      <c r="R186" s="216" t="str">
        <f ca="1">IF(ISERROR($V186),"",OFFSET('Smelter Look-up'!$C$4,$V186-4,0)&amp;"")</f>
        <v/>
      </c>
      <c r="S186" s="224" t="str">
        <f t="shared" ca="1" si="24"/>
        <v/>
      </c>
      <c r="T186" s="224" t="str">
        <f ca="1">IF(B186="","",IF(ISERROR(MATCH($J186,SorP!$B$1:$B$6230,0)),"",INDIRECT("'SorP'!$A$"&amp;MATCH($J186,SorP!$B$1:$B$6230,0))))</f>
        <v/>
      </c>
      <c r="U186" s="240"/>
      <c r="V186" s="274" t="e">
        <f>IF(C186="",NA(),MATCH($B186&amp;$C186,'Smelter Look-up'!$J:$J,0))</f>
        <v>#N/A</v>
      </c>
      <c r="W186" s="275"/>
      <c r="X186" s="275">
        <f t="shared" ca="1" si="25"/>
        <v>0</v>
      </c>
      <c r="Y186" s="275"/>
      <c r="Z186" s="275"/>
      <c r="AB186" s="277" t="str">
        <f t="shared" si="26"/>
        <v/>
      </c>
    </row>
    <row r="187" spans="1:28" s="276" customFormat="1" ht="20.25">
      <c r="A187" s="330"/>
      <c r="B187" s="216" t="str">
        <f>IF(LEN(A187)=0,"",INDEX('Smelter Look-up'!$A:$A,MATCH($A187,'Smelter Look-up'!$E:$E,0)))</f>
        <v/>
      </c>
      <c r="C187" s="220" t="str">
        <f>IF(LEN(A187)=0,"",INDEX('Smelter Look-up'!$C:$C,MATCH($A187,'Smelter Look-up'!$E:$E,0)))</f>
        <v/>
      </c>
      <c r="D187" s="282"/>
      <c r="E187" s="216" t="str">
        <f ca="1">IF(ISERROR($V187),"",OFFSET('Smelter Look-up'!$D$4,$V187-4,0)&amp;"")</f>
        <v/>
      </c>
      <c r="F187" s="216" t="str">
        <f ca="1">IF(ISERROR($V187),"",OFFSET('Smelter Look-up'!$E$4,$V187-4,0))</f>
        <v/>
      </c>
      <c r="G187" s="216" t="str">
        <f ca="1">IF(C187=$X$4,"Enter smelter details",IF(ISERROR($V187),"",OFFSET('Smelter Look-up'!$F$4,$V187-4,0)))</f>
        <v/>
      </c>
      <c r="H187" s="217" t="str">
        <f ca="1">IF(ISERROR($V187),"",OFFSET('Smelter Look-up'!$G$4,$V187-4,0))</f>
        <v/>
      </c>
      <c r="I187" s="218" t="str">
        <f ca="1">IF(ISERROR($V187),"",OFFSET('Smelter Look-up'!$H$4,$V187-4,0))</f>
        <v/>
      </c>
      <c r="J187" s="218" t="str">
        <f ca="1">IF(ISERROR($V187),"",OFFSET('Smelter Look-up'!$I$4,$V187-4,0))</f>
        <v/>
      </c>
      <c r="K187" s="272"/>
      <c r="L187" s="272"/>
      <c r="M187" s="272"/>
      <c r="N187" s="272"/>
      <c r="O187" s="272"/>
      <c r="P187" s="219"/>
      <c r="Q187" s="273"/>
      <c r="R187" s="216" t="str">
        <f ca="1">IF(ISERROR($V187),"",OFFSET('Smelter Look-up'!$C$4,$V187-4,0)&amp;"")</f>
        <v/>
      </c>
      <c r="S187" s="224" t="str">
        <f t="shared" ca="1" si="24"/>
        <v/>
      </c>
      <c r="T187" s="224" t="str">
        <f ca="1">IF(B187="","",IF(ISERROR(MATCH($J187,SorP!$B$1:$B$6230,0)),"",INDIRECT("'SorP'!$A$"&amp;MATCH($J187,SorP!$B$1:$B$6230,0))))</f>
        <v/>
      </c>
      <c r="U187" s="240"/>
      <c r="V187" s="274" t="e">
        <f>IF(C187="",NA(),MATCH($B187&amp;$C187,'Smelter Look-up'!$J:$J,0))</f>
        <v>#N/A</v>
      </c>
      <c r="W187" s="275"/>
      <c r="X187" s="275">
        <f t="shared" ca="1" si="25"/>
        <v>0</v>
      </c>
      <c r="Y187" s="275"/>
      <c r="Z187" s="275"/>
      <c r="AB187" s="277" t="str">
        <f t="shared" si="26"/>
        <v/>
      </c>
    </row>
    <row r="188" spans="1:28" s="276" customFormat="1" ht="20.25">
      <c r="A188" s="330"/>
      <c r="B188" s="216" t="str">
        <f>IF(LEN(A188)=0,"",INDEX('Smelter Look-up'!$A:$A,MATCH($A188,'Smelter Look-up'!$E:$E,0)))</f>
        <v/>
      </c>
      <c r="C188" s="220" t="str">
        <f>IF(LEN(A188)=0,"",INDEX('Smelter Look-up'!$C:$C,MATCH($A188,'Smelter Look-up'!$E:$E,0)))</f>
        <v/>
      </c>
      <c r="D188" s="282"/>
      <c r="E188" s="216" t="str">
        <f ca="1">IF(ISERROR($V188),"",OFFSET('Smelter Look-up'!$D$4,$V188-4,0)&amp;"")</f>
        <v/>
      </c>
      <c r="F188" s="216" t="str">
        <f ca="1">IF(ISERROR($V188),"",OFFSET('Smelter Look-up'!$E$4,$V188-4,0))</f>
        <v/>
      </c>
      <c r="G188" s="216" t="str">
        <f ca="1">IF(C188=$X$4,"Enter smelter details",IF(ISERROR($V188),"",OFFSET('Smelter Look-up'!$F$4,$V188-4,0)))</f>
        <v/>
      </c>
      <c r="H188" s="217" t="str">
        <f ca="1">IF(ISERROR($V188),"",OFFSET('Smelter Look-up'!$G$4,$V188-4,0))</f>
        <v/>
      </c>
      <c r="I188" s="218" t="str">
        <f ca="1">IF(ISERROR($V188),"",OFFSET('Smelter Look-up'!$H$4,$V188-4,0))</f>
        <v/>
      </c>
      <c r="J188" s="218" t="str">
        <f ca="1">IF(ISERROR($V188),"",OFFSET('Smelter Look-up'!$I$4,$V188-4,0))</f>
        <v/>
      </c>
      <c r="K188" s="272"/>
      <c r="L188" s="272"/>
      <c r="M188" s="272"/>
      <c r="N188" s="272"/>
      <c r="O188" s="272"/>
      <c r="P188" s="219"/>
      <c r="Q188" s="273"/>
      <c r="R188" s="216" t="str">
        <f ca="1">IF(ISERROR($V188),"",OFFSET('Smelter Look-up'!$C$4,$V188-4,0)&amp;"")</f>
        <v/>
      </c>
      <c r="S188" s="224" t="str">
        <f t="shared" ca="1" si="24"/>
        <v/>
      </c>
      <c r="T188" s="224" t="str">
        <f ca="1">IF(B188="","",IF(ISERROR(MATCH($J188,SorP!$B$1:$B$6230,0)),"",INDIRECT("'SorP'!$A$"&amp;MATCH($J188,SorP!$B$1:$B$6230,0))))</f>
        <v/>
      </c>
      <c r="U188" s="240"/>
      <c r="V188" s="274" t="e">
        <f>IF(C188="",NA(),MATCH($B188&amp;$C188,'Smelter Look-up'!$J:$J,0))</f>
        <v>#N/A</v>
      </c>
      <c r="W188" s="275"/>
      <c r="X188" s="275">
        <f t="shared" ca="1" si="25"/>
        <v>0</v>
      </c>
      <c r="Y188" s="275"/>
      <c r="Z188" s="275"/>
      <c r="AB188" s="277" t="str">
        <f t="shared" si="26"/>
        <v/>
      </c>
    </row>
    <row r="189" spans="1:28" s="276" customFormat="1" ht="20.25">
      <c r="A189" s="330"/>
      <c r="B189" s="216" t="str">
        <f>IF(LEN(A189)=0,"",INDEX('Smelter Look-up'!$A:$A,MATCH($A189,'Smelter Look-up'!$E:$E,0)))</f>
        <v/>
      </c>
      <c r="C189" s="220" t="str">
        <f>IF(LEN(A189)=0,"",INDEX('Smelter Look-up'!$C:$C,MATCH($A189,'Smelter Look-up'!$E:$E,0)))</f>
        <v/>
      </c>
      <c r="D189" s="282"/>
      <c r="E189" s="216" t="str">
        <f ca="1">IF(ISERROR($V189),"",OFFSET('Smelter Look-up'!$D$4,$V189-4,0)&amp;"")</f>
        <v/>
      </c>
      <c r="F189" s="216" t="str">
        <f ca="1">IF(ISERROR($V189),"",OFFSET('Smelter Look-up'!$E$4,$V189-4,0))</f>
        <v/>
      </c>
      <c r="G189" s="216" t="str">
        <f ca="1">IF(C189=$X$4,"Enter smelter details",IF(ISERROR($V189),"",OFFSET('Smelter Look-up'!$F$4,$V189-4,0)))</f>
        <v/>
      </c>
      <c r="H189" s="217" t="str">
        <f ca="1">IF(ISERROR($V189),"",OFFSET('Smelter Look-up'!$G$4,$V189-4,0))</f>
        <v/>
      </c>
      <c r="I189" s="218" t="str">
        <f ca="1">IF(ISERROR($V189),"",OFFSET('Smelter Look-up'!$H$4,$V189-4,0))</f>
        <v/>
      </c>
      <c r="J189" s="218" t="str">
        <f ca="1">IF(ISERROR($V189),"",OFFSET('Smelter Look-up'!$I$4,$V189-4,0))</f>
        <v/>
      </c>
      <c r="K189" s="272"/>
      <c r="L189" s="272"/>
      <c r="M189" s="272"/>
      <c r="N189" s="272"/>
      <c r="O189" s="272"/>
      <c r="P189" s="219"/>
      <c r="Q189" s="273"/>
      <c r="R189" s="216" t="str">
        <f ca="1">IF(ISERROR($V189),"",OFFSET('Smelter Look-up'!$C$4,$V189-4,0)&amp;"")</f>
        <v/>
      </c>
      <c r="S189" s="224" t="str">
        <f t="shared" ca="1" si="24"/>
        <v/>
      </c>
      <c r="T189" s="224" t="str">
        <f ca="1">IF(B189="","",IF(ISERROR(MATCH($J189,SorP!$B$1:$B$6230,0)),"",INDIRECT("'SorP'!$A$"&amp;MATCH($J189,SorP!$B$1:$B$6230,0))))</f>
        <v/>
      </c>
      <c r="U189" s="240"/>
      <c r="V189" s="274" t="e">
        <f>IF(C189="",NA(),MATCH($B189&amp;$C189,'Smelter Look-up'!$J:$J,0))</f>
        <v>#N/A</v>
      </c>
      <c r="W189" s="275"/>
      <c r="X189" s="275">
        <f t="shared" ca="1" si="25"/>
        <v>0</v>
      </c>
      <c r="Y189" s="275"/>
      <c r="Z189" s="275"/>
      <c r="AB189" s="277" t="str">
        <f t="shared" si="26"/>
        <v/>
      </c>
    </row>
    <row r="190" spans="1:28" s="276" customFormat="1" ht="20.25">
      <c r="A190" s="330"/>
      <c r="B190" s="216" t="str">
        <f>IF(LEN(A190)=0,"",INDEX('Smelter Look-up'!$A:$A,MATCH($A190,'Smelter Look-up'!$E:$E,0)))</f>
        <v/>
      </c>
      <c r="C190" s="220" t="str">
        <f>IF(LEN(A190)=0,"",INDEX('Smelter Look-up'!$C:$C,MATCH($A190,'Smelter Look-up'!$E:$E,0)))</f>
        <v/>
      </c>
      <c r="D190" s="282"/>
      <c r="E190" s="216" t="str">
        <f ca="1">IF(ISERROR($V190),"",OFFSET('Smelter Look-up'!$D$4,$V190-4,0)&amp;"")</f>
        <v/>
      </c>
      <c r="F190" s="216" t="str">
        <f ca="1">IF(ISERROR($V190),"",OFFSET('Smelter Look-up'!$E$4,$V190-4,0))</f>
        <v/>
      </c>
      <c r="G190" s="216" t="str">
        <f ca="1">IF(C190=$X$4,"Enter smelter details",IF(ISERROR($V190),"",OFFSET('Smelter Look-up'!$F$4,$V190-4,0)))</f>
        <v/>
      </c>
      <c r="H190" s="217" t="str">
        <f ca="1">IF(ISERROR($V190),"",OFFSET('Smelter Look-up'!$G$4,$V190-4,0))</f>
        <v/>
      </c>
      <c r="I190" s="218" t="str">
        <f ca="1">IF(ISERROR($V190),"",OFFSET('Smelter Look-up'!$H$4,$V190-4,0))</f>
        <v/>
      </c>
      <c r="J190" s="218" t="str">
        <f ca="1">IF(ISERROR($V190),"",OFFSET('Smelter Look-up'!$I$4,$V190-4,0))</f>
        <v/>
      </c>
      <c r="K190" s="272"/>
      <c r="L190" s="272"/>
      <c r="M190" s="272"/>
      <c r="N190" s="272"/>
      <c r="O190" s="272"/>
      <c r="P190" s="219"/>
      <c r="Q190" s="273"/>
      <c r="R190" s="216" t="str">
        <f ca="1">IF(ISERROR($V190),"",OFFSET('Smelter Look-up'!$C$4,$V190-4,0)&amp;"")</f>
        <v/>
      </c>
      <c r="S190" s="224" t="str">
        <f t="shared" ca="1" si="24"/>
        <v/>
      </c>
      <c r="T190" s="224" t="str">
        <f ca="1">IF(B190="","",IF(ISERROR(MATCH($J190,SorP!$B$1:$B$6230,0)),"",INDIRECT("'SorP'!$A$"&amp;MATCH($J190,SorP!$B$1:$B$6230,0))))</f>
        <v/>
      </c>
      <c r="U190" s="240"/>
      <c r="V190" s="274" t="e">
        <f>IF(C190="",NA(),MATCH($B190&amp;$C190,'Smelter Look-up'!$J:$J,0))</f>
        <v>#N/A</v>
      </c>
      <c r="W190" s="275"/>
      <c r="X190" s="275">
        <f t="shared" ca="1" si="25"/>
        <v>0</v>
      </c>
      <c r="Y190" s="275"/>
      <c r="Z190" s="275"/>
      <c r="AB190" s="277" t="str">
        <f t="shared" si="26"/>
        <v/>
      </c>
    </row>
    <row r="191" spans="1:28" s="276" customFormat="1" ht="20.25">
      <c r="A191" s="330"/>
      <c r="B191" s="216" t="str">
        <f>IF(LEN(A191)=0,"",INDEX('Smelter Look-up'!$A:$A,MATCH($A191,'Smelter Look-up'!$E:$E,0)))</f>
        <v/>
      </c>
      <c r="C191" s="220" t="str">
        <f>IF(LEN(A191)=0,"",INDEX('Smelter Look-up'!$C:$C,MATCH($A191,'Smelter Look-up'!$E:$E,0)))</f>
        <v/>
      </c>
      <c r="D191" s="282"/>
      <c r="E191" s="216" t="str">
        <f ca="1">IF(ISERROR($V191),"",OFFSET('Smelter Look-up'!$D$4,$V191-4,0)&amp;"")</f>
        <v/>
      </c>
      <c r="F191" s="216" t="str">
        <f ca="1">IF(ISERROR($V191),"",OFFSET('Smelter Look-up'!$E$4,$V191-4,0))</f>
        <v/>
      </c>
      <c r="G191" s="216" t="str">
        <f ca="1">IF(C191=$X$4,"Enter smelter details",IF(ISERROR($V191),"",OFFSET('Smelter Look-up'!$F$4,$V191-4,0)))</f>
        <v/>
      </c>
      <c r="H191" s="217" t="str">
        <f ca="1">IF(ISERROR($V191),"",OFFSET('Smelter Look-up'!$G$4,$V191-4,0))</f>
        <v/>
      </c>
      <c r="I191" s="218" t="str">
        <f ca="1">IF(ISERROR($V191),"",OFFSET('Smelter Look-up'!$H$4,$V191-4,0))</f>
        <v/>
      </c>
      <c r="J191" s="218" t="str">
        <f ca="1">IF(ISERROR($V191),"",OFFSET('Smelter Look-up'!$I$4,$V191-4,0))</f>
        <v/>
      </c>
      <c r="K191" s="272"/>
      <c r="L191" s="272"/>
      <c r="M191" s="272"/>
      <c r="N191" s="272"/>
      <c r="O191" s="272"/>
      <c r="P191" s="219"/>
      <c r="Q191" s="273"/>
      <c r="R191" s="216" t="str">
        <f ca="1">IF(ISERROR($V191),"",OFFSET('Smelter Look-up'!$C$4,$V191-4,0)&amp;"")</f>
        <v/>
      </c>
      <c r="S191" s="224" t="str">
        <f t="shared" ca="1" si="24"/>
        <v/>
      </c>
      <c r="T191" s="224" t="str">
        <f ca="1">IF(B191="","",IF(ISERROR(MATCH($J191,SorP!$B$1:$B$6230,0)),"",INDIRECT("'SorP'!$A$"&amp;MATCH($J191,SorP!$B$1:$B$6230,0))))</f>
        <v/>
      </c>
      <c r="U191" s="240"/>
      <c r="V191" s="274" t="e">
        <f>IF(C191="",NA(),MATCH($B191&amp;$C191,'Smelter Look-up'!$J:$J,0))</f>
        <v>#N/A</v>
      </c>
      <c r="W191" s="275"/>
      <c r="X191" s="275">
        <f t="shared" ca="1" si="25"/>
        <v>0</v>
      </c>
      <c r="Y191" s="275"/>
      <c r="Z191" s="275"/>
      <c r="AB191" s="277" t="str">
        <f t="shared" si="26"/>
        <v/>
      </c>
    </row>
    <row r="192" spans="1:28" s="276" customFormat="1" ht="20.25">
      <c r="A192" s="330"/>
      <c r="B192" s="216" t="str">
        <f>IF(LEN(A192)=0,"",INDEX('Smelter Look-up'!$A:$A,MATCH($A192,'Smelter Look-up'!$E:$E,0)))</f>
        <v/>
      </c>
      <c r="C192" s="220" t="str">
        <f>IF(LEN(A192)=0,"",INDEX('Smelter Look-up'!$C:$C,MATCH($A192,'Smelter Look-up'!$E:$E,0)))</f>
        <v/>
      </c>
      <c r="D192" s="282"/>
      <c r="E192" s="216" t="str">
        <f ca="1">IF(ISERROR($V192),"",OFFSET('Smelter Look-up'!$D$4,$V192-4,0)&amp;"")</f>
        <v/>
      </c>
      <c r="F192" s="216" t="str">
        <f ca="1">IF(ISERROR($V192),"",OFFSET('Smelter Look-up'!$E$4,$V192-4,0))</f>
        <v/>
      </c>
      <c r="G192" s="216" t="str">
        <f ca="1">IF(C192=$X$4,"Enter smelter details",IF(ISERROR($V192),"",OFFSET('Smelter Look-up'!$F$4,$V192-4,0)))</f>
        <v/>
      </c>
      <c r="H192" s="217" t="str">
        <f ca="1">IF(ISERROR($V192),"",OFFSET('Smelter Look-up'!$G$4,$V192-4,0))</f>
        <v/>
      </c>
      <c r="I192" s="218" t="str">
        <f ca="1">IF(ISERROR($V192),"",OFFSET('Smelter Look-up'!$H$4,$V192-4,0))</f>
        <v/>
      </c>
      <c r="J192" s="218" t="str">
        <f ca="1">IF(ISERROR($V192),"",OFFSET('Smelter Look-up'!$I$4,$V192-4,0))</f>
        <v/>
      </c>
      <c r="K192" s="272"/>
      <c r="L192" s="272"/>
      <c r="M192" s="272"/>
      <c r="N192" s="272"/>
      <c r="O192" s="272"/>
      <c r="P192" s="219"/>
      <c r="Q192" s="273"/>
      <c r="R192" s="216" t="str">
        <f ca="1">IF(ISERROR($V192),"",OFFSET('Smelter Look-up'!$C$4,$V192-4,0)&amp;"")</f>
        <v/>
      </c>
      <c r="S192" s="224" t="str">
        <f t="shared" ca="1" si="24"/>
        <v/>
      </c>
      <c r="T192" s="224" t="str">
        <f ca="1">IF(B192="","",IF(ISERROR(MATCH($J192,SorP!$B$1:$B$6230,0)),"",INDIRECT("'SorP'!$A$"&amp;MATCH($J192,SorP!$B$1:$B$6230,0))))</f>
        <v/>
      </c>
      <c r="U192" s="240"/>
      <c r="V192" s="274" t="e">
        <f>IF(C192="",NA(),MATCH($B192&amp;$C192,'Smelter Look-up'!$J:$J,0))</f>
        <v>#N/A</v>
      </c>
      <c r="W192" s="275"/>
      <c r="X192" s="275">
        <f t="shared" ca="1" si="25"/>
        <v>0</v>
      </c>
      <c r="Y192" s="275"/>
      <c r="Z192" s="275"/>
      <c r="AB192" s="277" t="str">
        <f t="shared" si="26"/>
        <v/>
      </c>
    </row>
    <row r="193" spans="1:28" s="276" customFormat="1" ht="20.25">
      <c r="A193" s="330"/>
      <c r="B193" s="216" t="str">
        <f>IF(LEN(A193)=0,"",INDEX('Smelter Look-up'!$A:$A,MATCH($A193,'Smelter Look-up'!$E:$E,0)))</f>
        <v/>
      </c>
      <c r="C193" s="220" t="str">
        <f>IF(LEN(A193)=0,"",INDEX('Smelter Look-up'!$C:$C,MATCH($A193,'Smelter Look-up'!$E:$E,0)))</f>
        <v/>
      </c>
      <c r="D193" s="282"/>
      <c r="E193" s="216" t="str">
        <f ca="1">IF(ISERROR($V193),"",OFFSET('Smelter Look-up'!$D$4,$V193-4,0)&amp;"")</f>
        <v/>
      </c>
      <c r="F193" s="216" t="str">
        <f ca="1">IF(ISERROR($V193),"",OFFSET('Smelter Look-up'!$E$4,$V193-4,0))</f>
        <v/>
      </c>
      <c r="G193" s="216" t="str">
        <f ca="1">IF(C193=$X$4,"Enter smelter details",IF(ISERROR($V193),"",OFFSET('Smelter Look-up'!$F$4,$V193-4,0)))</f>
        <v/>
      </c>
      <c r="H193" s="217" t="str">
        <f ca="1">IF(ISERROR($V193),"",OFFSET('Smelter Look-up'!$G$4,$V193-4,0))</f>
        <v/>
      </c>
      <c r="I193" s="218" t="str">
        <f ca="1">IF(ISERROR($V193),"",OFFSET('Smelter Look-up'!$H$4,$V193-4,0))</f>
        <v/>
      </c>
      <c r="J193" s="218" t="str">
        <f ca="1">IF(ISERROR($V193),"",OFFSET('Smelter Look-up'!$I$4,$V193-4,0))</f>
        <v/>
      </c>
      <c r="K193" s="272"/>
      <c r="L193" s="272"/>
      <c r="M193" s="272"/>
      <c r="N193" s="272"/>
      <c r="O193" s="272"/>
      <c r="P193" s="219"/>
      <c r="Q193" s="273"/>
      <c r="R193" s="216" t="str">
        <f ca="1">IF(ISERROR($V193),"",OFFSET('Smelter Look-up'!$C$4,$V193-4,0)&amp;"")</f>
        <v/>
      </c>
      <c r="S193" s="224" t="str">
        <f t="shared" ca="1" si="24"/>
        <v/>
      </c>
      <c r="T193" s="224" t="str">
        <f ca="1">IF(B193="","",IF(ISERROR(MATCH($J193,SorP!$B$1:$B$6230,0)),"",INDIRECT("'SorP'!$A$"&amp;MATCH($J193,SorP!$B$1:$B$6230,0))))</f>
        <v/>
      </c>
      <c r="U193" s="240"/>
      <c r="V193" s="274" t="e">
        <f>IF(C193="",NA(),MATCH($B193&amp;$C193,'Smelter Look-up'!$J:$J,0))</f>
        <v>#N/A</v>
      </c>
      <c r="W193" s="275"/>
      <c r="X193" s="275">
        <f t="shared" ca="1" si="25"/>
        <v>0</v>
      </c>
      <c r="Y193" s="275"/>
      <c r="Z193" s="275"/>
      <c r="AB193" s="277" t="str">
        <f t="shared" si="26"/>
        <v/>
      </c>
    </row>
    <row r="194" spans="1:28" s="276" customFormat="1" ht="20.25">
      <c r="A194" s="330"/>
      <c r="B194" s="216" t="str">
        <f>IF(LEN(A194)=0,"",INDEX('Smelter Look-up'!$A:$A,MATCH($A194,'Smelter Look-up'!$E:$E,0)))</f>
        <v/>
      </c>
      <c r="C194" s="220" t="str">
        <f>IF(LEN(A194)=0,"",INDEX('Smelter Look-up'!$C:$C,MATCH($A194,'Smelter Look-up'!$E:$E,0)))</f>
        <v/>
      </c>
      <c r="D194" s="282"/>
      <c r="E194" s="216" t="str">
        <f ca="1">IF(ISERROR($V194),"",OFFSET('Smelter Look-up'!$D$4,$V194-4,0)&amp;"")</f>
        <v/>
      </c>
      <c r="F194" s="216" t="str">
        <f ca="1">IF(ISERROR($V194),"",OFFSET('Smelter Look-up'!$E$4,$V194-4,0))</f>
        <v/>
      </c>
      <c r="G194" s="216" t="str">
        <f ca="1">IF(C194=$X$4,"Enter smelter details",IF(ISERROR($V194),"",OFFSET('Smelter Look-up'!$F$4,$V194-4,0)))</f>
        <v/>
      </c>
      <c r="H194" s="217" t="str">
        <f ca="1">IF(ISERROR($V194),"",OFFSET('Smelter Look-up'!$G$4,$V194-4,0))</f>
        <v/>
      </c>
      <c r="I194" s="218" t="str">
        <f ca="1">IF(ISERROR($V194),"",OFFSET('Smelter Look-up'!$H$4,$V194-4,0))</f>
        <v/>
      </c>
      <c r="J194" s="218" t="str">
        <f ca="1">IF(ISERROR($V194),"",OFFSET('Smelter Look-up'!$I$4,$V194-4,0))</f>
        <v/>
      </c>
      <c r="K194" s="272"/>
      <c r="L194" s="272"/>
      <c r="M194" s="272"/>
      <c r="N194" s="272"/>
      <c r="O194" s="272"/>
      <c r="P194" s="219"/>
      <c r="Q194" s="273"/>
      <c r="R194" s="216" t="str">
        <f ca="1">IF(ISERROR($V194),"",OFFSET('Smelter Look-up'!$C$4,$V194-4,0)&amp;"")</f>
        <v/>
      </c>
      <c r="S194" s="224" t="str">
        <f t="shared" ca="1" si="24"/>
        <v/>
      </c>
      <c r="T194" s="224" t="str">
        <f ca="1">IF(B194="","",IF(ISERROR(MATCH($J194,SorP!$B$1:$B$6230,0)),"",INDIRECT("'SorP'!$A$"&amp;MATCH($J194,SorP!$B$1:$B$6230,0))))</f>
        <v/>
      </c>
      <c r="U194" s="240"/>
      <c r="V194" s="274" t="e">
        <f>IF(C194="",NA(),MATCH($B194&amp;$C194,'Smelter Look-up'!$J:$J,0))</f>
        <v>#N/A</v>
      </c>
      <c r="W194" s="275"/>
      <c r="X194" s="275">
        <f t="shared" ca="1" si="25"/>
        <v>0</v>
      </c>
      <c r="Y194" s="275"/>
      <c r="Z194" s="275"/>
      <c r="AB194" s="277" t="str">
        <f t="shared" si="26"/>
        <v/>
      </c>
    </row>
    <row r="195" spans="1:28" s="276" customFormat="1" ht="20.25">
      <c r="A195" s="330"/>
      <c r="B195" s="216" t="str">
        <f>IF(LEN(A195)=0,"",INDEX('Smelter Look-up'!$A:$A,MATCH($A195,'Smelter Look-up'!$E:$E,0)))</f>
        <v/>
      </c>
      <c r="C195" s="220" t="str">
        <f>IF(LEN(A195)=0,"",INDEX('Smelter Look-up'!$C:$C,MATCH($A195,'Smelter Look-up'!$E:$E,0)))</f>
        <v/>
      </c>
      <c r="D195" s="282"/>
      <c r="E195" s="216" t="str">
        <f ca="1">IF(ISERROR($V195),"",OFFSET('Smelter Look-up'!$D$4,$V195-4,0)&amp;"")</f>
        <v/>
      </c>
      <c r="F195" s="216" t="str">
        <f ca="1">IF(ISERROR($V195),"",OFFSET('Smelter Look-up'!$E$4,$V195-4,0))</f>
        <v/>
      </c>
      <c r="G195" s="216" t="str">
        <f ca="1">IF(C195=$X$4,"Enter smelter details",IF(ISERROR($V195),"",OFFSET('Smelter Look-up'!$F$4,$V195-4,0)))</f>
        <v/>
      </c>
      <c r="H195" s="217" t="str">
        <f ca="1">IF(ISERROR($V195),"",OFFSET('Smelter Look-up'!$G$4,$V195-4,0))</f>
        <v/>
      </c>
      <c r="I195" s="218" t="str">
        <f ca="1">IF(ISERROR($V195),"",OFFSET('Smelter Look-up'!$H$4,$V195-4,0))</f>
        <v/>
      </c>
      <c r="J195" s="218" t="str">
        <f ca="1">IF(ISERROR($V195),"",OFFSET('Smelter Look-up'!$I$4,$V195-4,0))</f>
        <v/>
      </c>
      <c r="K195" s="272"/>
      <c r="L195" s="272"/>
      <c r="M195" s="272"/>
      <c r="N195" s="272"/>
      <c r="O195" s="272"/>
      <c r="P195" s="219"/>
      <c r="Q195" s="273"/>
      <c r="R195" s="216" t="str">
        <f ca="1">IF(ISERROR($V195),"",OFFSET('Smelter Look-up'!$C$4,$V195-4,0)&amp;"")</f>
        <v/>
      </c>
      <c r="S195" s="224" t="str">
        <f t="shared" ca="1" si="24"/>
        <v/>
      </c>
      <c r="T195" s="224" t="str">
        <f ca="1">IF(B195="","",IF(ISERROR(MATCH($J195,SorP!$B$1:$B$6230,0)),"",INDIRECT("'SorP'!$A$"&amp;MATCH($J195,SorP!$B$1:$B$6230,0))))</f>
        <v/>
      </c>
      <c r="U195" s="240"/>
      <c r="V195" s="274" t="e">
        <f>IF(C195="",NA(),MATCH($B195&amp;$C195,'Smelter Look-up'!$J:$J,0))</f>
        <v>#N/A</v>
      </c>
      <c r="W195" s="275"/>
      <c r="X195" s="275">
        <f t="shared" ca="1" si="25"/>
        <v>0</v>
      </c>
      <c r="Y195" s="275"/>
      <c r="Z195" s="275"/>
      <c r="AB195" s="277" t="str">
        <f t="shared" si="26"/>
        <v/>
      </c>
    </row>
    <row r="196" spans="1:28" s="276" customFormat="1" ht="20.25">
      <c r="A196" s="330"/>
      <c r="B196" s="216" t="str">
        <f>IF(LEN(A196)=0,"",INDEX('Smelter Look-up'!$A:$A,MATCH($A196,'Smelter Look-up'!$E:$E,0)))</f>
        <v/>
      </c>
      <c r="C196" s="220" t="str">
        <f>IF(LEN(A196)=0,"",INDEX('Smelter Look-up'!$C:$C,MATCH($A196,'Smelter Look-up'!$E:$E,0)))</f>
        <v/>
      </c>
      <c r="D196" s="282"/>
      <c r="E196" s="216" t="str">
        <f ca="1">IF(ISERROR($V196),"",OFFSET('Smelter Look-up'!$D$4,$V196-4,0)&amp;"")</f>
        <v/>
      </c>
      <c r="F196" s="216" t="str">
        <f ca="1">IF(ISERROR($V196),"",OFFSET('Smelter Look-up'!$E$4,$V196-4,0))</f>
        <v/>
      </c>
      <c r="G196" s="216" t="str">
        <f ca="1">IF(C196=$X$4,"Enter smelter details",IF(ISERROR($V196),"",OFFSET('Smelter Look-up'!$F$4,$V196-4,0)))</f>
        <v/>
      </c>
      <c r="H196" s="217" t="str">
        <f ca="1">IF(ISERROR($V196),"",OFFSET('Smelter Look-up'!$G$4,$V196-4,0))</f>
        <v/>
      </c>
      <c r="I196" s="218" t="str">
        <f ca="1">IF(ISERROR($V196),"",OFFSET('Smelter Look-up'!$H$4,$V196-4,0))</f>
        <v/>
      </c>
      <c r="J196" s="218" t="str">
        <f ca="1">IF(ISERROR($V196),"",OFFSET('Smelter Look-up'!$I$4,$V196-4,0))</f>
        <v/>
      </c>
      <c r="K196" s="272"/>
      <c r="L196" s="272"/>
      <c r="M196" s="272"/>
      <c r="N196" s="272"/>
      <c r="O196" s="272"/>
      <c r="P196" s="219"/>
      <c r="Q196" s="273"/>
      <c r="R196" s="216" t="str">
        <f ca="1">IF(ISERROR($V196),"",OFFSET('Smelter Look-up'!$C$4,$V196-4,0)&amp;"")</f>
        <v/>
      </c>
      <c r="S196" s="224" t="str">
        <f t="shared" ca="1" si="24"/>
        <v/>
      </c>
      <c r="T196" s="224" t="str">
        <f ca="1">IF(B196="","",IF(ISERROR(MATCH($J196,SorP!$B$1:$B$6230,0)),"",INDIRECT("'SorP'!$A$"&amp;MATCH($J196,SorP!$B$1:$B$6230,0))))</f>
        <v/>
      </c>
      <c r="U196" s="240"/>
      <c r="V196" s="274" t="e">
        <f>IF(C196="",NA(),MATCH($B196&amp;$C196,'Smelter Look-up'!$J:$J,0))</f>
        <v>#N/A</v>
      </c>
      <c r="W196" s="275"/>
      <c r="X196" s="275">
        <f t="shared" ca="1" si="25"/>
        <v>0</v>
      </c>
      <c r="Y196" s="275"/>
      <c r="Z196" s="275"/>
      <c r="AB196" s="277" t="str">
        <f t="shared" si="26"/>
        <v/>
      </c>
    </row>
    <row r="197" spans="1:28" s="276" customFormat="1" ht="20.25">
      <c r="A197" s="330"/>
      <c r="B197" s="216" t="str">
        <f>IF(LEN(A197)=0,"",INDEX('Smelter Look-up'!$A:$A,MATCH($A197,'Smelter Look-up'!$E:$E,0)))</f>
        <v/>
      </c>
      <c r="C197" s="220" t="str">
        <f>IF(LEN(A197)=0,"",INDEX('Smelter Look-up'!$C:$C,MATCH($A197,'Smelter Look-up'!$E:$E,0)))</f>
        <v/>
      </c>
      <c r="D197" s="282"/>
      <c r="E197" s="216" t="str">
        <f ca="1">IF(ISERROR($V197),"",OFFSET('Smelter Look-up'!$D$4,$V197-4,0)&amp;"")</f>
        <v/>
      </c>
      <c r="F197" s="216" t="str">
        <f ca="1">IF(ISERROR($V197),"",OFFSET('Smelter Look-up'!$E$4,$V197-4,0))</f>
        <v/>
      </c>
      <c r="G197" s="216" t="str">
        <f ca="1">IF(C197=$X$4,"Enter smelter details",IF(ISERROR($V197),"",OFFSET('Smelter Look-up'!$F$4,$V197-4,0)))</f>
        <v/>
      </c>
      <c r="H197" s="217" t="str">
        <f ca="1">IF(ISERROR($V197),"",OFFSET('Smelter Look-up'!$G$4,$V197-4,0))</f>
        <v/>
      </c>
      <c r="I197" s="218" t="str">
        <f ca="1">IF(ISERROR($V197),"",OFFSET('Smelter Look-up'!$H$4,$V197-4,0))</f>
        <v/>
      </c>
      <c r="J197" s="218" t="str">
        <f ca="1">IF(ISERROR($V197),"",OFFSET('Smelter Look-up'!$I$4,$V197-4,0))</f>
        <v/>
      </c>
      <c r="K197" s="272"/>
      <c r="L197" s="272"/>
      <c r="M197" s="272"/>
      <c r="N197" s="272"/>
      <c r="O197" s="272"/>
      <c r="P197" s="219"/>
      <c r="Q197" s="273"/>
      <c r="R197" s="216" t="str">
        <f ca="1">IF(ISERROR($V197),"",OFFSET('Smelter Look-up'!$C$4,$V197-4,0)&amp;"")</f>
        <v/>
      </c>
      <c r="S197" s="224" t="str">
        <f t="shared" ref="S197" ca="1" si="27">IF(B197="","",IF(ISERROR(MATCH($E197,CL,0)),"Unknown",INDIRECT("'C'!$A$"&amp;MATCH($E197,CL,0)+1)))</f>
        <v/>
      </c>
      <c r="T197" s="224" t="str">
        <f ca="1">IF(B197="","",IF(ISERROR(MATCH($J197,SorP!$B$1:$B$6230,0)),"",INDIRECT("'SorP'!$A$"&amp;MATCH($J197,SorP!$B$1:$B$6230,0))))</f>
        <v/>
      </c>
      <c r="U197" s="240"/>
      <c r="V197" s="274" t="e">
        <f>IF(C197="",NA(),MATCH($B197&amp;$C197,'Smelter Look-up'!$J:$J,0))</f>
        <v>#N/A</v>
      </c>
      <c r="W197" s="275"/>
      <c r="X197" s="275">
        <f t="shared" ref="X197" ca="1" si="28">IF(AND(C197="Smelter not listed",OR(LEN(D197)=0,LEN(E197)=0)),1,0)</f>
        <v>0</v>
      </c>
      <c r="Y197" s="275"/>
      <c r="Z197" s="275"/>
      <c r="AB197" s="277" t="str">
        <f t="shared" ref="AB197" si="29">B197&amp;C197</f>
        <v/>
      </c>
    </row>
    <row r="198" spans="1:28" s="276" customFormat="1" ht="20.25">
      <c r="A198" s="330"/>
      <c r="B198" s="216" t="str">
        <f>IF(LEN(A198)=0,"",INDEX('Smelter Look-up'!$A:$A,MATCH($A198,'Smelter Look-up'!$E:$E,0)))</f>
        <v/>
      </c>
      <c r="C198" s="220" t="str">
        <f>IF(LEN(A198)=0,"",INDEX('Smelter Look-up'!$C:$C,MATCH($A198,'Smelter Look-up'!$E:$E,0)))</f>
        <v/>
      </c>
      <c r="D198" s="282"/>
      <c r="E198" s="216" t="str">
        <f ca="1">IF(ISERROR($V198),"",OFFSET('Smelter Look-up'!$D$4,$V198-4,0)&amp;"")</f>
        <v/>
      </c>
      <c r="F198" s="216" t="str">
        <f ca="1">IF(ISERROR($V198),"",OFFSET('Smelter Look-up'!$E$4,$V198-4,0))</f>
        <v/>
      </c>
      <c r="G198" s="216" t="str">
        <f ca="1">IF(C198=$X$4,"Enter smelter details",IF(ISERROR($V198),"",OFFSET('Smelter Look-up'!$F$4,$V198-4,0)))</f>
        <v/>
      </c>
      <c r="H198" s="217" t="str">
        <f ca="1">IF(ISERROR($V198),"",OFFSET('Smelter Look-up'!$G$4,$V198-4,0))</f>
        <v/>
      </c>
      <c r="I198" s="218" t="str">
        <f ca="1">IF(ISERROR($V198),"",OFFSET('Smelter Look-up'!$H$4,$V198-4,0))</f>
        <v/>
      </c>
      <c r="J198" s="218" t="str">
        <f ca="1">IF(ISERROR($V198),"",OFFSET('Smelter Look-up'!$I$4,$V198-4,0))</f>
        <v/>
      </c>
      <c r="K198" s="272"/>
      <c r="L198" s="272"/>
      <c r="M198" s="272"/>
      <c r="N198" s="272"/>
      <c r="O198" s="272"/>
      <c r="P198" s="219"/>
      <c r="Q198" s="273"/>
      <c r="R198" s="216" t="str">
        <f ca="1">IF(ISERROR($V198),"",OFFSET('Smelter Look-up'!$C$4,$V198-4,0)&amp;"")</f>
        <v/>
      </c>
      <c r="S198" s="224" t="str">
        <f t="shared" ref="S198:S229" ca="1" si="30">IF(B198="","",IF(ISERROR(MATCH($E198,CL,0)),"Unknown",INDIRECT("'C'!$A$"&amp;MATCH($E198,CL,0)+1)))</f>
        <v/>
      </c>
      <c r="T198" s="224" t="str">
        <f ca="1">IF(B198="","",IF(ISERROR(MATCH($J198,SorP!$B$1:$B$6230,0)),"",INDIRECT("'SorP'!$A$"&amp;MATCH($J198,SorP!$B$1:$B$6230,0))))</f>
        <v/>
      </c>
      <c r="U198" s="240"/>
      <c r="V198" s="274" t="e">
        <f>IF(C198="",NA(),MATCH($B198&amp;$C198,'Smelter Look-up'!$J:$J,0))</f>
        <v>#N/A</v>
      </c>
      <c r="W198" s="275"/>
      <c r="X198" s="275">
        <f t="shared" ref="X198:X229" ca="1" si="31">IF(AND(C198="Smelter not listed",OR(LEN(D198)=0,LEN(E198)=0)),1,0)</f>
        <v>0</v>
      </c>
      <c r="Y198" s="275"/>
      <c r="Z198" s="275"/>
      <c r="AB198" s="277" t="str">
        <f t="shared" ref="AB198:AB229" si="32">B198&amp;C198</f>
        <v/>
      </c>
    </row>
    <row r="199" spans="1:28" s="276" customFormat="1" ht="20.25">
      <c r="A199" s="330"/>
      <c r="B199" s="216" t="str">
        <f>IF(LEN(A199)=0,"",INDEX('Smelter Look-up'!$A:$A,MATCH($A199,'Smelter Look-up'!$E:$E,0)))</f>
        <v/>
      </c>
      <c r="C199" s="220" t="str">
        <f>IF(LEN(A199)=0,"",INDEX('Smelter Look-up'!$C:$C,MATCH($A199,'Smelter Look-up'!$E:$E,0)))</f>
        <v/>
      </c>
      <c r="D199" s="282"/>
      <c r="E199" s="216" t="str">
        <f ca="1">IF(ISERROR($V199),"",OFFSET('Smelter Look-up'!$D$4,$V199-4,0)&amp;"")</f>
        <v/>
      </c>
      <c r="F199" s="216" t="str">
        <f ca="1">IF(ISERROR($V199),"",OFFSET('Smelter Look-up'!$E$4,$V199-4,0))</f>
        <v/>
      </c>
      <c r="G199" s="216" t="str">
        <f ca="1">IF(C199=$X$4,"Enter smelter details",IF(ISERROR($V199),"",OFFSET('Smelter Look-up'!$F$4,$V199-4,0)))</f>
        <v/>
      </c>
      <c r="H199" s="217" t="str">
        <f ca="1">IF(ISERROR($V199),"",OFFSET('Smelter Look-up'!$G$4,$V199-4,0))</f>
        <v/>
      </c>
      <c r="I199" s="218" t="str">
        <f ca="1">IF(ISERROR($V199),"",OFFSET('Smelter Look-up'!$H$4,$V199-4,0))</f>
        <v/>
      </c>
      <c r="J199" s="218" t="str">
        <f ca="1">IF(ISERROR($V199),"",OFFSET('Smelter Look-up'!$I$4,$V199-4,0))</f>
        <v/>
      </c>
      <c r="K199" s="272"/>
      <c r="L199" s="272"/>
      <c r="M199" s="272"/>
      <c r="N199" s="272"/>
      <c r="O199" s="272"/>
      <c r="P199" s="219"/>
      <c r="Q199" s="273"/>
      <c r="R199" s="216" t="str">
        <f ca="1">IF(ISERROR($V199),"",OFFSET('Smelter Look-up'!$C$4,$V199-4,0)&amp;"")</f>
        <v/>
      </c>
      <c r="S199" s="224" t="str">
        <f t="shared" ca="1" si="30"/>
        <v/>
      </c>
      <c r="T199" s="224" t="str">
        <f ca="1">IF(B199="","",IF(ISERROR(MATCH($J199,SorP!$B$1:$B$6230,0)),"",INDIRECT("'SorP'!$A$"&amp;MATCH($J199,SorP!$B$1:$B$6230,0))))</f>
        <v/>
      </c>
      <c r="U199" s="240"/>
      <c r="V199" s="274" t="e">
        <f>IF(C199="",NA(),MATCH($B199&amp;$C199,'Smelter Look-up'!$J:$J,0))</f>
        <v>#N/A</v>
      </c>
      <c r="W199" s="275"/>
      <c r="X199" s="275">
        <f t="shared" ca="1" si="31"/>
        <v>0</v>
      </c>
      <c r="Y199" s="275"/>
      <c r="Z199" s="275"/>
      <c r="AB199" s="277" t="str">
        <f t="shared" si="32"/>
        <v/>
      </c>
    </row>
    <row r="200" spans="1:28" s="276" customFormat="1" ht="20.25">
      <c r="A200" s="330"/>
      <c r="B200" s="216" t="str">
        <f>IF(LEN(A200)=0,"",INDEX('Smelter Look-up'!$A:$A,MATCH($A200,'Smelter Look-up'!$E:$E,0)))</f>
        <v/>
      </c>
      <c r="C200" s="220" t="str">
        <f>IF(LEN(A200)=0,"",INDEX('Smelter Look-up'!$C:$C,MATCH($A200,'Smelter Look-up'!$E:$E,0)))</f>
        <v/>
      </c>
      <c r="D200" s="282"/>
      <c r="E200" s="216" t="str">
        <f ca="1">IF(ISERROR($V200),"",OFFSET('Smelter Look-up'!$D$4,$V200-4,0)&amp;"")</f>
        <v/>
      </c>
      <c r="F200" s="216" t="str">
        <f ca="1">IF(ISERROR($V200),"",OFFSET('Smelter Look-up'!$E$4,$V200-4,0))</f>
        <v/>
      </c>
      <c r="G200" s="216" t="str">
        <f ca="1">IF(C200=$X$4,"Enter smelter details",IF(ISERROR($V200),"",OFFSET('Smelter Look-up'!$F$4,$V200-4,0)))</f>
        <v/>
      </c>
      <c r="H200" s="217" t="str">
        <f ca="1">IF(ISERROR($V200),"",OFFSET('Smelter Look-up'!$G$4,$V200-4,0))</f>
        <v/>
      </c>
      <c r="I200" s="218" t="str">
        <f ca="1">IF(ISERROR($V200),"",OFFSET('Smelter Look-up'!$H$4,$V200-4,0))</f>
        <v/>
      </c>
      <c r="J200" s="218" t="str">
        <f ca="1">IF(ISERROR($V200),"",OFFSET('Smelter Look-up'!$I$4,$V200-4,0))</f>
        <v/>
      </c>
      <c r="K200" s="272"/>
      <c r="L200" s="272"/>
      <c r="M200" s="272"/>
      <c r="N200" s="272"/>
      <c r="O200" s="272"/>
      <c r="P200" s="219"/>
      <c r="Q200" s="273"/>
      <c r="R200" s="216" t="str">
        <f ca="1">IF(ISERROR($V200),"",OFFSET('Smelter Look-up'!$C$4,$V200-4,0)&amp;"")</f>
        <v/>
      </c>
      <c r="S200" s="224" t="str">
        <f t="shared" ca="1" si="30"/>
        <v/>
      </c>
      <c r="T200" s="224" t="str">
        <f ca="1">IF(B200="","",IF(ISERROR(MATCH($J200,SorP!$B$1:$B$6230,0)),"",INDIRECT("'SorP'!$A$"&amp;MATCH($J200,SorP!$B$1:$B$6230,0))))</f>
        <v/>
      </c>
      <c r="U200" s="240"/>
      <c r="V200" s="274" t="e">
        <f>IF(C200="",NA(),MATCH($B200&amp;$C200,'Smelter Look-up'!$J:$J,0))</f>
        <v>#N/A</v>
      </c>
      <c r="W200" s="275"/>
      <c r="X200" s="275">
        <f t="shared" ca="1" si="31"/>
        <v>0</v>
      </c>
      <c r="Y200" s="275"/>
      <c r="Z200" s="275"/>
      <c r="AB200" s="277" t="str">
        <f t="shared" si="32"/>
        <v/>
      </c>
    </row>
    <row r="201" spans="1:28" s="276" customFormat="1" ht="20.25">
      <c r="A201" s="330"/>
      <c r="B201" s="216" t="str">
        <f>IF(LEN(A201)=0,"",INDEX('Smelter Look-up'!$A:$A,MATCH($A201,'Smelter Look-up'!$E:$E,0)))</f>
        <v/>
      </c>
      <c r="C201" s="220" t="str">
        <f>IF(LEN(A201)=0,"",INDEX('Smelter Look-up'!$C:$C,MATCH($A201,'Smelter Look-up'!$E:$E,0)))</f>
        <v/>
      </c>
      <c r="D201" s="282"/>
      <c r="E201" s="216" t="str">
        <f ca="1">IF(ISERROR($V201),"",OFFSET('Smelter Look-up'!$D$4,$V201-4,0)&amp;"")</f>
        <v/>
      </c>
      <c r="F201" s="216" t="str">
        <f ca="1">IF(ISERROR($V201),"",OFFSET('Smelter Look-up'!$E$4,$V201-4,0))</f>
        <v/>
      </c>
      <c r="G201" s="216" t="str">
        <f ca="1">IF(C201=$X$4,"Enter smelter details",IF(ISERROR($V201),"",OFFSET('Smelter Look-up'!$F$4,$V201-4,0)))</f>
        <v/>
      </c>
      <c r="H201" s="217" t="str">
        <f ca="1">IF(ISERROR($V201),"",OFFSET('Smelter Look-up'!$G$4,$V201-4,0))</f>
        <v/>
      </c>
      <c r="I201" s="218" t="str">
        <f ca="1">IF(ISERROR($V201),"",OFFSET('Smelter Look-up'!$H$4,$V201-4,0))</f>
        <v/>
      </c>
      <c r="J201" s="218" t="str">
        <f ca="1">IF(ISERROR($V201),"",OFFSET('Smelter Look-up'!$I$4,$V201-4,0))</f>
        <v/>
      </c>
      <c r="K201" s="272"/>
      <c r="L201" s="272"/>
      <c r="M201" s="272"/>
      <c r="N201" s="272"/>
      <c r="O201" s="272"/>
      <c r="P201" s="219"/>
      <c r="Q201" s="273"/>
      <c r="R201" s="216" t="str">
        <f ca="1">IF(ISERROR($V201),"",OFFSET('Smelter Look-up'!$C$4,$V201-4,0)&amp;"")</f>
        <v/>
      </c>
      <c r="S201" s="224" t="str">
        <f t="shared" ca="1" si="30"/>
        <v/>
      </c>
      <c r="T201" s="224" t="str">
        <f ca="1">IF(B201="","",IF(ISERROR(MATCH($J201,SorP!$B$1:$B$6230,0)),"",INDIRECT("'SorP'!$A$"&amp;MATCH($J201,SorP!$B$1:$B$6230,0))))</f>
        <v/>
      </c>
      <c r="U201" s="240"/>
      <c r="V201" s="274" t="e">
        <f>IF(C201="",NA(),MATCH($B201&amp;$C201,'Smelter Look-up'!$J:$J,0))</f>
        <v>#N/A</v>
      </c>
      <c r="W201" s="275"/>
      <c r="X201" s="275">
        <f t="shared" ca="1" si="31"/>
        <v>0</v>
      </c>
      <c r="Y201" s="275"/>
      <c r="Z201" s="275"/>
      <c r="AB201" s="277" t="str">
        <f t="shared" si="32"/>
        <v/>
      </c>
    </row>
    <row r="202" spans="1:28" s="276" customFormat="1" ht="20.25">
      <c r="A202" s="330"/>
      <c r="B202" s="216" t="str">
        <f>IF(LEN(A202)=0,"",INDEX('Smelter Look-up'!$A:$A,MATCH($A202,'Smelter Look-up'!$E:$E,0)))</f>
        <v/>
      </c>
      <c r="C202" s="220" t="str">
        <f>IF(LEN(A202)=0,"",INDEX('Smelter Look-up'!$C:$C,MATCH($A202,'Smelter Look-up'!$E:$E,0)))</f>
        <v/>
      </c>
      <c r="D202" s="282"/>
      <c r="E202" s="216" t="str">
        <f ca="1">IF(ISERROR($V202),"",OFFSET('Smelter Look-up'!$D$4,$V202-4,0)&amp;"")</f>
        <v/>
      </c>
      <c r="F202" s="216" t="str">
        <f ca="1">IF(ISERROR($V202),"",OFFSET('Smelter Look-up'!$E$4,$V202-4,0))</f>
        <v/>
      </c>
      <c r="G202" s="216" t="str">
        <f ca="1">IF(C202=$X$4,"Enter smelter details",IF(ISERROR($V202),"",OFFSET('Smelter Look-up'!$F$4,$V202-4,0)))</f>
        <v/>
      </c>
      <c r="H202" s="217" t="str">
        <f ca="1">IF(ISERROR($V202),"",OFFSET('Smelter Look-up'!$G$4,$V202-4,0))</f>
        <v/>
      </c>
      <c r="I202" s="218" t="str">
        <f ca="1">IF(ISERROR($V202),"",OFFSET('Smelter Look-up'!$H$4,$V202-4,0))</f>
        <v/>
      </c>
      <c r="J202" s="218" t="str">
        <f ca="1">IF(ISERROR($V202),"",OFFSET('Smelter Look-up'!$I$4,$V202-4,0))</f>
        <v/>
      </c>
      <c r="K202" s="272"/>
      <c r="L202" s="272"/>
      <c r="M202" s="272"/>
      <c r="N202" s="272"/>
      <c r="O202" s="272"/>
      <c r="P202" s="219"/>
      <c r="Q202" s="273"/>
      <c r="R202" s="216" t="str">
        <f ca="1">IF(ISERROR($V202),"",OFFSET('Smelter Look-up'!$C$4,$V202-4,0)&amp;"")</f>
        <v/>
      </c>
      <c r="S202" s="224" t="str">
        <f t="shared" ca="1" si="30"/>
        <v/>
      </c>
      <c r="T202" s="224" t="str">
        <f ca="1">IF(B202="","",IF(ISERROR(MATCH($J202,SorP!$B$1:$B$6230,0)),"",INDIRECT("'SorP'!$A$"&amp;MATCH($J202,SorP!$B$1:$B$6230,0))))</f>
        <v/>
      </c>
      <c r="U202" s="240"/>
      <c r="V202" s="274" t="e">
        <f>IF(C202="",NA(),MATCH($B202&amp;$C202,'Smelter Look-up'!$J:$J,0))</f>
        <v>#N/A</v>
      </c>
      <c r="W202" s="275"/>
      <c r="X202" s="275">
        <f t="shared" ca="1" si="31"/>
        <v>0</v>
      </c>
      <c r="Y202" s="275"/>
      <c r="Z202" s="275"/>
      <c r="AB202" s="277" t="str">
        <f t="shared" si="32"/>
        <v/>
      </c>
    </row>
    <row r="203" spans="1:28" s="276" customFormat="1" ht="20.25">
      <c r="A203" s="330"/>
      <c r="B203" s="216" t="str">
        <f>IF(LEN(A203)=0,"",INDEX('Smelter Look-up'!$A:$A,MATCH($A203,'Smelter Look-up'!$E:$E,0)))</f>
        <v/>
      </c>
      <c r="C203" s="220" t="str">
        <f>IF(LEN(A203)=0,"",INDEX('Smelter Look-up'!$C:$C,MATCH($A203,'Smelter Look-up'!$E:$E,0)))</f>
        <v/>
      </c>
      <c r="D203" s="282"/>
      <c r="E203" s="216" t="str">
        <f ca="1">IF(ISERROR($V203),"",OFFSET('Smelter Look-up'!$D$4,$V203-4,0)&amp;"")</f>
        <v/>
      </c>
      <c r="F203" s="216" t="str">
        <f ca="1">IF(ISERROR($V203),"",OFFSET('Smelter Look-up'!$E$4,$V203-4,0))</f>
        <v/>
      </c>
      <c r="G203" s="216" t="str">
        <f ca="1">IF(C203=$X$4,"Enter smelter details",IF(ISERROR($V203),"",OFFSET('Smelter Look-up'!$F$4,$V203-4,0)))</f>
        <v/>
      </c>
      <c r="H203" s="217" t="str">
        <f ca="1">IF(ISERROR($V203),"",OFFSET('Smelter Look-up'!$G$4,$V203-4,0))</f>
        <v/>
      </c>
      <c r="I203" s="218" t="str">
        <f ca="1">IF(ISERROR($V203),"",OFFSET('Smelter Look-up'!$H$4,$V203-4,0))</f>
        <v/>
      </c>
      <c r="J203" s="218" t="str">
        <f ca="1">IF(ISERROR($V203),"",OFFSET('Smelter Look-up'!$I$4,$V203-4,0))</f>
        <v/>
      </c>
      <c r="K203" s="272"/>
      <c r="L203" s="272"/>
      <c r="M203" s="272"/>
      <c r="N203" s="272"/>
      <c r="O203" s="272"/>
      <c r="P203" s="219"/>
      <c r="Q203" s="273"/>
      <c r="R203" s="216" t="str">
        <f ca="1">IF(ISERROR($V203),"",OFFSET('Smelter Look-up'!$C$4,$V203-4,0)&amp;"")</f>
        <v/>
      </c>
      <c r="S203" s="224" t="str">
        <f t="shared" ca="1" si="30"/>
        <v/>
      </c>
      <c r="T203" s="224" t="str">
        <f ca="1">IF(B203="","",IF(ISERROR(MATCH($J203,SorP!$B$1:$B$6230,0)),"",INDIRECT("'SorP'!$A$"&amp;MATCH($J203,SorP!$B$1:$B$6230,0))))</f>
        <v/>
      </c>
      <c r="U203" s="240"/>
      <c r="V203" s="274" t="e">
        <f>IF(C203="",NA(),MATCH($B203&amp;$C203,'Smelter Look-up'!$J:$J,0))</f>
        <v>#N/A</v>
      </c>
      <c r="W203" s="275"/>
      <c r="X203" s="275">
        <f t="shared" ca="1" si="31"/>
        <v>0</v>
      </c>
      <c r="Y203" s="275"/>
      <c r="Z203" s="275"/>
      <c r="AB203" s="277" t="str">
        <f t="shared" si="32"/>
        <v/>
      </c>
    </row>
    <row r="204" spans="1:28" s="276" customFormat="1" ht="20.25">
      <c r="A204" s="330"/>
      <c r="B204" s="216" t="str">
        <f>IF(LEN(A204)=0,"",INDEX('Smelter Look-up'!$A:$A,MATCH($A204,'Smelter Look-up'!$E:$E,0)))</f>
        <v/>
      </c>
      <c r="C204" s="220" t="str">
        <f>IF(LEN(A204)=0,"",INDEX('Smelter Look-up'!$C:$C,MATCH($A204,'Smelter Look-up'!$E:$E,0)))</f>
        <v/>
      </c>
      <c r="D204" s="282"/>
      <c r="E204" s="216" t="str">
        <f ca="1">IF(ISERROR($V204),"",OFFSET('Smelter Look-up'!$D$4,$V204-4,0)&amp;"")</f>
        <v/>
      </c>
      <c r="F204" s="216" t="str">
        <f ca="1">IF(ISERROR($V204),"",OFFSET('Smelter Look-up'!$E$4,$V204-4,0))</f>
        <v/>
      </c>
      <c r="G204" s="216" t="str">
        <f ca="1">IF(C204=$X$4,"Enter smelter details",IF(ISERROR($V204),"",OFFSET('Smelter Look-up'!$F$4,$V204-4,0)))</f>
        <v/>
      </c>
      <c r="H204" s="217" t="str">
        <f ca="1">IF(ISERROR($V204),"",OFFSET('Smelter Look-up'!$G$4,$V204-4,0))</f>
        <v/>
      </c>
      <c r="I204" s="218" t="str">
        <f ca="1">IF(ISERROR($V204),"",OFFSET('Smelter Look-up'!$H$4,$V204-4,0))</f>
        <v/>
      </c>
      <c r="J204" s="218" t="str">
        <f ca="1">IF(ISERROR($V204),"",OFFSET('Smelter Look-up'!$I$4,$V204-4,0))</f>
        <v/>
      </c>
      <c r="K204" s="272"/>
      <c r="L204" s="272"/>
      <c r="M204" s="272"/>
      <c r="N204" s="272"/>
      <c r="O204" s="272"/>
      <c r="P204" s="219"/>
      <c r="Q204" s="273"/>
      <c r="R204" s="216" t="str">
        <f ca="1">IF(ISERROR($V204),"",OFFSET('Smelter Look-up'!$C$4,$V204-4,0)&amp;"")</f>
        <v/>
      </c>
      <c r="S204" s="224" t="str">
        <f t="shared" ca="1" si="30"/>
        <v/>
      </c>
      <c r="T204" s="224" t="str">
        <f ca="1">IF(B204="","",IF(ISERROR(MATCH($J204,SorP!$B$1:$B$6230,0)),"",INDIRECT("'SorP'!$A$"&amp;MATCH($J204,SorP!$B$1:$B$6230,0))))</f>
        <v/>
      </c>
      <c r="U204" s="240"/>
      <c r="V204" s="274" t="e">
        <f>IF(C204="",NA(),MATCH($B204&amp;$C204,'Smelter Look-up'!$J:$J,0))</f>
        <v>#N/A</v>
      </c>
      <c r="W204" s="275"/>
      <c r="X204" s="275">
        <f t="shared" ca="1" si="31"/>
        <v>0</v>
      </c>
      <c r="Y204" s="275"/>
      <c r="Z204" s="275"/>
      <c r="AB204" s="277" t="str">
        <f t="shared" si="32"/>
        <v/>
      </c>
    </row>
    <row r="205" spans="1:28" s="276" customFormat="1" ht="20.25">
      <c r="A205" s="330"/>
      <c r="B205" s="216" t="str">
        <f>IF(LEN(A205)=0,"",INDEX('Smelter Look-up'!$A:$A,MATCH($A205,'Smelter Look-up'!$E:$E,0)))</f>
        <v/>
      </c>
      <c r="C205" s="220" t="str">
        <f>IF(LEN(A205)=0,"",INDEX('Smelter Look-up'!$C:$C,MATCH($A205,'Smelter Look-up'!$E:$E,0)))</f>
        <v/>
      </c>
      <c r="D205" s="282"/>
      <c r="E205" s="216" t="str">
        <f ca="1">IF(ISERROR($V205),"",OFFSET('Smelter Look-up'!$D$4,$V205-4,0)&amp;"")</f>
        <v/>
      </c>
      <c r="F205" s="216" t="str">
        <f ca="1">IF(ISERROR($V205),"",OFFSET('Smelter Look-up'!$E$4,$V205-4,0))</f>
        <v/>
      </c>
      <c r="G205" s="216" t="str">
        <f ca="1">IF(C205=$X$4,"Enter smelter details",IF(ISERROR($V205),"",OFFSET('Smelter Look-up'!$F$4,$V205-4,0)))</f>
        <v/>
      </c>
      <c r="H205" s="217" t="str">
        <f ca="1">IF(ISERROR($V205),"",OFFSET('Smelter Look-up'!$G$4,$V205-4,0))</f>
        <v/>
      </c>
      <c r="I205" s="218" t="str">
        <f ca="1">IF(ISERROR($V205),"",OFFSET('Smelter Look-up'!$H$4,$V205-4,0))</f>
        <v/>
      </c>
      <c r="J205" s="218" t="str">
        <f ca="1">IF(ISERROR($V205),"",OFFSET('Smelter Look-up'!$I$4,$V205-4,0))</f>
        <v/>
      </c>
      <c r="K205" s="272"/>
      <c r="L205" s="272"/>
      <c r="M205" s="272"/>
      <c r="N205" s="272"/>
      <c r="O205" s="272"/>
      <c r="P205" s="219"/>
      <c r="Q205" s="273"/>
      <c r="R205" s="216" t="str">
        <f ca="1">IF(ISERROR($V205),"",OFFSET('Smelter Look-up'!$C$4,$V205-4,0)&amp;"")</f>
        <v/>
      </c>
      <c r="S205" s="224" t="str">
        <f t="shared" ca="1" si="30"/>
        <v/>
      </c>
      <c r="T205" s="224" t="str">
        <f ca="1">IF(B205="","",IF(ISERROR(MATCH($J205,SorP!$B$1:$B$6230,0)),"",INDIRECT("'SorP'!$A$"&amp;MATCH($J205,SorP!$B$1:$B$6230,0))))</f>
        <v/>
      </c>
      <c r="U205" s="240"/>
      <c r="V205" s="274" t="e">
        <f>IF(C205="",NA(),MATCH($B205&amp;$C205,'Smelter Look-up'!$J:$J,0))</f>
        <v>#N/A</v>
      </c>
      <c r="W205" s="275"/>
      <c r="X205" s="275">
        <f t="shared" ca="1" si="31"/>
        <v>0</v>
      </c>
      <c r="Y205" s="275"/>
      <c r="Z205" s="275"/>
      <c r="AB205" s="277" t="str">
        <f t="shared" si="32"/>
        <v/>
      </c>
    </row>
    <row r="206" spans="1:28" s="276" customFormat="1" ht="20.25">
      <c r="A206" s="330"/>
      <c r="B206" s="216" t="str">
        <f>IF(LEN(A206)=0,"",INDEX('Smelter Look-up'!$A:$A,MATCH($A206,'Smelter Look-up'!$E:$E,0)))</f>
        <v/>
      </c>
      <c r="C206" s="220" t="str">
        <f>IF(LEN(A206)=0,"",INDEX('Smelter Look-up'!$C:$C,MATCH($A206,'Smelter Look-up'!$E:$E,0)))</f>
        <v/>
      </c>
      <c r="D206" s="282"/>
      <c r="E206" s="216" t="str">
        <f ca="1">IF(ISERROR($V206),"",OFFSET('Smelter Look-up'!$D$4,$V206-4,0)&amp;"")</f>
        <v/>
      </c>
      <c r="F206" s="216" t="str">
        <f ca="1">IF(ISERROR($V206),"",OFFSET('Smelter Look-up'!$E$4,$V206-4,0))</f>
        <v/>
      </c>
      <c r="G206" s="216" t="str">
        <f ca="1">IF(C206=$X$4,"Enter smelter details",IF(ISERROR($V206),"",OFFSET('Smelter Look-up'!$F$4,$V206-4,0)))</f>
        <v/>
      </c>
      <c r="H206" s="217" t="str">
        <f ca="1">IF(ISERROR($V206),"",OFFSET('Smelter Look-up'!$G$4,$V206-4,0))</f>
        <v/>
      </c>
      <c r="I206" s="218" t="str">
        <f ca="1">IF(ISERROR($V206),"",OFFSET('Smelter Look-up'!$H$4,$V206-4,0))</f>
        <v/>
      </c>
      <c r="J206" s="218" t="str">
        <f ca="1">IF(ISERROR($V206),"",OFFSET('Smelter Look-up'!$I$4,$V206-4,0))</f>
        <v/>
      </c>
      <c r="K206" s="272"/>
      <c r="L206" s="272"/>
      <c r="M206" s="272"/>
      <c r="N206" s="272"/>
      <c r="O206" s="272"/>
      <c r="P206" s="219"/>
      <c r="Q206" s="273"/>
      <c r="R206" s="216" t="str">
        <f ca="1">IF(ISERROR($V206),"",OFFSET('Smelter Look-up'!$C$4,$V206-4,0)&amp;"")</f>
        <v/>
      </c>
      <c r="S206" s="224" t="str">
        <f t="shared" ca="1" si="30"/>
        <v/>
      </c>
      <c r="T206" s="224" t="str">
        <f ca="1">IF(B206="","",IF(ISERROR(MATCH($J206,SorP!$B$1:$B$6230,0)),"",INDIRECT("'SorP'!$A$"&amp;MATCH($J206,SorP!$B$1:$B$6230,0))))</f>
        <v/>
      </c>
      <c r="U206" s="240"/>
      <c r="V206" s="274" t="e">
        <f>IF(C206="",NA(),MATCH($B206&amp;$C206,'Smelter Look-up'!$J:$J,0))</f>
        <v>#N/A</v>
      </c>
      <c r="W206" s="275"/>
      <c r="X206" s="275">
        <f t="shared" ca="1" si="31"/>
        <v>0</v>
      </c>
      <c r="Y206" s="275"/>
      <c r="Z206" s="275"/>
      <c r="AB206" s="277" t="str">
        <f t="shared" si="32"/>
        <v/>
      </c>
    </row>
    <row r="207" spans="1:28" s="276" customFormat="1" ht="20.25">
      <c r="A207" s="330"/>
      <c r="B207" s="216" t="str">
        <f>IF(LEN(A207)=0,"",INDEX('Smelter Look-up'!$A:$A,MATCH($A207,'Smelter Look-up'!$E:$E,0)))</f>
        <v/>
      </c>
      <c r="C207" s="220" t="str">
        <f>IF(LEN(A207)=0,"",INDEX('Smelter Look-up'!$C:$C,MATCH($A207,'Smelter Look-up'!$E:$E,0)))</f>
        <v/>
      </c>
      <c r="D207" s="282"/>
      <c r="E207" s="216" t="str">
        <f ca="1">IF(ISERROR($V207),"",OFFSET('Smelter Look-up'!$D$4,$V207-4,0)&amp;"")</f>
        <v/>
      </c>
      <c r="F207" s="216" t="str">
        <f ca="1">IF(ISERROR($V207),"",OFFSET('Smelter Look-up'!$E$4,$V207-4,0))</f>
        <v/>
      </c>
      <c r="G207" s="216" t="str">
        <f ca="1">IF(C207=$X$4,"Enter smelter details",IF(ISERROR($V207),"",OFFSET('Smelter Look-up'!$F$4,$V207-4,0)))</f>
        <v/>
      </c>
      <c r="H207" s="217" t="str">
        <f ca="1">IF(ISERROR($V207),"",OFFSET('Smelter Look-up'!$G$4,$V207-4,0))</f>
        <v/>
      </c>
      <c r="I207" s="218" t="str">
        <f ca="1">IF(ISERROR($V207),"",OFFSET('Smelter Look-up'!$H$4,$V207-4,0))</f>
        <v/>
      </c>
      <c r="J207" s="218" t="str">
        <f ca="1">IF(ISERROR($V207),"",OFFSET('Smelter Look-up'!$I$4,$V207-4,0))</f>
        <v/>
      </c>
      <c r="K207" s="272"/>
      <c r="L207" s="272"/>
      <c r="M207" s="272"/>
      <c r="N207" s="272"/>
      <c r="O207" s="272"/>
      <c r="P207" s="219"/>
      <c r="Q207" s="273"/>
      <c r="R207" s="216" t="str">
        <f ca="1">IF(ISERROR($V207),"",OFFSET('Smelter Look-up'!$C$4,$V207-4,0)&amp;"")</f>
        <v/>
      </c>
      <c r="S207" s="224" t="str">
        <f t="shared" ca="1" si="30"/>
        <v/>
      </c>
      <c r="T207" s="224" t="str">
        <f ca="1">IF(B207="","",IF(ISERROR(MATCH($J207,SorP!$B$1:$B$6230,0)),"",INDIRECT("'SorP'!$A$"&amp;MATCH($J207,SorP!$B$1:$B$6230,0))))</f>
        <v/>
      </c>
      <c r="U207" s="240"/>
      <c r="V207" s="274" t="e">
        <f>IF(C207="",NA(),MATCH($B207&amp;$C207,'Smelter Look-up'!$J:$J,0))</f>
        <v>#N/A</v>
      </c>
      <c r="W207" s="275"/>
      <c r="X207" s="275">
        <f t="shared" ca="1" si="31"/>
        <v>0</v>
      </c>
      <c r="Y207" s="275"/>
      <c r="Z207" s="275"/>
      <c r="AB207" s="277" t="str">
        <f t="shared" si="32"/>
        <v/>
      </c>
    </row>
    <row r="208" spans="1:28" s="276" customFormat="1" ht="20.25">
      <c r="A208" s="330"/>
      <c r="B208" s="216" t="str">
        <f>IF(LEN(A208)=0,"",INDEX('Smelter Look-up'!$A:$A,MATCH($A208,'Smelter Look-up'!$E:$E,0)))</f>
        <v/>
      </c>
      <c r="C208" s="220" t="str">
        <f>IF(LEN(A208)=0,"",INDEX('Smelter Look-up'!$C:$C,MATCH($A208,'Smelter Look-up'!$E:$E,0)))</f>
        <v/>
      </c>
      <c r="D208" s="282"/>
      <c r="E208" s="216" t="str">
        <f ca="1">IF(ISERROR($V208),"",OFFSET('Smelter Look-up'!$D$4,$V208-4,0)&amp;"")</f>
        <v/>
      </c>
      <c r="F208" s="216" t="str">
        <f ca="1">IF(ISERROR($V208),"",OFFSET('Smelter Look-up'!$E$4,$V208-4,0))</f>
        <v/>
      </c>
      <c r="G208" s="216" t="str">
        <f ca="1">IF(C208=$X$4,"Enter smelter details",IF(ISERROR($V208),"",OFFSET('Smelter Look-up'!$F$4,$V208-4,0)))</f>
        <v/>
      </c>
      <c r="H208" s="217" t="str">
        <f ca="1">IF(ISERROR($V208),"",OFFSET('Smelter Look-up'!$G$4,$V208-4,0))</f>
        <v/>
      </c>
      <c r="I208" s="218" t="str">
        <f ca="1">IF(ISERROR($V208),"",OFFSET('Smelter Look-up'!$H$4,$V208-4,0))</f>
        <v/>
      </c>
      <c r="J208" s="218" t="str">
        <f ca="1">IF(ISERROR($V208),"",OFFSET('Smelter Look-up'!$I$4,$V208-4,0))</f>
        <v/>
      </c>
      <c r="K208" s="272"/>
      <c r="L208" s="272"/>
      <c r="M208" s="272"/>
      <c r="N208" s="272"/>
      <c r="O208" s="272"/>
      <c r="P208" s="219"/>
      <c r="Q208" s="273"/>
      <c r="R208" s="216" t="str">
        <f ca="1">IF(ISERROR($V208),"",OFFSET('Smelter Look-up'!$C$4,$V208-4,0)&amp;"")</f>
        <v/>
      </c>
      <c r="S208" s="224" t="str">
        <f t="shared" ca="1" si="30"/>
        <v/>
      </c>
      <c r="T208" s="224" t="str">
        <f ca="1">IF(B208="","",IF(ISERROR(MATCH($J208,SorP!$B$1:$B$6230,0)),"",INDIRECT("'SorP'!$A$"&amp;MATCH($J208,SorP!$B$1:$B$6230,0))))</f>
        <v/>
      </c>
      <c r="U208" s="240"/>
      <c r="V208" s="274" t="e">
        <f>IF(C208="",NA(),MATCH($B208&amp;$C208,'Smelter Look-up'!$J:$J,0))</f>
        <v>#N/A</v>
      </c>
      <c r="W208" s="275"/>
      <c r="X208" s="275">
        <f t="shared" ca="1" si="31"/>
        <v>0</v>
      </c>
      <c r="Y208" s="275"/>
      <c r="Z208" s="275"/>
      <c r="AB208" s="277" t="str">
        <f t="shared" si="32"/>
        <v/>
      </c>
    </row>
    <row r="209" spans="1:28" s="276" customFormat="1" ht="20.25">
      <c r="A209" s="330"/>
      <c r="B209" s="216" t="str">
        <f>IF(LEN(A209)=0,"",INDEX('Smelter Look-up'!$A:$A,MATCH($A209,'Smelter Look-up'!$E:$E,0)))</f>
        <v/>
      </c>
      <c r="C209" s="220" t="str">
        <f>IF(LEN(A209)=0,"",INDEX('Smelter Look-up'!$C:$C,MATCH($A209,'Smelter Look-up'!$E:$E,0)))</f>
        <v/>
      </c>
      <c r="D209" s="282"/>
      <c r="E209" s="216" t="str">
        <f ca="1">IF(ISERROR($V209),"",OFFSET('Smelter Look-up'!$D$4,$V209-4,0)&amp;"")</f>
        <v/>
      </c>
      <c r="F209" s="216" t="str">
        <f ca="1">IF(ISERROR($V209),"",OFFSET('Smelter Look-up'!$E$4,$V209-4,0))</f>
        <v/>
      </c>
      <c r="G209" s="216" t="str">
        <f ca="1">IF(C209=$X$4,"Enter smelter details",IF(ISERROR($V209),"",OFFSET('Smelter Look-up'!$F$4,$V209-4,0)))</f>
        <v/>
      </c>
      <c r="H209" s="217" t="str">
        <f ca="1">IF(ISERROR($V209),"",OFFSET('Smelter Look-up'!$G$4,$V209-4,0))</f>
        <v/>
      </c>
      <c r="I209" s="218" t="str">
        <f ca="1">IF(ISERROR($V209),"",OFFSET('Smelter Look-up'!$H$4,$V209-4,0))</f>
        <v/>
      </c>
      <c r="J209" s="218" t="str">
        <f ca="1">IF(ISERROR($V209),"",OFFSET('Smelter Look-up'!$I$4,$V209-4,0))</f>
        <v/>
      </c>
      <c r="K209" s="272"/>
      <c r="L209" s="272"/>
      <c r="M209" s="272"/>
      <c r="N209" s="272"/>
      <c r="O209" s="272"/>
      <c r="P209" s="219"/>
      <c r="Q209" s="273"/>
      <c r="R209" s="216" t="str">
        <f ca="1">IF(ISERROR($V209),"",OFFSET('Smelter Look-up'!$C$4,$V209-4,0)&amp;"")</f>
        <v/>
      </c>
      <c r="S209" s="224" t="str">
        <f t="shared" ca="1" si="30"/>
        <v/>
      </c>
      <c r="T209" s="224" t="str">
        <f ca="1">IF(B209="","",IF(ISERROR(MATCH($J209,SorP!$B$1:$B$6230,0)),"",INDIRECT("'SorP'!$A$"&amp;MATCH($J209,SorP!$B$1:$B$6230,0))))</f>
        <v/>
      </c>
      <c r="U209" s="240"/>
      <c r="V209" s="274" t="e">
        <f>IF(C209="",NA(),MATCH($B209&amp;$C209,'Smelter Look-up'!$J:$J,0))</f>
        <v>#N/A</v>
      </c>
      <c r="W209" s="275"/>
      <c r="X209" s="275">
        <f t="shared" ca="1" si="31"/>
        <v>0</v>
      </c>
      <c r="Y209" s="275"/>
      <c r="Z209" s="275"/>
      <c r="AB209" s="277" t="str">
        <f t="shared" si="32"/>
        <v/>
      </c>
    </row>
    <row r="210" spans="1:28" s="276" customFormat="1" ht="20.25">
      <c r="A210" s="330"/>
      <c r="B210" s="216" t="str">
        <f>IF(LEN(A210)=0,"",INDEX('Smelter Look-up'!$A:$A,MATCH($A210,'Smelter Look-up'!$E:$E,0)))</f>
        <v/>
      </c>
      <c r="C210" s="220" t="str">
        <f>IF(LEN(A210)=0,"",INDEX('Smelter Look-up'!$C:$C,MATCH($A210,'Smelter Look-up'!$E:$E,0)))</f>
        <v/>
      </c>
      <c r="D210" s="282"/>
      <c r="E210" s="216" t="str">
        <f ca="1">IF(ISERROR($V210),"",OFFSET('Smelter Look-up'!$D$4,$V210-4,0)&amp;"")</f>
        <v/>
      </c>
      <c r="F210" s="216" t="str">
        <f ca="1">IF(ISERROR($V210),"",OFFSET('Smelter Look-up'!$E$4,$V210-4,0))</f>
        <v/>
      </c>
      <c r="G210" s="216" t="str">
        <f ca="1">IF(C210=$X$4,"Enter smelter details",IF(ISERROR($V210),"",OFFSET('Smelter Look-up'!$F$4,$V210-4,0)))</f>
        <v/>
      </c>
      <c r="H210" s="217" t="str">
        <f ca="1">IF(ISERROR($V210),"",OFFSET('Smelter Look-up'!$G$4,$V210-4,0))</f>
        <v/>
      </c>
      <c r="I210" s="218" t="str">
        <f ca="1">IF(ISERROR($V210),"",OFFSET('Smelter Look-up'!$H$4,$V210-4,0))</f>
        <v/>
      </c>
      <c r="J210" s="218" t="str">
        <f ca="1">IF(ISERROR($V210),"",OFFSET('Smelter Look-up'!$I$4,$V210-4,0))</f>
        <v/>
      </c>
      <c r="K210" s="272"/>
      <c r="L210" s="272"/>
      <c r="M210" s="272"/>
      <c r="N210" s="272"/>
      <c r="O210" s="272"/>
      <c r="P210" s="219"/>
      <c r="Q210" s="273"/>
      <c r="R210" s="216" t="str">
        <f ca="1">IF(ISERROR($V210),"",OFFSET('Smelter Look-up'!$C$4,$V210-4,0)&amp;"")</f>
        <v/>
      </c>
      <c r="S210" s="224" t="str">
        <f t="shared" ca="1" si="30"/>
        <v/>
      </c>
      <c r="T210" s="224" t="str">
        <f ca="1">IF(B210="","",IF(ISERROR(MATCH($J210,SorP!$B$1:$B$6230,0)),"",INDIRECT("'SorP'!$A$"&amp;MATCH($J210,SorP!$B$1:$B$6230,0))))</f>
        <v/>
      </c>
      <c r="U210" s="240"/>
      <c r="V210" s="274" t="e">
        <f>IF(C210="",NA(),MATCH($B210&amp;$C210,'Smelter Look-up'!$J:$J,0))</f>
        <v>#N/A</v>
      </c>
      <c r="W210" s="275"/>
      <c r="X210" s="275">
        <f t="shared" ca="1" si="31"/>
        <v>0</v>
      </c>
      <c r="Y210" s="275"/>
      <c r="Z210" s="275"/>
      <c r="AB210" s="277" t="str">
        <f t="shared" si="32"/>
        <v/>
      </c>
    </row>
    <row r="211" spans="1:28" s="276" customFormat="1" ht="20.25">
      <c r="A211" s="330"/>
      <c r="B211" s="216" t="str">
        <f>IF(LEN(A211)=0,"",INDEX('Smelter Look-up'!$A:$A,MATCH($A211,'Smelter Look-up'!$E:$E,0)))</f>
        <v/>
      </c>
      <c r="C211" s="220" t="str">
        <f>IF(LEN(A211)=0,"",INDEX('Smelter Look-up'!$C:$C,MATCH($A211,'Smelter Look-up'!$E:$E,0)))</f>
        <v/>
      </c>
      <c r="D211" s="282"/>
      <c r="E211" s="216" t="str">
        <f ca="1">IF(ISERROR($V211),"",OFFSET('Smelter Look-up'!$D$4,$V211-4,0)&amp;"")</f>
        <v/>
      </c>
      <c r="F211" s="216" t="str">
        <f ca="1">IF(ISERROR($V211),"",OFFSET('Smelter Look-up'!$E$4,$V211-4,0))</f>
        <v/>
      </c>
      <c r="G211" s="216" t="str">
        <f ca="1">IF(C211=$X$4,"Enter smelter details",IF(ISERROR($V211),"",OFFSET('Smelter Look-up'!$F$4,$V211-4,0)))</f>
        <v/>
      </c>
      <c r="H211" s="217" t="str">
        <f ca="1">IF(ISERROR($V211),"",OFFSET('Smelter Look-up'!$G$4,$V211-4,0))</f>
        <v/>
      </c>
      <c r="I211" s="218" t="str">
        <f ca="1">IF(ISERROR($V211),"",OFFSET('Smelter Look-up'!$H$4,$V211-4,0))</f>
        <v/>
      </c>
      <c r="J211" s="218" t="str">
        <f ca="1">IF(ISERROR($V211),"",OFFSET('Smelter Look-up'!$I$4,$V211-4,0))</f>
        <v/>
      </c>
      <c r="K211" s="272"/>
      <c r="L211" s="272"/>
      <c r="M211" s="272"/>
      <c r="N211" s="272"/>
      <c r="O211" s="272"/>
      <c r="P211" s="219"/>
      <c r="Q211" s="273"/>
      <c r="R211" s="216" t="str">
        <f ca="1">IF(ISERROR($V211),"",OFFSET('Smelter Look-up'!$C$4,$V211-4,0)&amp;"")</f>
        <v/>
      </c>
      <c r="S211" s="224" t="str">
        <f t="shared" ca="1" si="30"/>
        <v/>
      </c>
      <c r="T211" s="224" t="str">
        <f ca="1">IF(B211="","",IF(ISERROR(MATCH($J211,SorP!$B$1:$B$6230,0)),"",INDIRECT("'SorP'!$A$"&amp;MATCH($J211,SorP!$B$1:$B$6230,0))))</f>
        <v/>
      </c>
      <c r="U211" s="240"/>
      <c r="V211" s="274" t="e">
        <f>IF(C211="",NA(),MATCH($B211&amp;$C211,'Smelter Look-up'!$J:$J,0))</f>
        <v>#N/A</v>
      </c>
      <c r="W211" s="275"/>
      <c r="X211" s="275">
        <f t="shared" ca="1" si="31"/>
        <v>0</v>
      </c>
      <c r="Y211" s="275"/>
      <c r="Z211" s="275"/>
      <c r="AB211" s="277" t="str">
        <f t="shared" si="32"/>
        <v/>
      </c>
    </row>
    <row r="212" spans="1:28" s="276" customFormat="1" ht="20.25">
      <c r="A212" s="330"/>
      <c r="B212" s="216" t="str">
        <f>IF(LEN(A212)=0,"",INDEX('Smelter Look-up'!$A:$A,MATCH($A212,'Smelter Look-up'!$E:$E,0)))</f>
        <v/>
      </c>
      <c r="C212" s="220" t="str">
        <f>IF(LEN(A212)=0,"",INDEX('Smelter Look-up'!$C:$C,MATCH($A212,'Smelter Look-up'!$E:$E,0)))</f>
        <v/>
      </c>
      <c r="D212" s="282"/>
      <c r="E212" s="216" t="str">
        <f ca="1">IF(ISERROR($V212),"",OFFSET('Smelter Look-up'!$D$4,$V212-4,0)&amp;"")</f>
        <v/>
      </c>
      <c r="F212" s="216" t="str">
        <f ca="1">IF(ISERROR($V212),"",OFFSET('Smelter Look-up'!$E$4,$V212-4,0))</f>
        <v/>
      </c>
      <c r="G212" s="216" t="str">
        <f ca="1">IF(C212=$X$4,"Enter smelter details",IF(ISERROR($V212),"",OFFSET('Smelter Look-up'!$F$4,$V212-4,0)))</f>
        <v/>
      </c>
      <c r="H212" s="217" t="str">
        <f ca="1">IF(ISERROR($V212),"",OFFSET('Smelter Look-up'!$G$4,$V212-4,0))</f>
        <v/>
      </c>
      <c r="I212" s="218" t="str">
        <f ca="1">IF(ISERROR($V212),"",OFFSET('Smelter Look-up'!$H$4,$V212-4,0))</f>
        <v/>
      </c>
      <c r="J212" s="218" t="str">
        <f ca="1">IF(ISERROR($V212),"",OFFSET('Smelter Look-up'!$I$4,$V212-4,0))</f>
        <v/>
      </c>
      <c r="K212" s="272"/>
      <c r="L212" s="272"/>
      <c r="M212" s="272"/>
      <c r="N212" s="272"/>
      <c r="O212" s="272"/>
      <c r="P212" s="219"/>
      <c r="Q212" s="273"/>
      <c r="R212" s="216" t="str">
        <f ca="1">IF(ISERROR($V212),"",OFFSET('Smelter Look-up'!$C$4,$V212-4,0)&amp;"")</f>
        <v/>
      </c>
      <c r="S212" s="224" t="str">
        <f t="shared" ca="1" si="30"/>
        <v/>
      </c>
      <c r="T212" s="224" t="str">
        <f ca="1">IF(B212="","",IF(ISERROR(MATCH($J212,SorP!$B$1:$B$6230,0)),"",INDIRECT("'SorP'!$A$"&amp;MATCH($J212,SorP!$B$1:$B$6230,0))))</f>
        <v/>
      </c>
      <c r="U212" s="240"/>
      <c r="V212" s="274" t="e">
        <f>IF(C212="",NA(),MATCH($B212&amp;$C212,'Smelter Look-up'!$J:$J,0))</f>
        <v>#N/A</v>
      </c>
      <c r="W212" s="275"/>
      <c r="X212" s="275">
        <f t="shared" ca="1" si="31"/>
        <v>0</v>
      </c>
      <c r="Y212" s="275"/>
      <c r="Z212" s="275"/>
      <c r="AB212" s="277" t="str">
        <f t="shared" si="32"/>
        <v/>
      </c>
    </row>
    <row r="213" spans="1:28" s="276" customFormat="1" ht="20.25">
      <c r="A213" s="330"/>
      <c r="B213" s="216" t="str">
        <f>IF(LEN(A213)=0,"",INDEX('Smelter Look-up'!$A:$A,MATCH($A213,'Smelter Look-up'!$E:$E,0)))</f>
        <v/>
      </c>
      <c r="C213" s="220" t="str">
        <f>IF(LEN(A213)=0,"",INDEX('Smelter Look-up'!$C:$C,MATCH($A213,'Smelter Look-up'!$E:$E,0)))</f>
        <v/>
      </c>
      <c r="D213" s="282"/>
      <c r="E213" s="216" t="str">
        <f ca="1">IF(ISERROR($V213),"",OFFSET('Smelter Look-up'!$D$4,$V213-4,0)&amp;"")</f>
        <v/>
      </c>
      <c r="F213" s="216" t="str">
        <f ca="1">IF(ISERROR($V213),"",OFFSET('Smelter Look-up'!$E$4,$V213-4,0))</f>
        <v/>
      </c>
      <c r="G213" s="216" t="str">
        <f ca="1">IF(C213=$X$4,"Enter smelter details",IF(ISERROR($V213),"",OFFSET('Smelter Look-up'!$F$4,$V213-4,0)))</f>
        <v/>
      </c>
      <c r="H213" s="217" t="str">
        <f ca="1">IF(ISERROR($V213),"",OFFSET('Smelter Look-up'!$G$4,$V213-4,0))</f>
        <v/>
      </c>
      <c r="I213" s="218" t="str">
        <f ca="1">IF(ISERROR($V213),"",OFFSET('Smelter Look-up'!$H$4,$V213-4,0))</f>
        <v/>
      </c>
      <c r="J213" s="218" t="str">
        <f ca="1">IF(ISERROR($V213),"",OFFSET('Smelter Look-up'!$I$4,$V213-4,0))</f>
        <v/>
      </c>
      <c r="K213" s="272"/>
      <c r="L213" s="272"/>
      <c r="M213" s="272"/>
      <c r="N213" s="272"/>
      <c r="O213" s="272"/>
      <c r="P213" s="219"/>
      <c r="Q213" s="273"/>
      <c r="R213" s="216" t="str">
        <f ca="1">IF(ISERROR($V213),"",OFFSET('Smelter Look-up'!$C$4,$V213-4,0)&amp;"")</f>
        <v/>
      </c>
      <c r="S213" s="224" t="str">
        <f t="shared" ca="1" si="30"/>
        <v/>
      </c>
      <c r="T213" s="224" t="str">
        <f ca="1">IF(B213="","",IF(ISERROR(MATCH($J213,SorP!$B$1:$B$6230,0)),"",INDIRECT("'SorP'!$A$"&amp;MATCH($J213,SorP!$B$1:$B$6230,0))))</f>
        <v/>
      </c>
      <c r="U213" s="240"/>
      <c r="V213" s="274" t="e">
        <f>IF(C213="",NA(),MATCH($B213&amp;$C213,'Smelter Look-up'!$J:$J,0))</f>
        <v>#N/A</v>
      </c>
      <c r="W213" s="275"/>
      <c r="X213" s="275">
        <f t="shared" ca="1" si="31"/>
        <v>0</v>
      </c>
      <c r="Y213" s="275"/>
      <c r="Z213" s="275"/>
      <c r="AB213" s="277" t="str">
        <f t="shared" si="32"/>
        <v/>
      </c>
    </row>
    <row r="214" spans="1:28" s="276" customFormat="1" ht="20.25">
      <c r="A214" s="330"/>
      <c r="B214" s="216" t="str">
        <f>IF(LEN(A214)=0,"",INDEX('Smelter Look-up'!$A:$A,MATCH($A214,'Smelter Look-up'!$E:$E,0)))</f>
        <v/>
      </c>
      <c r="C214" s="220" t="str">
        <f>IF(LEN(A214)=0,"",INDEX('Smelter Look-up'!$C:$C,MATCH($A214,'Smelter Look-up'!$E:$E,0)))</f>
        <v/>
      </c>
      <c r="D214" s="282"/>
      <c r="E214" s="216" t="str">
        <f ca="1">IF(ISERROR($V214),"",OFFSET('Smelter Look-up'!$D$4,$V214-4,0)&amp;"")</f>
        <v/>
      </c>
      <c r="F214" s="216" t="str">
        <f ca="1">IF(ISERROR($V214),"",OFFSET('Smelter Look-up'!$E$4,$V214-4,0))</f>
        <v/>
      </c>
      <c r="G214" s="216" t="str">
        <f ca="1">IF(C214=$X$4,"Enter smelter details",IF(ISERROR($V214),"",OFFSET('Smelter Look-up'!$F$4,$V214-4,0)))</f>
        <v/>
      </c>
      <c r="H214" s="217" t="str">
        <f ca="1">IF(ISERROR($V214),"",OFFSET('Smelter Look-up'!$G$4,$V214-4,0))</f>
        <v/>
      </c>
      <c r="I214" s="218" t="str">
        <f ca="1">IF(ISERROR($V214),"",OFFSET('Smelter Look-up'!$H$4,$V214-4,0))</f>
        <v/>
      </c>
      <c r="J214" s="218" t="str">
        <f ca="1">IF(ISERROR($V214),"",OFFSET('Smelter Look-up'!$I$4,$V214-4,0))</f>
        <v/>
      </c>
      <c r="K214" s="272"/>
      <c r="L214" s="272"/>
      <c r="M214" s="272"/>
      <c r="N214" s="272"/>
      <c r="O214" s="272"/>
      <c r="P214" s="219"/>
      <c r="Q214" s="273"/>
      <c r="R214" s="216" t="str">
        <f ca="1">IF(ISERROR($V214),"",OFFSET('Smelter Look-up'!$C$4,$V214-4,0)&amp;"")</f>
        <v/>
      </c>
      <c r="S214" s="224" t="str">
        <f t="shared" ca="1" si="30"/>
        <v/>
      </c>
      <c r="T214" s="224" t="str">
        <f ca="1">IF(B214="","",IF(ISERROR(MATCH($J214,SorP!$B$1:$B$6230,0)),"",INDIRECT("'SorP'!$A$"&amp;MATCH($J214,SorP!$B$1:$B$6230,0))))</f>
        <v/>
      </c>
      <c r="U214" s="240"/>
      <c r="V214" s="274" t="e">
        <f>IF(C214="",NA(),MATCH($B214&amp;$C214,'Smelter Look-up'!$J:$J,0))</f>
        <v>#N/A</v>
      </c>
      <c r="W214" s="275"/>
      <c r="X214" s="275">
        <f t="shared" ca="1" si="31"/>
        <v>0</v>
      </c>
      <c r="Y214" s="275"/>
      <c r="Z214" s="275"/>
      <c r="AB214" s="277" t="str">
        <f t="shared" si="32"/>
        <v/>
      </c>
    </row>
    <row r="215" spans="1:28" s="276" customFormat="1" ht="20.25">
      <c r="A215" s="330"/>
      <c r="B215" s="216" t="str">
        <f>IF(LEN(A215)=0,"",INDEX('Smelter Look-up'!$A:$A,MATCH($A215,'Smelter Look-up'!$E:$E,0)))</f>
        <v/>
      </c>
      <c r="C215" s="220" t="str">
        <f>IF(LEN(A215)=0,"",INDEX('Smelter Look-up'!$C:$C,MATCH($A215,'Smelter Look-up'!$E:$E,0)))</f>
        <v/>
      </c>
      <c r="D215" s="282"/>
      <c r="E215" s="216" t="str">
        <f ca="1">IF(ISERROR($V215),"",OFFSET('Smelter Look-up'!$D$4,$V215-4,0)&amp;"")</f>
        <v/>
      </c>
      <c r="F215" s="216" t="str">
        <f ca="1">IF(ISERROR($V215),"",OFFSET('Smelter Look-up'!$E$4,$V215-4,0))</f>
        <v/>
      </c>
      <c r="G215" s="216" t="str">
        <f ca="1">IF(C215=$X$4,"Enter smelter details",IF(ISERROR($V215),"",OFFSET('Smelter Look-up'!$F$4,$V215-4,0)))</f>
        <v/>
      </c>
      <c r="H215" s="217" t="str">
        <f ca="1">IF(ISERROR($V215),"",OFFSET('Smelter Look-up'!$G$4,$V215-4,0))</f>
        <v/>
      </c>
      <c r="I215" s="218" t="str">
        <f ca="1">IF(ISERROR($V215),"",OFFSET('Smelter Look-up'!$H$4,$V215-4,0))</f>
        <v/>
      </c>
      <c r="J215" s="218" t="str">
        <f ca="1">IF(ISERROR($V215),"",OFFSET('Smelter Look-up'!$I$4,$V215-4,0))</f>
        <v/>
      </c>
      <c r="K215" s="272"/>
      <c r="L215" s="272"/>
      <c r="M215" s="272"/>
      <c r="N215" s="272"/>
      <c r="O215" s="272"/>
      <c r="P215" s="219"/>
      <c r="Q215" s="273"/>
      <c r="R215" s="216" t="str">
        <f ca="1">IF(ISERROR($V215),"",OFFSET('Smelter Look-up'!$C$4,$V215-4,0)&amp;"")</f>
        <v/>
      </c>
      <c r="S215" s="224" t="str">
        <f t="shared" ca="1" si="30"/>
        <v/>
      </c>
      <c r="T215" s="224" t="str">
        <f ca="1">IF(B215="","",IF(ISERROR(MATCH($J215,SorP!$B$1:$B$6230,0)),"",INDIRECT("'SorP'!$A$"&amp;MATCH($J215,SorP!$B$1:$B$6230,0))))</f>
        <v/>
      </c>
      <c r="U215" s="240"/>
      <c r="V215" s="274" t="e">
        <f>IF(C215="",NA(),MATCH($B215&amp;$C215,'Smelter Look-up'!$J:$J,0))</f>
        <v>#N/A</v>
      </c>
      <c r="W215" s="275"/>
      <c r="X215" s="275">
        <f t="shared" ca="1" si="31"/>
        <v>0</v>
      </c>
      <c r="Y215" s="275"/>
      <c r="Z215" s="275"/>
      <c r="AB215" s="277" t="str">
        <f t="shared" si="32"/>
        <v/>
      </c>
    </row>
    <row r="216" spans="1:28" s="276" customFormat="1" ht="20.25">
      <c r="A216" s="330"/>
      <c r="B216" s="216" t="str">
        <f>IF(LEN(A216)=0,"",INDEX('Smelter Look-up'!$A:$A,MATCH($A216,'Smelter Look-up'!$E:$E,0)))</f>
        <v/>
      </c>
      <c r="C216" s="220" t="str">
        <f>IF(LEN(A216)=0,"",INDEX('Smelter Look-up'!$C:$C,MATCH($A216,'Smelter Look-up'!$E:$E,0)))</f>
        <v/>
      </c>
      <c r="D216" s="282"/>
      <c r="E216" s="216" t="str">
        <f ca="1">IF(ISERROR($V216),"",OFFSET('Smelter Look-up'!$D$4,$V216-4,0)&amp;"")</f>
        <v/>
      </c>
      <c r="F216" s="216" t="str">
        <f ca="1">IF(ISERROR($V216),"",OFFSET('Smelter Look-up'!$E$4,$V216-4,0))</f>
        <v/>
      </c>
      <c r="G216" s="216" t="str">
        <f ca="1">IF(C216=$X$4,"Enter smelter details",IF(ISERROR($V216),"",OFFSET('Smelter Look-up'!$F$4,$V216-4,0)))</f>
        <v/>
      </c>
      <c r="H216" s="217" t="str">
        <f ca="1">IF(ISERROR($V216),"",OFFSET('Smelter Look-up'!$G$4,$V216-4,0))</f>
        <v/>
      </c>
      <c r="I216" s="218" t="str">
        <f ca="1">IF(ISERROR($V216),"",OFFSET('Smelter Look-up'!$H$4,$V216-4,0))</f>
        <v/>
      </c>
      <c r="J216" s="218" t="str">
        <f ca="1">IF(ISERROR($V216),"",OFFSET('Smelter Look-up'!$I$4,$V216-4,0))</f>
        <v/>
      </c>
      <c r="K216" s="272"/>
      <c r="L216" s="272"/>
      <c r="M216" s="272"/>
      <c r="N216" s="272"/>
      <c r="O216" s="272"/>
      <c r="P216" s="219"/>
      <c r="Q216" s="273"/>
      <c r="R216" s="216" t="str">
        <f ca="1">IF(ISERROR($V216),"",OFFSET('Smelter Look-up'!$C$4,$V216-4,0)&amp;"")</f>
        <v/>
      </c>
      <c r="S216" s="224" t="str">
        <f t="shared" ca="1" si="30"/>
        <v/>
      </c>
      <c r="T216" s="224" t="str">
        <f ca="1">IF(B216="","",IF(ISERROR(MATCH($J216,SorP!$B$1:$B$6230,0)),"",INDIRECT("'SorP'!$A$"&amp;MATCH($J216,SorP!$B$1:$B$6230,0))))</f>
        <v/>
      </c>
      <c r="U216" s="240"/>
      <c r="V216" s="274" t="e">
        <f>IF(C216="",NA(),MATCH($B216&amp;$C216,'Smelter Look-up'!$J:$J,0))</f>
        <v>#N/A</v>
      </c>
      <c r="W216" s="275"/>
      <c r="X216" s="275">
        <f t="shared" ca="1" si="31"/>
        <v>0</v>
      </c>
      <c r="Y216" s="275"/>
      <c r="Z216" s="275"/>
      <c r="AB216" s="277" t="str">
        <f t="shared" si="32"/>
        <v/>
      </c>
    </row>
    <row r="217" spans="1:28" s="276" customFormat="1" ht="20.25">
      <c r="A217" s="330"/>
      <c r="B217" s="216" t="str">
        <f>IF(LEN(A217)=0,"",INDEX('Smelter Look-up'!$A:$A,MATCH($A217,'Smelter Look-up'!$E:$E,0)))</f>
        <v/>
      </c>
      <c r="C217" s="220" t="str">
        <f>IF(LEN(A217)=0,"",INDEX('Smelter Look-up'!$C:$C,MATCH($A217,'Smelter Look-up'!$E:$E,0)))</f>
        <v/>
      </c>
      <c r="D217" s="282"/>
      <c r="E217" s="216" t="str">
        <f ca="1">IF(ISERROR($V217),"",OFFSET('Smelter Look-up'!$D$4,$V217-4,0)&amp;"")</f>
        <v/>
      </c>
      <c r="F217" s="216" t="str">
        <f ca="1">IF(ISERROR($V217),"",OFFSET('Smelter Look-up'!$E$4,$V217-4,0))</f>
        <v/>
      </c>
      <c r="G217" s="216" t="str">
        <f ca="1">IF(C217=$X$4,"Enter smelter details",IF(ISERROR($V217),"",OFFSET('Smelter Look-up'!$F$4,$V217-4,0)))</f>
        <v/>
      </c>
      <c r="H217" s="217" t="str">
        <f ca="1">IF(ISERROR($V217),"",OFFSET('Smelter Look-up'!$G$4,$V217-4,0))</f>
        <v/>
      </c>
      <c r="I217" s="218" t="str">
        <f ca="1">IF(ISERROR($V217),"",OFFSET('Smelter Look-up'!$H$4,$V217-4,0))</f>
        <v/>
      </c>
      <c r="J217" s="218" t="str">
        <f ca="1">IF(ISERROR($V217),"",OFFSET('Smelter Look-up'!$I$4,$V217-4,0))</f>
        <v/>
      </c>
      <c r="K217" s="272"/>
      <c r="L217" s="272"/>
      <c r="M217" s="272"/>
      <c r="N217" s="272"/>
      <c r="O217" s="272"/>
      <c r="P217" s="219"/>
      <c r="Q217" s="273"/>
      <c r="R217" s="216" t="str">
        <f ca="1">IF(ISERROR($V217),"",OFFSET('Smelter Look-up'!$C$4,$V217-4,0)&amp;"")</f>
        <v/>
      </c>
      <c r="S217" s="224" t="str">
        <f t="shared" ca="1" si="30"/>
        <v/>
      </c>
      <c r="T217" s="224" t="str">
        <f ca="1">IF(B217="","",IF(ISERROR(MATCH($J217,SorP!$B$1:$B$6230,0)),"",INDIRECT("'SorP'!$A$"&amp;MATCH($J217,SorP!$B$1:$B$6230,0))))</f>
        <v/>
      </c>
      <c r="U217" s="240"/>
      <c r="V217" s="274" t="e">
        <f>IF(C217="",NA(),MATCH($B217&amp;$C217,'Smelter Look-up'!$J:$J,0))</f>
        <v>#N/A</v>
      </c>
      <c r="W217" s="275"/>
      <c r="X217" s="275">
        <f t="shared" ca="1" si="31"/>
        <v>0</v>
      </c>
      <c r="Y217" s="275"/>
      <c r="Z217" s="275"/>
      <c r="AB217" s="277" t="str">
        <f t="shared" si="32"/>
        <v/>
      </c>
    </row>
    <row r="218" spans="1:28" s="276" customFormat="1" ht="20.25">
      <c r="A218" s="330"/>
      <c r="B218" s="216" t="str">
        <f>IF(LEN(A218)=0,"",INDEX('Smelter Look-up'!$A:$A,MATCH($A218,'Smelter Look-up'!$E:$E,0)))</f>
        <v/>
      </c>
      <c r="C218" s="220" t="str">
        <f>IF(LEN(A218)=0,"",INDEX('Smelter Look-up'!$C:$C,MATCH($A218,'Smelter Look-up'!$E:$E,0)))</f>
        <v/>
      </c>
      <c r="D218" s="282"/>
      <c r="E218" s="216" t="str">
        <f ca="1">IF(ISERROR($V218),"",OFFSET('Smelter Look-up'!$D$4,$V218-4,0)&amp;"")</f>
        <v/>
      </c>
      <c r="F218" s="216" t="str">
        <f ca="1">IF(ISERROR($V218),"",OFFSET('Smelter Look-up'!$E$4,$V218-4,0))</f>
        <v/>
      </c>
      <c r="G218" s="216" t="str">
        <f ca="1">IF(C218=$X$4,"Enter smelter details",IF(ISERROR($V218),"",OFFSET('Smelter Look-up'!$F$4,$V218-4,0)))</f>
        <v/>
      </c>
      <c r="H218" s="217" t="str">
        <f ca="1">IF(ISERROR($V218),"",OFFSET('Smelter Look-up'!$G$4,$V218-4,0))</f>
        <v/>
      </c>
      <c r="I218" s="218" t="str">
        <f ca="1">IF(ISERROR($V218),"",OFFSET('Smelter Look-up'!$H$4,$V218-4,0))</f>
        <v/>
      </c>
      <c r="J218" s="218" t="str">
        <f ca="1">IF(ISERROR($V218),"",OFFSET('Smelter Look-up'!$I$4,$V218-4,0))</f>
        <v/>
      </c>
      <c r="K218" s="272"/>
      <c r="L218" s="272"/>
      <c r="M218" s="272"/>
      <c r="N218" s="272"/>
      <c r="O218" s="272"/>
      <c r="P218" s="219"/>
      <c r="Q218" s="273"/>
      <c r="R218" s="216" t="str">
        <f ca="1">IF(ISERROR($V218),"",OFFSET('Smelter Look-up'!$C$4,$V218-4,0)&amp;"")</f>
        <v/>
      </c>
      <c r="S218" s="224" t="str">
        <f t="shared" ca="1" si="30"/>
        <v/>
      </c>
      <c r="T218" s="224" t="str">
        <f ca="1">IF(B218="","",IF(ISERROR(MATCH($J218,SorP!$B$1:$B$6230,0)),"",INDIRECT("'SorP'!$A$"&amp;MATCH($J218,SorP!$B$1:$B$6230,0))))</f>
        <v/>
      </c>
      <c r="U218" s="240"/>
      <c r="V218" s="274" t="e">
        <f>IF(C218="",NA(),MATCH($B218&amp;$C218,'Smelter Look-up'!$J:$J,0))</f>
        <v>#N/A</v>
      </c>
      <c r="W218" s="275"/>
      <c r="X218" s="275">
        <f t="shared" ca="1" si="31"/>
        <v>0</v>
      </c>
      <c r="Y218" s="275"/>
      <c r="Z218" s="275"/>
      <c r="AB218" s="277" t="str">
        <f t="shared" si="32"/>
        <v/>
      </c>
    </row>
    <row r="219" spans="1:28" s="276" customFormat="1" ht="20.25">
      <c r="A219" s="330"/>
      <c r="B219" s="216" t="str">
        <f>IF(LEN(A219)=0,"",INDEX('Smelter Look-up'!$A:$A,MATCH($A219,'Smelter Look-up'!$E:$E,0)))</f>
        <v/>
      </c>
      <c r="C219" s="220" t="str">
        <f>IF(LEN(A219)=0,"",INDEX('Smelter Look-up'!$C:$C,MATCH($A219,'Smelter Look-up'!$E:$E,0)))</f>
        <v/>
      </c>
      <c r="D219" s="282"/>
      <c r="E219" s="216" t="str">
        <f ca="1">IF(ISERROR($V219),"",OFFSET('Smelter Look-up'!$D$4,$V219-4,0)&amp;"")</f>
        <v/>
      </c>
      <c r="F219" s="216" t="str">
        <f ca="1">IF(ISERROR($V219),"",OFFSET('Smelter Look-up'!$E$4,$V219-4,0))</f>
        <v/>
      </c>
      <c r="G219" s="216" t="str">
        <f ca="1">IF(C219=$X$4,"Enter smelter details",IF(ISERROR($V219),"",OFFSET('Smelter Look-up'!$F$4,$V219-4,0)))</f>
        <v/>
      </c>
      <c r="H219" s="217" t="str">
        <f ca="1">IF(ISERROR($V219),"",OFFSET('Smelter Look-up'!$G$4,$V219-4,0))</f>
        <v/>
      </c>
      <c r="I219" s="218" t="str">
        <f ca="1">IF(ISERROR($V219),"",OFFSET('Smelter Look-up'!$H$4,$V219-4,0))</f>
        <v/>
      </c>
      <c r="J219" s="218" t="str">
        <f ca="1">IF(ISERROR($V219),"",OFFSET('Smelter Look-up'!$I$4,$V219-4,0))</f>
        <v/>
      </c>
      <c r="K219" s="272"/>
      <c r="L219" s="272"/>
      <c r="M219" s="272"/>
      <c r="N219" s="272"/>
      <c r="O219" s="272"/>
      <c r="P219" s="219"/>
      <c r="Q219" s="273"/>
      <c r="R219" s="216" t="str">
        <f ca="1">IF(ISERROR($V219),"",OFFSET('Smelter Look-up'!$C$4,$V219-4,0)&amp;"")</f>
        <v/>
      </c>
      <c r="S219" s="224" t="str">
        <f t="shared" ca="1" si="30"/>
        <v/>
      </c>
      <c r="T219" s="224" t="str">
        <f ca="1">IF(B219="","",IF(ISERROR(MATCH($J219,SorP!$B$1:$B$6230,0)),"",INDIRECT("'SorP'!$A$"&amp;MATCH($J219,SorP!$B$1:$B$6230,0))))</f>
        <v/>
      </c>
      <c r="U219" s="240"/>
      <c r="V219" s="274" t="e">
        <f>IF(C219="",NA(),MATCH($B219&amp;$C219,'Smelter Look-up'!$J:$J,0))</f>
        <v>#N/A</v>
      </c>
      <c r="W219" s="275"/>
      <c r="X219" s="275">
        <f t="shared" ca="1" si="31"/>
        <v>0</v>
      </c>
      <c r="Y219" s="275"/>
      <c r="Z219" s="275"/>
      <c r="AB219" s="277" t="str">
        <f t="shared" si="32"/>
        <v/>
      </c>
    </row>
    <row r="220" spans="1:28" s="276" customFormat="1" ht="20.25">
      <c r="A220" s="330"/>
      <c r="B220" s="216" t="str">
        <f>IF(LEN(A220)=0,"",INDEX('Smelter Look-up'!$A:$A,MATCH($A220,'Smelter Look-up'!$E:$E,0)))</f>
        <v/>
      </c>
      <c r="C220" s="220" t="str">
        <f>IF(LEN(A220)=0,"",INDEX('Smelter Look-up'!$C:$C,MATCH($A220,'Smelter Look-up'!$E:$E,0)))</f>
        <v/>
      </c>
      <c r="D220" s="282"/>
      <c r="E220" s="216" t="str">
        <f ca="1">IF(ISERROR($V220),"",OFFSET('Smelter Look-up'!$D$4,$V220-4,0)&amp;"")</f>
        <v/>
      </c>
      <c r="F220" s="216" t="str">
        <f ca="1">IF(ISERROR($V220),"",OFFSET('Smelter Look-up'!$E$4,$V220-4,0))</f>
        <v/>
      </c>
      <c r="G220" s="216" t="str">
        <f ca="1">IF(C220=$X$4,"Enter smelter details",IF(ISERROR($V220),"",OFFSET('Smelter Look-up'!$F$4,$V220-4,0)))</f>
        <v/>
      </c>
      <c r="H220" s="217" t="str">
        <f ca="1">IF(ISERROR($V220),"",OFFSET('Smelter Look-up'!$G$4,$V220-4,0))</f>
        <v/>
      </c>
      <c r="I220" s="218" t="str">
        <f ca="1">IF(ISERROR($V220),"",OFFSET('Smelter Look-up'!$H$4,$V220-4,0))</f>
        <v/>
      </c>
      <c r="J220" s="218" t="str">
        <f ca="1">IF(ISERROR($V220),"",OFFSET('Smelter Look-up'!$I$4,$V220-4,0))</f>
        <v/>
      </c>
      <c r="K220" s="272"/>
      <c r="L220" s="272"/>
      <c r="M220" s="272"/>
      <c r="N220" s="272"/>
      <c r="O220" s="272"/>
      <c r="P220" s="219"/>
      <c r="Q220" s="273"/>
      <c r="R220" s="216" t="str">
        <f ca="1">IF(ISERROR($V220),"",OFFSET('Smelter Look-up'!$C$4,$V220-4,0)&amp;"")</f>
        <v/>
      </c>
      <c r="S220" s="224" t="str">
        <f t="shared" ca="1" si="30"/>
        <v/>
      </c>
      <c r="T220" s="224" t="str">
        <f ca="1">IF(B220="","",IF(ISERROR(MATCH($J220,SorP!$B$1:$B$6230,0)),"",INDIRECT("'SorP'!$A$"&amp;MATCH($J220,SorP!$B$1:$B$6230,0))))</f>
        <v/>
      </c>
      <c r="U220" s="240"/>
      <c r="V220" s="274" t="e">
        <f>IF(C220="",NA(),MATCH($B220&amp;$C220,'Smelter Look-up'!$J:$J,0))</f>
        <v>#N/A</v>
      </c>
      <c r="W220" s="275"/>
      <c r="X220" s="275">
        <f t="shared" ca="1" si="31"/>
        <v>0</v>
      </c>
      <c r="Y220" s="275"/>
      <c r="Z220" s="275"/>
      <c r="AB220" s="277" t="str">
        <f t="shared" si="32"/>
        <v/>
      </c>
    </row>
    <row r="221" spans="1:28" s="276" customFormat="1" ht="20.25">
      <c r="A221" s="330"/>
      <c r="B221" s="216" t="str">
        <f>IF(LEN(A221)=0,"",INDEX('Smelter Look-up'!$A:$A,MATCH($A221,'Smelter Look-up'!$E:$E,0)))</f>
        <v/>
      </c>
      <c r="C221" s="220" t="str">
        <f>IF(LEN(A221)=0,"",INDEX('Smelter Look-up'!$C:$C,MATCH($A221,'Smelter Look-up'!$E:$E,0)))</f>
        <v/>
      </c>
      <c r="D221" s="282"/>
      <c r="E221" s="216" t="str">
        <f ca="1">IF(ISERROR($V221),"",OFFSET('Smelter Look-up'!$D$4,$V221-4,0)&amp;"")</f>
        <v/>
      </c>
      <c r="F221" s="216" t="str">
        <f ca="1">IF(ISERROR($V221),"",OFFSET('Smelter Look-up'!$E$4,$V221-4,0))</f>
        <v/>
      </c>
      <c r="G221" s="216" t="str">
        <f ca="1">IF(C221=$X$4,"Enter smelter details",IF(ISERROR($V221),"",OFFSET('Smelter Look-up'!$F$4,$V221-4,0)))</f>
        <v/>
      </c>
      <c r="H221" s="217" t="str">
        <f ca="1">IF(ISERROR($V221),"",OFFSET('Smelter Look-up'!$G$4,$V221-4,0))</f>
        <v/>
      </c>
      <c r="I221" s="218" t="str">
        <f ca="1">IF(ISERROR($V221),"",OFFSET('Smelter Look-up'!$H$4,$V221-4,0))</f>
        <v/>
      </c>
      <c r="J221" s="218" t="str">
        <f ca="1">IF(ISERROR($V221),"",OFFSET('Smelter Look-up'!$I$4,$V221-4,0))</f>
        <v/>
      </c>
      <c r="K221" s="272"/>
      <c r="L221" s="272"/>
      <c r="M221" s="272"/>
      <c r="N221" s="272"/>
      <c r="O221" s="272"/>
      <c r="P221" s="219"/>
      <c r="Q221" s="273"/>
      <c r="R221" s="216" t="str">
        <f ca="1">IF(ISERROR($V221),"",OFFSET('Smelter Look-up'!$C$4,$V221-4,0)&amp;"")</f>
        <v/>
      </c>
      <c r="S221" s="224" t="str">
        <f t="shared" ca="1" si="30"/>
        <v/>
      </c>
      <c r="T221" s="224" t="str">
        <f ca="1">IF(B221="","",IF(ISERROR(MATCH($J221,SorP!$B$1:$B$6230,0)),"",INDIRECT("'SorP'!$A$"&amp;MATCH($J221,SorP!$B$1:$B$6230,0))))</f>
        <v/>
      </c>
      <c r="U221" s="240"/>
      <c r="V221" s="274" t="e">
        <f>IF(C221="",NA(),MATCH($B221&amp;$C221,'Smelter Look-up'!$J:$J,0))</f>
        <v>#N/A</v>
      </c>
      <c r="W221" s="275"/>
      <c r="X221" s="275">
        <f t="shared" ca="1" si="31"/>
        <v>0</v>
      </c>
      <c r="Y221" s="275"/>
      <c r="Z221" s="275"/>
      <c r="AB221" s="277" t="str">
        <f t="shared" si="32"/>
        <v/>
      </c>
    </row>
    <row r="222" spans="1:28" s="276" customFormat="1" ht="20.25">
      <c r="A222" s="330"/>
      <c r="B222" s="216" t="str">
        <f>IF(LEN(A222)=0,"",INDEX('Smelter Look-up'!$A:$A,MATCH($A222,'Smelter Look-up'!$E:$E,0)))</f>
        <v/>
      </c>
      <c r="C222" s="220" t="str">
        <f>IF(LEN(A222)=0,"",INDEX('Smelter Look-up'!$C:$C,MATCH($A222,'Smelter Look-up'!$E:$E,0)))</f>
        <v/>
      </c>
      <c r="D222" s="282"/>
      <c r="E222" s="216" t="str">
        <f ca="1">IF(ISERROR($V222),"",OFFSET('Smelter Look-up'!$D$4,$V222-4,0)&amp;"")</f>
        <v/>
      </c>
      <c r="F222" s="216" t="str">
        <f ca="1">IF(ISERROR($V222),"",OFFSET('Smelter Look-up'!$E$4,$V222-4,0))</f>
        <v/>
      </c>
      <c r="G222" s="216" t="str">
        <f ca="1">IF(C222=$X$4,"Enter smelter details",IF(ISERROR($V222),"",OFFSET('Smelter Look-up'!$F$4,$V222-4,0)))</f>
        <v/>
      </c>
      <c r="H222" s="217" t="str">
        <f ca="1">IF(ISERROR($V222),"",OFFSET('Smelter Look-up'!$G$4,$V222-4,0))</f>
        <v/>
      </c>
      <c r="I222" s="218" t="str">
        <f ca="1">IF(ISERROR($V222),"",OFFSET('Smelter Look-up'!$H$4,$V222-4,0))</f>
        <v/>
      </c>
      <c r="J222" s="218" t="str">
        <f ca="1">IF(ISERROR($V222),"",OFFSET('Smelter Look-up'!$I$4,$V222-4,0))</f>
        <v/>
      </c>
      <c r="K222" s="272"/>
      <c r="L222" s="272"/>
      <c r="M222" s="272"/>
      <c r="N222" s="272"/>
      <c r="O222" s="272"/>
      <c r="P222" s="219"/>
      <c r="Q222" s="273"/>
      <c r="R222" s="216" t="str">
        <f ca="1">IF(ISERROR($V222),"",OFFSET('Smelter Look-up'!$C$4,$V222-4,0)&amp;"")</f>
        <v/>
      </c>
      <c r="S222" s="224" t="str">
        <f t="shared" ca="1" si="30"/>
        <v/>
      </c>
      <c r="T222" s="224" t="str">
        <f ca="1">IF(B222="","",IF(ISERROR(MATCH($J222,SorP!$B$1:$B$6230,0)),"",INDIRECT("'SorP'!$A$"&amp;MATCH($J222,SorP!$B$1:$B$6230,0))))</f>
        <v/>
      </c>
      <c r="U222" s="240"/>
      <c r="V222" s="274" t="e">
        <f>IF(C222="",NA(),MATCH($B222&amp;$C222,'Smelter Look-up'!$J:$J,0))</f>
        <v>#N/A</v>
      </c>
      <c r="W222" s="275"/>
      <c r="X222" s="275">
        <f t="shared" ca="1" si="31"/>
        <v>0</v>
      </c>
      <c r="Y222" s="275"/>
      <c r="Z222" s="275"/>
      <c r="AB222" s="277" t="str">
        <f t="shared" si="32"/>
        <v/>
      </c>
    </row>
    <row r="223" spans="1:28" s="276" customFormat="1" ht="20.25">
      <c r="A223" s="330"/>
      <c r="B223" s="216" t="str">
        <f>IF(LEN(A223)=0,"",INDEX('Smelter Look-up'!$A:$A,MATCH($A223,'Smelter Look-up'!$E:$E,0)))</f>
        <v/>
      </c>
      <c r="C223" s="220" t="str">
        <f>IF(LEN(A223)=0,"",INDEX('Smelter Look-up'!$C:$C,MATCH($A223,'Smelter Look-up'!$E:$E,0)))</f>
        <v/>
      </c>
      <c r="D223" s="282"/>
      <c r="E223" s="216" t="str">
        <f ca="1">IF(ISERROR($V223),"",OFFSET('Smelter Look-up'!$D$4,$V223-4,0)&amp;"")</f>
        <v/>
      </c>
      <c r="F223" s="216" t="str">
        <f ca="1">IF(ISERROR($V223),"",OFFSET('Smelter Look-up'!$E$4,$V223-4,0))</f>
        <v/>
      </c>
      <c r="G223" s="216" t="str">
        <f ca="1">IF(C223=$X$4,"Enter smelter details",IF(ISERROR($V223),"",OFFSET('Smelter Look-up'!$F$4,$V223-4,0)))</f>
        <v/>
      </c>
      <c r="H223" s="217" t="str">
        <f ca="1">IF(ISERROR($V223),"",OFFSET('Smelter Look-up'!$G$4,$V223-4,0))</f>
        <v/>
      </c>
      <c r="I223" s="218" t="str">
        <f ca="1">IF(ISERROR($V223),"",OFFSET('Smelter Look-up'!$H$4,$V223-4,0))</f>
        <v/>
      </c>
      <c r="J223" s="218" t="str">
        <f ca="1">IF(ISERROR($V223),"",OFFSET('Smelter Look-up'!$I$4,$V223-4,0))</f>
        <v/>
      </c>
      <c r="K223" s="272"/>
      <c r="L223" s="272"/>
      <c r="M223" s="272"/>
      <c r="N223" s="272"/>
      <c r="O223" s="272"/>
      <c r="P223" s="219"/>
      <c r="Q223" s="273"/>
      <c r="R223" s="216" t="str">
        <f ca="1">IF(ISERROR($V223),"",OFFSET('Smelter Look-up'!$C$4,$V223-4,0)&amp;"")</f>
        <v/>
      </c>
      <c r="S223" s="224" t="str">
        <f t="shared" ca="1" si="30"/>
        <v/>
      </c>
      <c r="T223" s="224" t="str">
        <f ca="1">IF(B223="","",IF(ISERROR(MATCH($J223,SorP!$B$1:$B$6230,0)),"",INDIRECT("'SorP'!$A$"&amp;MATCH($J223,SorP!$B$1:$B$6230,0))))</f>
        <v/>
      </c>
      <c r="U223" s="240"/>
      <c r="V223" s="274" t="e">
        <f>IF(C223="",NA(),MATCH($B223&amp;$C223,'Smelter Look-up'!$J:$J,0))</f>
        <v>#N/A</v>
      </c>
      <c r="W223" s="275"/>
      <c r="X223" s="275">
        <f t="shared" ca="1" si="31"/>
        <v>0</v>
      </c>
      <c r="Y223" s="275"/>
      <c r="Z223" s="275"/>
      <c r="AB223" s="277" t="str">
        <f t="shared" si="32"/>
        <v/>
      </c>
    </row>
    <row r="224" spans="1:28" s="276" customFormat="1" ht="20.25">
      <c r="A224" s="330"/>
      <c r="B224" s="216" t="str">
        <f>IF(LEN(A224)=0,"",INDEX('Smelter Look-up'!$A:$A,MATCH($A224,'Smelter Look-up'!$E:$E,0)))</f>
        <v/>
      </c>
      <c r="C224" s="220" t="str">
        <f>IF(LEN(A224)=0,"",INDEX('Smelter Look-up'!$C:$C,MATCH($A224,'Smelter Look-up'!$E:$E,0)))</f>
        <v/>
      </c>
      <c r="D224" s="282"/>
      <c r="E224" s="216" t="str">
        <f ca="1">IF(ISERROR($V224),"",OFFSET('Smelter Look-up'!$D$4,$V224-4,0)&amp;"")</f>
        <v/>
      </c>
      <c r="F224" s="216" t="str">
        <f ca="1">IF(ISERROR($V224),"",OFFSET('Smelter Look-up'!$E$4,$V224-4,0))</f>
        <v/>
      </c>
      <c r="G224" s="216" t="str">
        <f ca="1">IF(C224=$X$4,"Enter smelter details",IF(ISERROR($V224),"",OFFSET('Smelter Look-up'!$F$4,$V224-4,0)))</f>
        <v/>
      </c>
      <c r="H224" s="217" t="str">
        <f ca="1">IF(ISERROR($V224),"",OFFSET('Smelter Look-up'!$G$4,$V224-4,0))</f>
        <v/>
      </c>
      <c r="I224" s="218" t="str">
        <f ca="1">IF(ISERROR($V224),"",OFFSET('Smelter Look-up'!$H$4,$V224-4,0))</f>
        <v/>
      </c>
      <c r="J224" s="218" t="str">
        <f ca="1">IF(ISERROR($V224),"",OFFSET('Smelter Look-up'!$I$4,$V224-4,0))</f>
        <v/>
      </c>
      <c r="K224" s="272"/>
      <c r="L224" s="272"/>
      <c r="M224" s="272"/>
      <c r="N224" s="272"/>
      <c r="O224" s="272"/>
      <c r="P224" s="219"/>
      <c r="Q224" s="273"/>
      <c r="R224" s="216" t="str">
        <f ca="1">IF(ISERROR($V224),"",OFFSET('Smelter Look-up'!$C$4,$V224-4,0)&amp;"")</f>
        <v/>
      </c>
      <c r="S224" s="224" t="str">
        <f t="shared" ca="1" si="30"/>
        <v/>
      </c>
      <c r="T224" s="224" t="str">
        <f ca="1">IF(B224="","",IF(ISERROR(MATCH($J224,SorP!$B$1:$B$6230,0)),"",INDIRECT("'SorP'!$A$"&amp;MATCH($J224,SorP!$B$1:$B$6230,0))))</f>
        <v/>
      </c>
      <c r="U224" s="240"/>
      <c r="V224" s="274" t="e">
        <f>IF(C224="",NA(),MATCH($B224&amp;$C224,'Smelter Look-up'!$J:$J,0))</f>
        <v>#N/A</v>
      </c>
      <c r="W224" s="275"/>
      <c r="X224" s="275">
        <f t="shared" ca="1" si="31"/>
        <v>0</v>
      </c>
      <c r="Y224" s="275"/>
      <c r="Z224" s="275"/>
      <c r="AB224" s="277" t="str">
        <f t="shared" si="32"/>
        <v/>
      </c>
    </row>
    <row r="225" spans="1:28" s="276" customFormat="1" ht="20.25">
      <c r="A225" s="330"/>
      <c r="B225" s="216" t="str">
        <f>IF(LEN(A225)=0,"",INDEX('Smelter Look-up'!$A:$A,MATCH($A225,'Smelter Look-up'!$E:$E,0)))</f>
        <v/>
      </c>
      <c r="C225" s="220" t="str">
        <f>IF(LEN(A225)=0,"",INDEX('Smelter Look-up'!$C:$C,MATCH($A225,'Smelter Look-up'!$E:$E,0)))</f>
        <v/>
      </c>
      <c r="D225" s="282"/>
      <c r="E225" s="216" t="str">
        <f ca="1">IF(ISERROR($V225),"",OFFSET('Smelter Look-up'!$D$4,$V225-4,0)&amp;"")</f>
        <v/>
      </c>
      <c r="F225" s="216" t="str">
        <f ca="1">IF(ISERROR($V225),"",OFFSET('Smelter Look-up'!$E$4,$V225-4,0))</f>
        <v/>
      </c>
      <c r="G225" s="216" t="str">
        <f ca="1">IF(C225=$X$4,"Enter smelter details",IF(ISERROR($V225),"",OFFSET('Smelter Look-up'!$F$4,$V225-4,0)))</f>
        <v/>
      </c>
      <c r="H225" s="217" t="str">
        <f ca="1">IF(ISERROR($V225),"",OFFSET('Smelter Look-up'!$G$4,$V225-4,0))</f>
        <v/>
      </c>
      <c r="I225" s="218" t="str">
        <f ca="1">IF(ISERROR($V225),"",OFFSET('Smelter Look-up'!$H$4,$V225-4,0))</f>
        <v/>
      </c>
      <c r="J225" s="218" t="str">
        <f ca="1">IF(ISERROR($V225),"",OFFSET('Smelter Look-up'!$I$4,$V225-4,0))</f>
        <v/>
      </c>
      <c r="K225" s="272"/>
      <c r="L225" s="272"/>
      <c r="M225" s="272"/>
      <c r="N225" s="272"/>
      <c r="O225" s="272"/>
      <c r="P225" s="219"/>
      <c r="Q225" s="273"/>
      <c r="R225" s="216" t="str">
        <f ca="1">IF(ISERROR($V225),"",OFFSET('Smelter Look-up'!$C$4,$V225-4,0)&amp;"")</f>
        <v/>
      </c>
      <c r="S225" s="224" t="str">
        <f t="shared" ca="1" si="30"/>
        <v/>
      </c>
      <c r="T225" s="224" t="str">
        <f ca="1">IF(B225="","",IF(ISERROR(MATCH($J225,SorP!$B$1:$B$6230,0)),"",INDIRECT("'SorP'!$A$"&amp;MATCH($J225,SorP!$B$1:$B$6230,0))))</f>
        <v/>
      </c>
      <c r="U225" s="240"/>
      <c r="V225" s="274" t="e">
        <f>IF(C225="",NA(),MATCH($B225&amp;$C225,'Smelter Look-up'!$J:$J,0))</f>
        <v>#N/A</v>
      </c>
      <c r="W225" s="275"/>
      <c r="X225" s="275">
        <f t="shared" ca="1" si="31"/>
        <v>0</v>
      </c>
      <c r="Y225" s="275"/>
      <c r="Z225" s="275"/>
      <c r="AB225" s="277" t="str">
        <f t="shared" si="32"/>
        <v/>
      </c>
    </row>
    <row r="226" spans="1:28" s="276" customFormat="1" ht="20.25">
      <c r="A226" s="330"/>
      <c r="B226" s="216" t="str">
        <f>IF(LEN(A226)=0,"",INDEX('Smelter Look-up'!$A:$A,MATCH($A226,'Smelter Look-up'!$E:$E,0)))</f>
        <v/>
      </c>
      <c r="C226" s="220" t="str">
        <f>IF(LEN(A226)=0,"",INDEX('Smelter Look-up'!$C:$C,MATCH($A226,'Smelter Look-up'!$E:$E,0)))</f>
        <v/>
      </c>
      <c r="D226" s="282"/>
      <c r="E226" s="216" t="str">
        <f ca="1">IF(ISERROR($V226),"",OFFSET('Smelter Look-up'!$D$4,$V226-4,0)&amp;"")</f>
        <v/>
      </c>
      <c r="F226" s="216" t="str">
        <f ca="1">IF(ISERROR($V226),"",OFFSET('Smelter Look-up'!$E$4,$V226-4,0))</f>
        <v/>
      </c>
      <c r="G226" s="216" t="str">
        <f ca="1">IF(C226=$X$4,"Enter smelter details",IF(ISERROR($V226),"",OFFSET('Smelter Look-up'!$F$4,$V226-4,0)))</f>
        <v/>
      </c>
      <c r="H226" s="217" t="str">
        <f ca="1">IF(ISERROR($V226),"",OFFSET('Smelter Look-up'!$G$4,$V226-4,0))</f>
        <v/>
      </c>
      <c r="I226" s="218" t="str">
        <f ca="1">IF(ISERROR($V226),"",OFFSET('Smelter Look-up'!$H$4,$V226-4,0))</f>
        <v/>
      </c>
      <c r="J226" s="218" t="str">
        <f ca="1">IF(ISERROR($V226),"",OFFSET('Smelter Look-up'!$I$4,$V226-4,0))</f>
        <v/>
      </c>
      <c r="K226" s="272"/>
      <c r="L226" s="272"/>
      <c r="M226" s="272"/>
      <c r="N226" s="272"/>
      <c r="O226" s="272"/>
      <c r="P226" s="219"/>
      <c r="Q226" s="273"/>
      <c r="R226" s="216" t="str">
        <f ca="1">IF(ISERROR($V226),"",OFFSET('Smelter Look-up'!$C$4,$V226-4,0)&amp;"")</f>
        <v/>
      </c>
      <c r="S226" s="224" t="str">
        <f t="shared" ca="1" si="30"/>
        <v/>
      </c>
      <c r="T226" s="224" t="str">
        <f ca="1">IF(B226="","",IF(ISERROR(MATCH($J226,SorP!$B$1:$B$6230,0)),"",INDIRECT("'SorP'!$A$"&amp;MATCH($J226,SorP!$B$1:$B$6230,0))))</f>
        <v/>
      </c>
      <c r="U226" s="240"/>
      <c r="V226" s="274" t="e">
        <f>IF(C226="",NA(),MATCH($B226&amp;$C226,'Smelter Look-up'!$J:$J,0))</f>
        <v>#N/A</v>
      </c>
      <c r="W226" s="275"/>
      <c r="X226" s="275">
        <f t="shared" ca="1" si="31"/>
        <v>0</v>
      </c>
      <c r="Y226" s="275"/>
      <c r="Z226" s="275"/>
      <c r="AB226" s="277" t="str">
        <f t="shared" si="32"/>
        <v/>
      </c>
    </row>
    <row r="227" spans="1:28" s="276" customFormat="1" ht="20.25">
      <c r="A227" s="330"/>
      <c r="B227" s="216" t="str">
        <f>IF(LEN(A227)=0,"",INDEX('Smelter Look-up'!$A:$A,MATCH($A227,'Smelter Look-up'!$E:$E,0)))</f>
        <v/>
      </c>
      <c r="C227" s="220" t="str">
        <f>IF(LEN(A227)=0,"",INDEX('Smelter Look-up'!$C:$C,MATCH($A227,'Smelter Look-up'!$E:$E,0)))</f>
        <v/>
      </c>
      <c r="D227" s="282"/>
      <c r="E227" s="216" t="str">
        <f ca="1">IF(ISERROR($V227),"",OFFSET('Smelter Look-up'!$D$4,$V227-4,0)&amp;"")</f>
        <v/>
      </c>
      <c r="F227" s="216" t="str">
        <f ca="1">IF(ISERROR($V227),"",OFFSET('Smelter Look-up'!$E$4,$V227-4,0))</f>
        <v/>
      </c>
      <c r="G227" s="216" t="str">
        <f ca="1">IF(C227=$X$4,"Enter smelter details",IF(ISERROR($V227),"",OFFSET('Smelter Look-up'!$F$4,$V227-4,0)))</f>
        <v/>
      </c>
      <c r="H227" s="217" t="str">
        <f ca="1">IF(ISERROR($V227),"",OFFSET('Smelter Look-up'!$G$4,$V227-4,0))</f>
        <v/>
      </c>
      <c r="I227" s="218" t="str">
        <f ca="1">IF(ISERROR($V227),"",OFFSET('Smelter Look-up'!$H$4,$V227-4,0))</f>
        <v/>
      </c>
      <c r="J227" s="218" t="str">
        <f ca="1">IF(ISERROR($V227),"",OFFSET('Smelter Look-up'!$I$4,$V227-4,0))</f>
        <v/>
      </c>
      <c r="K227" s="272"/>
      <c r="L227" s="272"/>
      <c r="M227" s="272"/>
      <c r="N227" s="272"/>
      <c r="O227" s="272"/>
      <c r="P227" s="219"/>
      <c r="Q227" s="273"/>
      <c r="R227" s="216" t="str">
        <f ca="1">IF(ISERROR($V227),"",OFFSET('Smelter Look-up'!$C$4,$V227-4,0)&amp;"")</f>
        <v/>
      </c>
      <c r="S227" s="224" t="str">
        <f t="shared" ca="1" si="30"/>
        <v/>
      </c>
      <c r="T227" s="224" t="str">
        <f ca="1">IF(B227="","",IF(ISERROR(MATCH($J227,SorP!$B$1:$B$6230,0)),"",INDIRECT("'SorP'!$A$"&amp;MATCH($J227,SorP!$B$1:$B$6230,0))))</f>
        <v/>
      </c>
      <c r="U227" s="240"/>
      <c r="V227" s="274" t="e">
        <f>IF(C227="",NA(),MATCH($B227&amp;$C227,'Smelter Look-up'!$J:$J,0))</f>
        <v>#N/A</v>
      </c>
      <c r="W227" s="275"/>
      <c r="X227" s="275">
        <f t="shared" ca="1" si="31"/>
        <v>0</v>
      </c>
      <c r="Y227" s="275"/>
      <c r="Z227" s="275"/>
      <c r="AB227" s="277" t="str">
        <f t="shared" si="32"/>
        <v/>
      </c>
    </row>
    <row r="228" spans="1:28" s="276" customFormat="1" ht="20.25">
      <c r="A228" s="330"/>
      <c r="B228" s="216" t="str">
        <f>IF(LEN(A228)=0,"",INDEX('Smelter Look-up'!$A:$A,MATCH($A228,'Smelter Look-up'!$E:$E,0)))</f>
        <v/>
      </c>
      <c r="C228" s="220" t="str">
        <f>IF(LEN(A228)=0,"",INDEX('Smelter Look-up'!$C:$C,MATCH($A228,'Smelter Look-up'!$E:$E,0)))</f>
        <v/>
      </c>
      <c r="D228" s="282"/>
      <c r="E228" s="216" t="str">
        <f ca="1">IF(ISERROR($V228),"",OFFSET('Smelter Look-up'!$D$4,$V228-4,0)&amp;"")</f>
        <v/>
      </c>
      <c r="F228" s="216" t="str">
        <f ca="1">IF(ISERROR($V228),"",OFFSET('Smelter Look-up'!$E$4,$V228-4,0))</f>
        <v/>
      </c>
      <c r="G228" s="216" t="str">
        <f ca="1">IF(C228=$X$4,"Enter smelter details",IF(ISERROR($V228),"",OFFSET('Smelter Look-up'!$F$4,$V228-4,0)))</f>
        <v/>
      </c>
      <c r="H228" s="217" t="str">
        <f ca="1">IF(ISERROR($V228),"",OFFSET('Smelter Look-up'!$G$4,$V228-4,0))</f>
        <v/>
      </c>
      <c r="I228" s="218" t="str">
        <f ca="1">IF(ISERROR($V228),"",OFFSET('Smelter Look-up'!$H$4,$V228-4,0))</f>
        <v/>
      </c>
      <c r="J228" s="218" t="str">
        <f ca="1">IF(ISERROR($V228),"",OFFSET('Smelter Look-up'!$I$4,$V228-4,0))</f>
        <v/>
      </c>
      <c r="K228" s="272"/>
      <c r="L228" s="272"/>
      <c r="M228" s="272"/>
      <c r="N228" s="272"/>
      <c r="O228" s="272"/>
      <c r="P228" s="219"/>
      <c r="Q228" s="273"/>
      <c r="R228" s="216" t="str">
        <f ca="1">IF(ISERROR($V228),"",OFFSET('Smelter Look-up'!$C$4,$V228-4,0)&amp;"")</f>
        <v/>
      </c>
      <c r="S228" s="224" t="str">
        <f t="shared" ca="1" si="30"/>
        <v/>
      </c>
      <c r="T228" s="224" t="str">
        <f ca="1">IF(B228="","",IF(ISERROR(MATCH($J228,SorP!$B$1:$B$6230,0)),"",INDIRECT("'SorP'!$A$"&amp;MATCH($J228,SorP!$B$1:$B$6230,0))))</f>
        <v/>
      </c>
      <c r="U228" s="240"/>
      <c r="V228" s="274" t="e">
        <f>IF(C228="",NA(),MATCH($B228&amp;$C228,'Smelter Look-up'!$J:$J,0))</f>
        <v>#N/A</v>
      </c>
      <c r="W228" s="275"/>
      <c r="X228" s="275">
        <f t="shared" ca="1" si="31"/>
        <v>0</v>
      </c>
      <c r="Y228" s="275"/>
      <c r="Z228" s="275"/>
      <c r="AB228" s="277" t="str">
        <f t="shared" si="32"/>
        <v/>
      </c>
    </row>
    <row r="229" spans="1:28" s="276" customFormat="1" ht="20.25">
      <c r="A229" s="330"/>
      <c r="B229" s="216" t="str">
        <f>IF(LEN(A229)=0,"",INDEX('Smelter Look-up'!$A:$A,MATCH($A229,'Smelter Look-up'!$E:$E,0)))</f>
        <v/>
      </c>
      <c r="C229" s="220" t="str">
        <f>IF(LEN(A229)=0,"",INDEX('Smelter Look-up'!$C:$C,MATCH($A229,'Smelter Look-up'!$E:$E,0)))</f>
        <v/>
      </c>
      <c r="D229" s="282"/>
      <c r="E229" s="216" t="str">
        <f ca="1">IF(ISERROR($V229),"",OFFSET('Smelter Look-up'!$D$4,$V229-4,0)&amp;"")</f>
        <v/>
      </c>
      <c r="F229" s="216" t="str">
        <f ca="1">IF(ISERROR($V229),"",OFFSET('Smelter Look-up'!$E$4,$V229-4,0))</f>
        <v/>
      </c>
      <c r="G229" s="216" t="str">
        <f ca="1">IF(C229=$X$4,"Enter smelter details",IF(ISERROR($V229),"",OFFSET('Smelter Look-up'!$F$4,$V229-4,0)))</f>
        <v/>
      </c>
      <c r="H229" s="217" t="str">
        <f ca="1">IF(ISERROR($V229),"",OFFSET('Smelter Look-up'!$G$4,$V229-4,0))</f>
        <v/>
      </c>
      <c r="I229" s="218" t="str">
        <f ca="1">IF(ISERROR($V229),"",OFFSET('Smelter Look-up'!$H$4,$V229-4,0))</f>
        <v/>
      </c>
      <c r="J229" s="218" t="str">
        <f ca="1">IF(ISERROR($V229),"",OFFSET('Smelter Look-up'!$I$4,$V229-4,0))</f>
        <v/>
      </c>
      <c r="K229" s="272"/>
      <c r="L229" s="272"/>
      <c r="M229" s="272"/>
      <c r="N229" s="272"/>
      <c r="O229" s="272"/>
      <c r="P229" s="219"/>
      <c r="Q229" s="273"/>
      <c r="R229" s="216" t="str">
        <f ca="1">IF(ISERROR($V229),"",OFFSET('Smelter Look-up'!$C$4,$V229-4,0)&amp;"")</f>
        <v/>
      </c>
      <c r="S229" s="224" t="str">
        <f t="shared" ca="1" si="30"/>
        <v/>
      </c>
      <c r="T229" s="224" t="str">
        <f ca="1">IF(B229="","",IF(ISERROR(MATCH($J229,SorP!$B$1:$B$6230,0)),"",INDIRECT("'SorP'!$A$"&amp;MATCH($J229,SorP!$B$1:$B$6230,0))))</f>
        <v/>
      </c>
      <c r="U229" s="240"/>
      <c r="V229" s="274" t="e">
        <f>IF(C229="",NA(),MATCH($B229&amp;$C229,'Smelter Look-up'!$J:$J,0))</f>
        <v>#N/A</v>
      </c>
      <c r="W229" s="275"/>
      <c r="X229" s="275">
        <f t="shared" ca="1" si="31"/>
        <v>0</v>
      </c>
      <c r="Y229" s="275"/>
      <c r="Z229" s="275"/>
      <c r="AB229" s="277" t="str">
        <f t="shared" si="32"/>
        <v/>
      </c>
    </row>
    <row r="230" spans="1:28" s="276" customFormat="1" ht="20.25">
      <c r="A230" s="330"/>
      <c r="B230" s="216" t="str">
        <f>IF(LEN(A230)=0,"",INDEX('Smelter Look-up'!$A:$A,MATCH($A230,'Smelter Look-up'!$E:$E,0)))</f>
        <v/>
      </c>
      <c r="C230" s="220" t="str">
        <f>IF(LEN(A230)=0,"",INDEX('Smelter Look-up'!$C:$C,MATCH($A230,'Smelter Look-up'!$E:$E,0)))</f>
        <v/>
      </c>
      <c r="D230" s="282"/>
      <c r="E230" s="216" t="str">
        <f ca="1">IF(ISERROR($V230),"",OFFSET('Smelter Look-up'!$D$4,$V230-4,0)&amp;"")</f>
        <v/>
      </c>
      <c r="F230" s="216" t="str">
        <f ca="1">IF(ISERROR($V230),"",OFFSET('Smelter Look-up'!$E$4,$V230-4,0))</f>
        <v/>
      </c>
      <c r="G230" s="216" t="str">
        <f ca="1">IF(C230=$X$4,"Enter smelter details",IF(ISERROR($V230),"",OFFSET('Smelter Look-up'!$F$4,$V230-4,0)))</f>
        <v/>
      </c>
      <c r="H230" s="217" t="str">
        <f ca="1">IF(ISERROR($V230),"",OFFSET('Smelter Look-up'!$G$4,$V230-4,0))</f>
        <v/>
      </c>
      <c r="I230" s="218" t="str">
        <f ca="1">IF(ISERROR($V230),"",OFFSET('Smelter Look-up'!$H$4,$V230-4,0))</f>
        <v/>
      </c>
      <c r="J230" s="218" t="str">
        <f ca="1">IF(ISERROR($V230),"",OFFSET('Smelter Look-up'!$I$4,$V230-4,0))</f>
        <v/>
      </c>
      <c r="K230" s="272"/>
      <c r="L230" s="272"/>
      <c r="M230" s="272"/>
      <c r="N230" s="272"/>
      <c r="O230" s="272"/>
      <c r="P230" s="219"/>
      <c r="Q230" s="273"/>
      <c r="R230" s="216" t="str">
        <f ca="1">IF(ISERROR($V230),"",OFFSET('Smelter Look-up'!$C$4,$V230-4,0)&amp;"")</f>
        <v/>
      </c>
      <c r="S230" s="224" t="str">
        <f t="shared" ref="S230:S260" ca="1" si="33">IF(B230="","",IF(ISERROR(MATCH($E230,CL,0)),"Unknown",INDIRECT("'C'!$A$"&amp;MATCH($E230,CL,0)+1)))</f>
        <v/>
      </c>
      <c r="T230" s="224" t="str">
        <f ca="1">IF(B230="","",IF(ISERROR(MATCH($J230,SorP!$B$1:$B$6230,0)),"",INDIRECT("'SorP'!$A$"&amp;MATCH($J230,SorP!$B$1:$B$6230,0))))</f>
        <v/>
      </c>
      <c r="U230" s="240"/>
      <c r="V230" s="274" t="e">
        <f>IF(C230="",NA(),MATCH($B230&amp;$C230,'Smelter Look-up'!$J:$J,0))</f>
        <v>#N/A</v>
      </c>
      <c r="W230" s="275"/>
      <c r="X230" s="275">
        <f t="shared" ref="X230:X260" ca="1" si="34">IF(AND(C230="Smelter not listed",OR(LEN(D230)=0,LEN(E230)=0)),1,0)</f>
        <v>0</v>
      </c>
      <c r="Y230" s="275"/>
      <c r="Z230" s="275"/>
      <c r="AB230" s="277" t="str">
        <f t="shared" ref="AB230:AB260" si="35">B230&amp;C230</f>
        <v/>
      </c>
    </row>
    <row r="231" spans="1:28" s="276" customFormat="1" ht="20.25">
      <c r="A231" s="330"/>
      <c r="B231" s="216" t="str">
        <f>IF(LEN(A231)=0,"",INDEX('Smelter Look-up'!$A:$A,MATCH($A231,'Smelter Look-up'!$E:$E,0)))</f>
        <v/>
      </c>
      <c r="C231" s="220" t="str">
        <f>IF(LEN(A231)=0,"",INDEX('Smelter Look-up'!$C:$C,MATCH($A231,'Smelter Look-up'!$E:$E,0)))</f>
        <v/>
      </c>
      <c r="D231" s="282"/>
      <c r="E231" s="216" t="str">
        <f ca="1">IF(ISERROR($V231),"",OFFSET('Smelter Look-up'!$D$4,$V231-4,0)&amp;"")</f>
        <v/>
      </c>
      <c r="F231" s="216" t="str">
        <f ca="1">IF(ISERROR($V231),"",OFFSET('Smelter Look-up'!$E$4,$V231-4,0))</f>
        <v/>
      </c>
      <c r="G231" s="216" t="str">
        <f ca="1">IF(C231=$X$4,"Enter smelter details",IF(ISERROR($V231),"",OFFSET('Smelter Look-up'!$F$4,$V231-4,0)))</f>
        <v/>
      </c>
      <c r="H231" s="217" t="str">
        <f ca="1">IF(ISERROR($V231),"",OFFSET('Smelter Look-up'!$G$4,$V231-4,0))</f>
        <v/>
      </c>
      <c r="I231" s="218" t="str">
        <f ca="1">IF(ISERROR($V231),"",OFFSET('Smelter Look-up'!$H$4,$V231-4,0))</f>
        <v/>
      </c>
      <c r="J231" s="218" t="str">
        <f ca="1">IF(ISERROR($V231),"",OFFSET('Smelter Look-up'!$I$4,$V231-4,0))</f>
        <v/>
      </c>
      <c r="K231" s="272"/>
      <c r="L231" s="272"/>
      <c r="M231" s="272"/>
      <c r="N231" s="272"/>
      <c r="O231" s="272"/>
      <c r="P231" s="219"/>
      <c r="Q231" s="273"/>
      <c r="R231" s="216" t="str">
        <f ca="1">IF(ISERROR($V231),"",OFFSET('Smelter Look-up'!$C$4,$V231-4,0)&amp;"")</f>
        <v/>
      </c>
      <c r="S231" s="224" t="str">
        <f t="shared" ca="1" si="33"/>
        <v/>
      </c>
      <c r="T231" s="224" t="str">
        <f ca="1">IF(B231="","",IF(ISERROR(MATCH($J231,SorP!$B$1:$B$6230,0)),"",INDIRECT("'SorP'!$A$"&amp;MATCH($J231,SorP!$B$1:$B$6230,0))))</f>
        <v/>
      </c>
      <c r="U231" s="240"/>
      <c r="V231" s="274" t="e">
        <f>IF(C231="",NA(),MATCH($B231&amp;$C231,'Smelter Look-up'!$J:$J,0))</f>
        <v>#N/A</v>
      </c>
      <c r="W231" s="275"/>
      <c r="X231" s="275">
        <f t="shared" ca="1" si="34"/>
        <v>0</v>
      </c>
      <c r="Y231" s="275"/>
      <c r="Z231" s="275"/>
      <c r="AB231" s="277" t="str">
        <f t="shared" si="35"/>
        <v/>
      </c>
    </row>
    <row r="232" spans="1:28" s="276" customFormat="1" ht="20.25">
      <c r="A232" s="330"/>
      <c r="B232" s="216" t="str">
        <f>IF(LEN(A232)=0,"",INDEX('Smelter Look-up'!$A:$A,MATCH($A232,'Smelter Look-up'!$E:$E,0)))</f>
        <v/>
      </c>
      <c r="C232" s="220" t="str">
        <f>IF(LEN(A232)=0,"",INDEX('Smelter Look-up'!$C:$C,MATCH($A232,'Smelter Look-up'!$E:$E,0)))</f>
        <v/>
      </c>
      <c r="D232" s="282"/>
      <c r="E232" s="216" t="str">
        <f ca="1">IF(ISERROR($V232),"",OFFSET('Smelter Look-up'!$D$4,$V232-4,0)&amp;"")</f>
        <v/>
      </c>
      <c r="F232" s="216" t="str">
        <f ca="1">IF(ISERROR($V232),"",OFFSET('Smelter Look-up'!$E$4,$V232-4,0))</f>
        <v/>
      </c>
      <c r="G232" s="216" t="str">
        <f ca="1">IF(C232=$X$4,"Enter smelter details",IF(ISERROR($V232),"",OFFSET('Smelter Look-up'!$F$4,$V232-4,0)))</f>
        <v/>
      </c>
      <c r="H232" s="217" t="str">
        <f ca="1">IF(ISERROR($V232),"",OFFSET('Smelter Look-up'!$G$4,$V232-4,0))</f>
        <v/>
      </c>
      <c r="I232" s="218" t="str">
        <f ca="1">IF(ISERROR($V232),"",OFFSET('Smelter Look-up'!$H$4,$V232-4,0))</f>
        <v/>
      </c>
      <c r="J232" s="218" t="str">
        <f ca="1">IF(ISERROR($V232),"",OFFSET('Smelter Look-up'!$I$4,$V232-4,0))</f>
        <v/>
      </c>
      <c r="K232" s="272"/>
      <c r="L232" s="272"/>
      <c r="M232" s="272"/>
      <c r="N232" s="272"/>
      <c r="O232" s="272"/>
      <c r="P232" s="219"/>
      <c r="Q232" s="273"/>
      <c r="R232" s="216" t="str">
        <f ca="1">IF(ISERROR($V232),"",OFFSET('Smelter Look-up'!$C$4,$V232-4,0)&amp;"")</f>
        <v/>
      </c>
      <c r="S232" s="224" t="str">
        <f t="shared" ca="1" si="33"/>
        <v/>
      </c>
      <c r="T232" s="224" t="str">
        <f ca="1">IF(B232="","",IF(ISERROR(MATCH($J232,SorP!$B$1:$B$6230,0)),"",INDIRECT("'SorP'!$A$"&amp;MATCH($J232,SorP!$B$1:$B$6230,0))))</f>
        <v/>
      </c>
      <c r="U232" s="240"/>
      <c r="V232" s="274" t="e">
        <f>IF(C232="",NA(),MATCH($B232&amp;$C232,'Smelter Look-up'!$J:$J,0))</f>
        <v>#N/A</v>
      </c>
      <c r="W232" s="275"/>
      <c r="X232" s="275">
        <f t="shared" ca="1" si="34"/>
        <v>0</v>
      </c>
      <c r="Y232" s="275"/>
      <c r="Z232" s="275"/>
      <c r="AB232" s="277" t="str">
        <f t="shared" si="35"/>
        <v/>
      </c>
    </row>
    <row r="233" spans="1:28" s="276" customFormat="1" ht="20.25">
      <c r="A233" s="330"/>
      <c r="B233" s="216" t="str">
        <f>IF(LEN(A233)=0,"",INDEX('Smelter Look-up'!$A:$A,MATCH($A233,'Smelter Look-up'!$E:$E,0)))</f>
        <v/>
      </c>
      <c r="C233" s="220" t="str">
        <f>IF(LEN(A233)=0,"",INDEX('Smelter Look-up'!$C:$C,MATCH($A233,'Smelter Look-up'!$E:$E,0)))</f>
        <v/>
      </c>
      <c r="D233" s="282"/>
      <c r="E233" s="216" t="str">
        <f ca="1">IF(ISERROR($V233),"",OFFSET('Smelter Look-up'!$D$4,$V233-4,0)&amp;"")</f>
        <v/>
      </c>
      <c r="F233" s="216" t="str">
        <f ca="1">IF(ISERROR($V233),"",OFFSET('Smelter Look-up'!$E$4,$V233-4,0))</f>
        <v/>
      </c>
      <c r="G233" s="216" t="str">
        <f ca="1">IF(C233=$X$4,"Enter smelter details",IF(ISERROR($V233),"",OFFSET('Smelter Look-up'!$F$4,$V233-4,0)))</f>
        <v/>
      </c>
      <c r="H233" s="217" t="str">
        <f ca="1">IF(ISERROR($V233),"",OFFSET('Smelter Look-up'!$G$4,$V233-4,0))</f>
        <v/>
      </c>
      <c r="I233" s="218" t="str">
        <f ca="1">IF(ISERROR($V233),"",OFFSET('Smelter Look-up'!$H$4,$V233-4,0))</f>
        <v/>
      </c>
      <c r="J233" s="218" t="str">
        <f ca="1">IF(ISERROR($V233),"",OFFSET('Smelter Look-up'!$I$4,$V233-4,0))</f>
        <v/>
      </c>
      <c r="K233" s="272"/>
      <c r="L233" s="272"/>
      <c r="M233" s="272"/>
      <c r="N233" s="272"/>
      <c r="O233" s="272"/>
      <c r="P233" s="219"/>
      <c r="Q233" s="273"/>
      <c r="R233" s="216" t="str">
        <f ca="1">IF(ISERROR($V233),"",OFFSET('Smelter Look-up'!$C$4,$V233-4,0)&amp;"")</f>
        <v/>
      </c>
      <c r="S233" s="224" t="str">
        <f t="shared" ca="1" si="33"/>
        <v/>
      </c>
      <c r="T233" s="224" t="str">
        <f ca="1">IF(B233="","",IF(ISERROR(MATCH($J233,SorP!$B$1:$B$6230,0)),"",INDIRECT("'SorP'!$A$"&amp;MATCH($J233,SorP!$B$1:$B$6230,0))))</f>
        <v/>
      </c>
      <c r="U233" s="240"/>
      <c r="V233" s="274" t="e">
        <f>IF(C233="",NA(),MATCH($B233&amp;$C233,'Smelter Look-up'!$J:$J,0))</f>
        <v>#N/A</v>
      </c>
      <c r="W233" s="275"/>
      <c r="X233" s="275">
        <f t="shared" ca="1" si="34"/>
        <v>0</v>
      </c>
      <c r="Y233" s="275"/>
      <c r="Z233" s="275"/>
      <c r="AB233" s="277" t="str">
        <f t="shared" si="35"/>
        <v/>
      </c>
    </row>
    <row r="234" spans="1:28" s="276" customFormat="1" ht="20.25">
      <c r="A234" s="330"/>
      <c r="B234" s="216" t="str">
        <f>IF(LEN(A234)=0,"",INDEX('Smelter Look-up'!$A:$A,MATCH($A234,'Smelter Look-up'!$E:$E,0)))</f>
        <v/>
      </c>
      <c r="C234" s="220" t="str">
        <f>IF(LEN(A234)=0,"",INDEX('Smelter Look-up'!$C:$C,MATCH($A234,'Smelter Look-up'!$E:$E,0)))</f>
        <v/>
      </c>
      <c r="D234" s="282"/>
      <c r="E234" s="216" t="str">
        <f ca="1">IF(ISERROR($V234),"",OFFSET('Smelter Look-up'!$D$4,$V234-4,0)&amp;"")</f>
        <v/>
      </c>
      <c r="F234" s="216" t="str">
        <f ca="1">IF(ISERROR($V234),"",OFFSET('Smelter Look-up'!$E$4,$V234-4,0))</f>
        <v/>
      </c>
      <c r="G234" s="216" t="str">
        <f ca="1">IF(C234=$X$4,"Enter smelter details",IF(ISERROR($V234),"",OFFSET('Smelter Look-up'!$F$4,$V234-4,0)))</f>
        <v/>
      </c>
      <c r="H234" s="217" t="str">
        <f ca="1">IF(ISERROR($V234),"",OFFSET('Smelter Look-up'!$G$4,$V234-4,0))</f>
        <v/>
      </c>
      <c r="I234" s="218" t="str">
        <f ca="1">IF(ISERROR($V234),"",OFFSET('Smelter Look-up'!$H$4,$V234-4,0))</f>
        <v/>
      </c>
      <c r="J234" s="218" t="str">
        <f ca="1">IF(ISERROR($V234),"",OFFSET('Smelter Look-up'!$I$4,$V234-4,0))</f>
        <v/>
      </c>
      <c r="K234" s="272"/>
      <c r="L234" s="272"/>
      <c r="M234" s="272"/>
      <c r="N234" s="272"/>
      <c r="O234" s="272"/>
      <c r="P234" s="219"/>
      <c r="Q234" s="273"/>
      <c r="R234" s="216" t="str">
        <f ca="1">IF(ISERROR($V234),"",OFFSET('Smelter Look-up'!$C$4,$V234-4,0)&amp;"")</f>
        <v/>
      </c>
      <c r="S234" s="224" t="str">
        <f t="shared" ca="1" si="33"/>
        <v/>
      </c>
      <c r="T234" s="224" t="str">
        <f ca="1">IF(B234="","",IF(ISERROR(MATCH($J234,SorP!$B$1:$B$6230,0)),"",INDIRECT("'SorP'!$A$"&amp;MATCH($J234,SorP!$B$1:$B$6230,0))))</f>
        <v/>
      </c>
      <c r="U234" s="240"/>
      <c r="V234" s="274" t="e">
        <f>IF(C234="",NA(),MATCH($B234&amp;$C234,'Smelter Look-up'!$J:$J,0))</f>
        <v>#N/A</v>
      </c>
      <c r="W234" s="275"/>
      <c r="X234" s="275">
        <f t="shared" ca="1" si="34"/>
        <v>0</v>
      </c>
      <c r="Y234" s="275"/>
      <c r="Z234" s="275"/>
      <c r="AB234" s="277" t="str">
        <f t="shared" si="35"/>
        <v/>
      </c>
    </row>
    <row r="235" spans="1:28" s="276" customFormat="1" ht="20.25">
      <c r="A235" s="330"/>
      <c r="B235" s="216" t="str">
        <f>IF(LEN(A235)=0,"",INDEX('Smelter Look-up'!$A:$A,MATCH($A235,'Smelter Look-up'!$E:$E,0)))</f>
        <v/>
      </c>
      <c r="C235" s="220" t="str">
        <f>IF(LEN(A235)=0,"",INDEX('Smelter Look-up'!$C:$C,MATCH($A235,'Smelter Look-up'!$E:$E,0)))</f>
        <v/>
      </c>
      <c r="D235" s="282"/>
      <c r="E235" s="216" t="str">
        <f ca="1">IF(ISERROR($V235),"",OFFSET('Smelter Look-up'!$D$4,$V235-4,0)&amp;"")</f>
        <v/>
      </c>
      <c r="F235" s="216" t="str">
        <f ca="1">IF(ISERROR($V235),"",OFFSET('Smelter Look-up'!$E$4,$V235-4,0))</f>
        <v/>
      </c>
      <c r="G235" s="216" t="str">
        <f ca="1">IF(C235=$X$4,"Enter smelter details",IF(ISERROR($V235),"",OFFSET('Smelter Look-up'!$F$4,$V235-4,0)))</f>
        <v/>
      </c>
      <c r="H235" s="217" t="str">
        <f ca="1">IF(ISERROR($V235),"",OFFSET('Smelter Look-up'!$G$4,$V235-4,0))</f>
        <v/>
      </c>
      <c r="I235" s="218" t="str">
        <f ca="1">IF(ISERROR($V235),"",OFFSET('Smelter Look-up'!$H$4,$V235-4,0))</f>
        <v/>
      </c>
      <c r="J235" s="218" t="str">
        <f ca="1">IF(ISERROR($V235),"",OFFSET('Smelter Look-up'!$I$4,$V235-4,0))</f>
        <v/>
      </c>
      <c r="K235" s="272"/>
      <c r="L235" s="272"/>
      <c r="M235" s="272"/>
      <c r="N235" s="272"/>
      <c r="O235" s="272"/>
      <c r="P235" s="219"/>
      <c r="Q235" s="273"/>
      <c r="R235" s="216" t="str">
        <f ca="1">IF(ISERROR($V235),"",OFFSET('Smelter Look-up'!$C$4,$V235-4,0)&amp;"")</f>
        <v/>
      </c>
      <c r="S235" s="224" t="str">
        <f t="shared" ca="1" si="33"/>
        <v/>
      </c>
      <c r="T235" s="224" t="str">
        <f ca="1">IF(B235="","",IF(ISERROR(MATCH($J235,SorP!$B$1:$B$6230,0)),"",INDIRECT("'SorP'!$A$"&amp;MATCH($J235,SorP!$B$1:$B$6230,0))))</f>
        <v/>
      </c>
      <c r="U235" s="240"/>
      <c r="V235" s="274" t="e">
        <f>IF(C235="",NA(),MATCH($B235&amp;$C235,'Smelter Look-up'!$J:$J,0))</f>
        <v>#N/A</v>
      </c>
      <c r="W235" s="275"/>
      <c r="X235" s="275">
        <f t="shared" ca="1" si="34"/>
        <v>0</v>
      </c>
      <c r="Y235" s="275"/>
      <c r="Z235" s="275"/>
      <c r="AB235" s="277" t="str">
        <f t="shared" si="35"/>
        <v/>
      </c>
    </row>
    <row r="236" spans="1:28" s="276" customFormat="1" ht="20.25">
      <c r="A236" s="330"/>
      <c r="B236" s="216" t="str">
        <f>IF(LEN(A236)=0,"",INDEX('Smelter Look-up'!$A:$A,MATCH($A236,'Smelter Look-up'!$E:$E,0)))</f>
        <v/>
      </c>
      <c r="C236" s="220" t="str">
        <f>IF(LEN(A236)=0,"",INDEX('Smelter Look-up'!$C:$C,MATCH($A236,'Smelter Look-up'!$E:$E,0)))</f>
        <v/>
      </c>
      <c r="D236" s="282"/>
      <c r="E236" s="216" t="str">
        <f ca="1">IF(ISERROR($V236),"",OFFSET('Smelter Look-up'!$D$4,$V236-4,0)&amp;"")</f>
        <v/>
      </c>
      <c r="F236" s="216" t="str">
        <f ca="1">IF(ISERROR($V236),"",OFFSET('Smelter Look-up'!$E$4,$V236-4,0))</f>
        <v/>
      </c>
      <c r="G236" s="216" t="str">
        <f ca="1">IF(C236=$X$4,"Enter smelter details",IF(ISERROR($V236),"",OFFSET('Smelter Look-up'!$F$4,$V236-4,0)))</f>
        <v/>
      </c>
      <c r="H236" s="217" t="str">
        <f ca="1">IF(ISERROR($V236),"",OFFSET('Smelter Look-up'!$G$4,$V236-4,0))</f>
        <v/>
      </c>
      <c r="I236" s="218" t="str">
        <f ca="1">IF(ISERROR($V236),"",OFFSET('Smelter Look-up'!$H$4,$V236-4,0))</f>
        <v/>
      </c>
      <c r="J236" s="218" t="str">
        <f ca="1">IF(ISERROR($V236),"",OFFSET('Smelter Look-up'!$I$4,$V236-4,0))</f>
        <v/>
      </c>
      <c r="K236" s="272"/>
      <c r="L236" s="272"/>
      <c r="M236" s="272"/>
      <c r="N236" s="272"/>
      <c r="O236" s="272"/>
      <c r="P236" s="219"/>
      <c r="Q236" s="273"/>
      <c r="R236" s="216" t="str">
        <f ca="1">IF(ISERROR($V236),"",OFFSET('Smelter Look-up'!$C$4,$V236-4,0)&amp;"")</f>
        <v/>
      </c>
      <c r="S236" s="224" t="str">
        <f t="shared" ca="1" si="33"/>
        <v/>
      </c>
      <c r="T236" s="224" t="str">
        <f ca="1">IF(B236="","",IF(ISERROR(MATCH($J236,SorP!$B$1:$B$6230,0)),"",INDIRECT("'SorP'!$A$"&amp;MATCH($J236,SorP!$B$1:$B$6230,0))))</f>
        <v/>
      </c>
      <c r="U236" s="240"/>
      <c r="V236" s="274" t="e">
        <f>IF(C236="",NA(),MATCH($B236&amp;$C236,'Smelter Look-up'!$J:$J,0))</f>
        <v>#N/A</v>
      </c>
      <c r="W236" s="275"/>
      <c r="X236" s="275">
        <f t="shared" ca="1" si="34"/>
        <v>0</v>
      </c>
      <c r="Y236" s="275"/>
      <c r="Z236" s="275"/>
      <c r="AB236" s="277" t="str">
        <f t="shared" si="35"/>
        <v/>
      </c>
    </row>
    <row r="237" spans="1:28" s="276" customFormat="1" ht="20.25">
      <c r="A237" s="330"/>
      <c r="B237" s="216" t="str">
        <f>IF(LEN(A237)=0,"",INDEX('Smelter Look-up'!$A:$A,MATCH($A237,'Smelter Look-up'!$E:$E,0)))</f>
        <v/>
      </c>
      <c r="C237" s="220" t="str">
        <f>IF(LEN(A237)=0,"",INDEX('Smelter Look-up'!$C:$C,MATCH($A237,'Smelter Look-up'!$E:$E,0)))</f>
        <v/>
      </c>
      <c r="D237" s="282"/>
      <c r="E237" s="216" t="str">
        <f ca="1">IF(ISERROR($V237),"",OFFSET('Smelter Look-up'!$D$4,$V237-4,0)&amp;"")</f>
        <v/>
      </c>
      <c r="F237" s="216" t="str">
        <f ca="1">IF(ISERROR($V237),"",OFFSET('Smelter Look-up'!$E$4,$V237-4,0))</f>
        <v/>
      </c>
      <c r="G237" s="216" t="str">
        <f ca="1">IF(C237=$X$4,"Enter smelter details",IF(ISERROR($V237),"",OFFSET('Smelter Look-up'!$F$4,$V237-4,0)))</f>
        <v/>
      </c>
      <c r="H237" s="217" t="str">
        <f ca="1">IF(ISERROR($V237),"",OFFSET('Smelter Look-up'!$G$4,$V237-4,0))</f>
        <v/>
      </c>
      <c r="I237" s="218" t="str">
        <f ca="1">IF(ISERROR($V237),"",OFFSET('Smelter Look-up'!$H$4,$V237-4,0))</f>
        <v/>
      </c>
      <c r="J237" s="218" t="str">
        <f ca="1">IF(ISERROR($V237),"",OFFSET('Smelter Look-up'!$I$4,$V237-4,0))</f>
        <v/>
      </c>
      <c r="K237" s="272"/>
      <c r="L237" s="272"/>
      <c r="M237" s="272"/>
      <c r="N237" s="272"/>
      <c r="O237" s="272"/>
      <c r="P237" s="219"/>
      <c r="Q237" s="273"/>
      <c r="R237" s="216" t="str">
        <f ca="1">IF(ISERROR($V237),"",OFFSET('Smelter Look-up'!$C$4,$V237-4,0)&amp;"")</f>
        <v/>
      </c>
      <c r="S237" s="224" t="str">
        <f t="shared" ca="1" si="33"/>
        <v/>
      </c>
      <c r="T237" s="224" t="str">
        <f ca="1">IF(B237="","",IF(ISERROR(MATCH($J237,SorP!$B$1:$B$6230,0)),"",INDIRECT("'SorP'!$A$"&amp;MATCH($J237,SorP!$B$1:$B$6230,0))))</f>
        <v/>
      </c>
      <c r="U237" s="240"/>
      <c r="V237" s="274" t="e">
        <f>IF(C237="",NA(),MATCH($B237&amp;$C237,'Smelter Look-up'!$J:$J,0))</f>
        <v>#N/A</v>
      </c>
      <c r="W237" s="275"/>
      <c r="X237" s="275">
        <f t="shared" ca="1" si="34"/>
        <v>0</v>
      </c>
      <c r="Y237" s="275"/>
      <c r="Z237" s="275"/>
      <c r="AB237" s="277" t="str">
        <f t="shared" si="35"/>
        <v/>
      </c>
    </row>
    <row r="238" spans="1:28" s="276" customFormat="1" ht="20.25">
      <c r="A238" s="330"/>
      <c r="B238" s="216" t="str">
        <f>IF(LEN(A238)=0,"",INDEX('Smelter Look-up'!$A:$A,MATCH($A238,'Smelter Look-up'!$E:$E,0)))</f>
        <v/>
      </c>
      <c r="C238" s="220" t="str">
        <f>IF(LEN(A238)=0,"",INDEX('Smelter Look-up'!$C:$C,MATCH($A238,'Smelter Look-up'!$E:$E,0)))</f>
        <v/>
      </c>
      <c r="D238" s="282"/>
      <c r="E238" s="216" t="str">
        <f ca="1">IF(ISERROR($V238),"",OFFSET('Smelter Look-up'!$D$4,$V238-4,0)&amp;"")</f>
        <v/>
      </c>
      <c r="F238" s="216" t="str">
        <f ca="1">IF(ISERROR($V238),"",OFFSET('Smelter Look-up'!$E$4,$V238-4,0))</f>
        <v/>
      </c>
      <c r="G238" s="216" t="str">
        <f ca="1">IF(C238=$X$4,"Enter smelter details",IF(ISERROR($V238),"",OFFSET('Smelter Look-up'!$F$4,$V238-4,0)))</f>
        <v/>
      </c>
      <c r="H238" s="217" t="str">
        <f ca="1">IF(ISERROR($V238),"",OFFSET('Smelter Look-up'!$G$4,$V238-4,0))</f>
        <v/>
      </c>
      <c r="I238" s="218" t="str">
        <f ca="1">IF(ISERROR($V238),"",OFFSET('Smelter Look-up'!$H$4,$V238-4,0))</f>
        <v/>
      </c>
      <c r="J238" s="218" t="str">
        <f ca="1">IF(ISERROR($V238),"",OFFSET('Smelter Look-up'!$I$4,$V238-4,0))</f>
        <v/>
      </c>
      <c r="K238" s="272"/>
      <c r="L238" s="272"/>
      <c r="M238" s="272"/>
      <c r="N238" s="272"/>
      <c r="O238" s="272"/>
      <c r="P238" s="219"/>
      <c r="Q238" s="273"/>
      <c r="R238" s="216" t="str">
        <f ca="1">IF(ISERROR($V238),"",OFFSET('Smelter Look-up'!$C$4,$V238-4,0)&amp;"")</f>
        <v/>
      </c>
      <c r="S238" s="224" t="str">
        <f t="shared" ca="1" si="33"/>
        <v/>
      </c>
      <c r="T238" s="224" t="str">
        <f ca="1">IF(B238="","",IF(ISERROR(MATCH($J238,SorP!$B$1:$B$6230,0)),"",INDIRECT("'SorP'!$A$"&amp;MATCH($J238,SorP!$B$1:$B$6230,0))))</f>
        <v/>
      </c>
      <c r="U238" s="240"/>
      <c r="V238" s="274" t="e">
        <f>IF(C238="",NA(),MATCH($B238&amp;$C238,'Smelter Look-up'!$J:$J,0))</f>
        <v>#N/A</v>
      </c>
      <c r="W238" s="275"/>
      <c r="X238" s="275">
        <f t="shared" ca="1" si="34"/>
        <v>0</v>
      </c>
      <c r="Y238" s="275"/>
      <c r="Z238" s="275"/>
      <c r="AB238" s="277" t="str">
        <f t="shared" si="35"/>
        <v/>
      </c>
    </row>
    <row r="239" spans="1:28" s="276" customFormat="1" ht="20.25">
      <c r="A239" s="330"/>
      <c r="B239" s="216" t="str">
        <f>IF(LEN(A239)=0,"",INDEX('Smelter Look-up'!$A:$A,MATCH($A239,'Smelter Look-up'!$E:$E,0)))</f>
        <v/>
      </c>
      <c r="C239" s="220" t="str">
        <f>IF(LEN(A239)=0,"",INDEX('Smelter Look-up'!$C:$C,MATCH($A239,'Smelter Look-up'!$E:$E,0)))</f>
        <v/>
      </c>
      <c r="D239" s="282"/>
      <c r="E239" s="216" t="str">
        <f ca="1">IF(ISERROR($V239),"",OFFSET('Smelter Look-up'!$D$4,$V239-4,0)&amp;"")</f>
        <v/>
      </c>
      <c r="F239" s="216" t="str">
        <f ca="1">IF(ISERROR($V239),"",OFFSET('Smelter Look-up'!$E$4,$V239-4,0))</f>
        <v/>
      </c>
      <c r="G239" s="216" t="str">
        <f ca="1">IF(C239=$X$4,"Enter smelter details",IF(ISERROR($V239),"",OFFSET('Smelter Look-up'!$F$4,$V239-4,0)))</f>
        <v/>
      </c>
      <c r="H239" s="217" t="str">
        <f ca="1">IF(ISERROR($V239),"",OFFSET('Smelter Look-up'!$G$4,$V239-4,0))</f>
        <v/>
      </c>
      <c r="I239" s="218" t="str">
        <f ca="1">IF(ISERROR($V239),"",OFFSET('Smelter Look-up'!$H$4,$V239-4,0))</f>
        <v/>
      </c>
      <c r="J239" s="218" t="str">
        <f ca="1">IF(ISERROR($V239),"",OFFSET('Smelter Look-up'!$I$4,$V239-4,0))</f>
        <v/>
      </c>
      <c r="K239" s="272"/>
      <c r="L239" s="272"/>
      <c r="M239" s="272"/>
      <c r="N239" s="272"/>
      <c r="O239" s="272"/>
      <c r="P239" s="219"/>
      <c r="Q239" s="273"/>
      <c r="R239" s="216" t="str">
        <f ca="1">IF(ISERROR($V239),"",OFFSET('Smelter Look-up'!$C$4,$V239-4,0)&amp;"")</f>
        <v/>
      </c>
      <c r="S239" s="224" t="str">
        <f t="shared" ca="1" si="33"/>
        <v/>
      </c>
      <c r="T239" s="224" t="str">
        <f ca="1">IF(B239="","",IF(ISERROR(MATCH($J239,SorP!$B$1:$B$6230,0)),"",INDIRECT("'SorP'!$A$"&amp;MATCH($J239,SorP!$B$1:$B$6230,0))))</f>
        <v/>
      </c>
      <c r="U239" s="240"/>
      <c r="V239" s="274" t="e">
        <f>IF(C239="",NA(),MATCH($B239&amp;$C239,'Smelter Look-up'!$J:$J,0))</f>
        <v>#N/A</v>
      </c>
      <c r="W239" s="275"/>
      <c r="X239" s="275">
        <f t="shared" ca="1" si="34"/>
        <v>0</v>
      </c>
      <c r="Y239" s="275"/>
      <c r="Z239" s="275"/>
      <c r="AB239" s="277" t="str">
        <f t="shared" si="35"/>
        <v/>
      </c>
    </row>
    <row r="240" spans="1:28" s="276" customFormat="1" ht="20.25">
      <c r="A240" s="330"/>
      <c r="B240" s="216" t="str">
        <f>IF(LEN(A240)=0,"",INDEX('Smelter Look-up'!$A:$A,MATCH($A240,'Smelter Look-up'!$E:$E,0)))</f>
        <v/>
      </c>
      <c r="C240" s="220" t="str">
        <f>IF(LEN(A240)=0,"",INDEX('Smelter Look-up'!$C:$C,MATCH($A240,'Smelter Look-up'!$E:$E,0)))</f>
        <v/>
      </c>
      <c r="D240" s="282"/>
      <c r="E240" s="216" t="str">
        <f ca="1">IF(ISERROR($V240),"",OFFSET('Smelter Look-up'!$D$4,$V240-4,0)&amp;"")</f>
        <v/>
      </c>
      <c r="F240" s="216" t="str">
        <f ca="1">IF(ISERROR($V240),"",OFFSET('Smelter Look-up'!$E$4,$V240-4,0))</f>
        <v/>
      </c>
      <c r="G240" s="216" t="str">
        <f ca="1">IF(C240=$X$4,"Enter smelter details",IF(ISERROR($V240),"",OFFSET('Smelter Look-up'!$F$4,$V240-4,0)))</f>
        <v/>
      </c>
      <c r="H240" s="217" t="str">
        <f ca="1">IF(ISERROR($V240),"",OFFSET('Smelter Look-up'!$G$4,$V240-4,0))</f>
        <v/>
      </c>
      <c r="I240" s="218" t="str">
        <f ca="1">IF(ISERROR($V240),"",OFFSET('Smelter Look-up'!$H$4,$V240-4,0))</f>
        <v/>
      </c>
      <c r="J240" s="218" t="str">
        <f ca="1">IF(ISERROR($V240),"",OFFSET('Smelter Look-up'!$I$4,$V240-4,0))</f>
        <v/>
      </c>
      <c r="K240" s="272"/>
      <c r="L240" s="272"/>
      <c r="M240" s="272"/>
      <c r="N240" s="272"/>
      <c r="O240" s="272"/>
      <c r="P240" s="219"/>
      <c r="Q240" s="273"/>
      <c r="R240" s="216" t="str">
        <f ca="1">IF(ISERROR($V240),"",OFFSET('Smelter Look-up'!$C$4,$V240-4,0)&amp;"")</f>
        <v/>
      </c>
      <c r="S240" s="224" t="str">
        <f t="shared" ca="1" si="33"/>
        <v/>
      </c>
      <c r="T240" s="224" t="str">
        <f ca="1">IF(B240="","",IF(ISERROR(MATCH($J240,SorP!$B$1:$B$6230,0)),"",INDIRECT("'SorP'!$A$"&amp;MATCH($J240,SorP!$B$1:$B$6230,0))))</f>
        <v/>
      </c>
      <c r="U240" s="240"/>
      <c r="V240" s="274" t="e">
        <f>IF(C240="",NA(),MATCH($B240&amp;$C240,'Smelter Look-up'!$J:$J,0))</f>
        <v>#N/A</v>
      </c>
      <c r="W240" s="275"/>
      <c r="X240" s="275">
        <f t="shared" ca="1" si="34"/>
        <v>0</v>
      </c>
      <c r="Y240" s="275"/>
      <c r="Z240" s="275"/>
      <c r="AB240" s="277" t="str">
        <f t="shared" si="35"/>
        <v/>
      </c>
    </row>
    <row r="241" spans="1:28" s="276" customFormat="1" ht="20.25">
      <c r="A241" s="330"/>
      <c r="B241" s="216" t="str">
        <f>IF(LEN(A241)=0,"",INDEX('Smelter Look-up'!$A:$A,MATCH($A241,'Smelter Look-up'!$E:$E,0)))</f>
        <v/>
      </c>
      <c r="C241" s="220" t="str">
        <f>IF(LEN(A241)=0,"",INDEX('Smelter Look-up'!$C:$C,MATCH($A241,'Smelter Look-up'!$E:$E,0)))</f>
        <v/>
      </c>
      <c r="D241" s="282"/>
      <c r="E241" s="216" t="str">
        <f ca="1">IF(ISERROR($V241),"",OFFSET('Smelter Look-up'!$D$4,$V241-4,0)&amp;"")</f>
        <v/>
      </c>
      <c r="F241" s="216" t="str">
        <f ca="1">IF(ISERROR($V241),"",OFFSET('Smelter Look-up'!$E$4,$V241-4,0))</f>
        <v/>
      </c>
      <c r="G241" s="216" t="str">
        <f ca="1">IF(C241=$X$4,"Enter smelter details",IF(ISERROR($V241),"",OFFSET('Smelter Look-up'!$F$4,$V241-4,0)))</f>
        <v/>
      </c>
      <c r="H241" s="217" t="str">
        <f ca="1">IF(ISERROR($V241),"",OFFSET('Smelter Look-up'!$G$4,$V241-4,0))</f>
        <v/>
      </c>
      <c r="I241" s="218" t="str">
        <f ca="1">IF(ISERROR($V241),"",OFFSET('Smelter Look-up'!$H$4,$V241-4,0))</f>
        <v/>
      </c>
      <c r="J241" s="218" t="str">
        <f ca="1">IF(ISERROR($V241),"",OFFSET('Smelter Look-up'!$I$4,$V241-4,0))</f>
        <v/>
      </c>
      <c r="K241" s="272"/>
      <c r="L241" s="272"/>
      <c r="M241" s="272"/>
      <c r="N241" s="272"/>
      <c r="O241" s="272"/>
      <c r="P241" s="219"/>
      <c r="Q241" s="273"/>
      <c r="R241" s="216" t="str">
        <f ca="1">IF(ISERROR($V241),"",OFFSET('Smelter Look-up'!$C$4,$V241-4,0)&amp;"")</f>
        <v/>
      </c>
      <c r="S241" s="224" t="str">
        <f t="shared" ca="1" si="33"/>
        <v/>
      </c>
      <c r="T241" s="224" t="str">
        <f ca="1">IF(B241="","",IF(ISERROR(MATCH($J241,SorP!$B$1:$B$6230,0)),"",INDIRECT("'SorP'!$A$"&amp;MATCH($J241,SorP!$B$1:$B$6230,0))))</f>
        <v/>
      </c>
      <c r="U241" s="240"/>
      <c r="V241" s="274" t="e">
        <f>IF(C241="",NA(),MATCH($B241&amp;$C241,'Smelter Look-up'!$J:$J,0))</f>
        <v>#N/A</v>
      </c>
      <c r="W241" s="275"/>
      <c r="X241" s="275">
        <f t="shared" ca="1" si="34"/>
        <v>0</v>
      </c>
      <c r="Y241" s="275"/>
      <c r="Z241" s="275"/>
      <c r="AB241" s="277" t="str">
        <f t="shared" si="35"/>
        <v/>
      </c>
    </row>
    <row r="242" spans="1:28" s="276" customFormat="1" ht="20.25">
      <c r="A242" s="330"/>
      <c r="B242" s="216" t="str">
        <f>IF(LEN(A242)=0,"",INDEX('Smelter Look-up'!$A:$A,MATCH($A242,'Smelter Look-up'!$E:$E,0)))</f>
        <v/>
      </c>
      <c r="C242" s="220" t="str">
        <f>IF(LEN(A242)=0,"",INDEX('Smelter Look-up'!$C:$C,MATCH($A242,'Smelter Look-up'!$E:$E,0)))</f>
        <v/>
      </c>
      <c r="D242" s="282"/>
      <c r="E242" s="216" t="str">
        <f ca="1">IF(ISERROR($V242),"",OFFSET('Smelter Look-up'!$D$4,$V242-4,0)&amp;"")</f>
        <v/>
      </c>
      <c r="F242" s="216" t="str">
        <f ca="1">IF(ISERROR($V242),"",OFFSET('Smelter Look-up'!$E$4,$V242-4,0))</f>
        <v/>
      </c>
      <c r="G242" s="216" t="str">
        <f ca="1">IF(C242=$X$4,"Enter smelter details",IF(ISERROR($V242),"",OFFSET('Smelter Look-up'!$F$4,$V242-4,0)))</f>
        <v/>
      </c>
      <c r="H242" s="217" t="str">
        <f ca="1">IF(ISERROR($V242),"",OFFSET('Smelter Look-up'!$G$4,$V242-4,0))</f>
        <v/>
      </c>
      <c r="I242" s="218" t="str">
        <f ca="1">IF(ISERROR($V242),"",OFFSET('Smelter Look-up'!$H$4,$V242-4,0))</f>
        <v/>
      </c>
      <c r="J242" s="218" t="str">
        <f ca="1">IF(ISERROR($V242),"",OFFSET('Smelter Look-up'!$I$4,$V242-4,0))</f>
        <v/>
      </c>
      <c r="K242" s="272"/>
      <c r="L242" s="272"/>
      <c r="M242" s="272"/>
      <c r="N242" s="272"/>
      <c r="O242" s="272"/>
      <c r="P242" s="219"/>
      <c r="Q242" s="273"/>
      <c r="R242" s="216" t="str">
        <f ca="1">IF(ISERROR($V242),"",OFFSET('Smelter Look-up'!$C$4,$V242-4,0)&amp;"")</f>
        <v/>
      </c>
      <c r="S242" s="224" t="str">
        <f t="shared" ca="1" si="33"/>
        <v/>
      </c>
      <c r="T242" s="224" t="str">
        <f ca="1">IF(B242="","",IF(ISERROR(MATCH($J242,SorP!$B$1:$B$6230,0)),"",INDIRECT("'SorP'!$A$"&amp;MATCH($J242,SorP!$B$1:$B$6230,0))))</f>
        <v/>
      </c>
      <c r="U242" s="240"/>
      <c r="V242" s="274" t="e">
        <f>IF(C242="",NA(),MATCH($B242&amp;$C242,'Smelter Look-up'!$J:$J,0))</f>
        <v>#N/A</v>
      </c>
      <c r="W242" s="275"/>
      <c r="X242" s="275">
        <f t="shared" ca="1" si="34"/>
        <v>0</v>
      </c>
      <c r="Y242" s="275"/>
      <c r="Z242" s="275"/>
      <c r="AB242" s="277" t="str">
        <f t="shared" si="35"/>
        <v/>
      </c>
    </row>
    <row r="243" spans="1:28" s="276" customFormat="1" ht="20.25">
      <c r="A243" s="330"/>
      <c r="B243" s="216" t="str">
        <f>IF(LEN(A243)=0,"",INDEX('Smelter Look-up'!$A:$A,MATCH($A243,'Smelter Look-up'!$E:$E,0)))</f>
        <v/>
      </c>
      <c r="C243" s="220" t="str">
        <f>IF(LEN(A243)=0,"",INDEX('Smelter Look-up'!$C:$C,MATCH($A243,'Smelter Look-up'!$E:$E,0)))</f>
        <v/>
      </c>
      <c r="D243" s="282"/>
      <c r="E243" s="216" t="str">
        <f ca="1">IF(ISERROR($V243),"",OFFSET('Smelter Look-up'!$D$4,$V243-4,0)&amp;"")</f>
        <v/>
      </c>
      <c r="F243" s="216" t="str">
        <f ca="1">IF(ISERROR($V243),"",OFFSET('Smelter Look-up'!$E$4,$V243-4,0))</f>
        <v/>
      </c>
      <c r="G243" s="216" t="str">
        <f ca="1">IF(C243=$X$4,"Enter smelter details",IF(ISERROR($V243),"",OFFSET('Smelter Look-up'!$F$4,$V243-4,0)))</f>
        <v/>
      </c>
      <c r="H243" s="217" t="str">
        <f ca="1">IF(ISERROR($V243),"",OFFSET('Smelter Look-up'!$G$4,$V243-4,0))</f>
        <v/>
      </c>
      <c r="I243" s="218" t="str">
        <f ca="1">IF(ISERROR($V243),"",OFFSET('Smelter Look-up'!$H$4,$V243-4,0))</f>
        <v/>
      </c>
      <c r="J243" s="218" t="str">
        <f ca="1">IF(ISERROR($V243),"",OFFSET('Smelter Look-up'!$I$4,$V243-4,0))</f>
        <v/>
      </c>
      <c r="K243" s="272"/>
      <c r="L243" s="272"/>
      <c r="M243" s="272"/>
      <c r="N243" s="272"/>
      <c r="O243" s="272"/>
      <c r="P243" s="219"/>
      <c r="Q243" s="273"/>
      <c r="R243" s="216" t="str">
        <f ca="1">IF(ISERROR($V243),"",OFFSET('Smelter Look-up'!$C$4,$V243-4,0)&amp;"")</f>
        <v/>
      </c>
      <c r="S243" s="224" t="str">
        <f t="shared" ca="1" si="33"/>
        <v/>
      </c>
      <c r="T243" s="224" t="str">
        <f ca="1">IF(B243="","",IF(ISERROR(MATCH($J243,SorP!$B$1:$B$6230,0)),"",INDIRECT("'SorP'!$A$"&amp;MATCH($J243,SorP!$B$1:$B$6230,0))))</f>
        <v/>
      </c>
      <c r="U243" s="240"/>
      <c r="V243" s="274" t="e">
        <f>IF(C243="",NA(),MATCH($B243&amp;$C243,'Smelter Look-up'!$J:$J,0))</f>
        <v>#N/A</v>
      </c>
      <c r="W243" s="275"/>
      <c r="X243" s="275">
        <f t="shared" ca="1" si="34"/>
        <v>0</v>
      </c>
      <c r="Y243" s="275"/>
      <c r="Z243" s="275"/>
      <c r="AB243" s="277" t="str">
        <f t="shared" si="35"/>
        <v/>
      </c>
    </row>
    <row r="244" spans="1:28" s="276" customFormat="1" ht="20.25">
      <c r="A244" s="330"/>
      <c r="B244" s="216" t="str">
        <f>IF(LEN(A244)=0,"",INDEX('Smelter Look-up'!$A:$A,MATCH($A244,'Smelter Look-up'!$E:$E,0)))</f>
        <v/>
      </c>
      <c r="C244" s="220" t="str">
        <f>IF(LEN(A244)=0,"",INDEX('Smelter Look-up'!$C:$C,MATCH($A244,'Smelter Look-up'!$E:$E,0)))</f>
        <v/>
      </c>
      <c r="D244" s="282"/>
      <c r="E244" s="216" t="str">
        <f ca="1">IF(ISERROR($V244),"",OFFSET('Smelter Look-up'!$D$4,$V244-4,0)&amp;"")</f>
        <v/>
      </c>
      <c r="F244" s="216" t="str">
        <f ca="1">IF(ISERROR($V244),"",OFFSET('Smelter Look-up'!$E$4,$V244-4,0))</f>
        <v/>
      </c>
      <c r="G244" s="216" t="str">
        <f ca="1">IF(C244=$X$4,"Enter smelter details",IF(ISERROR($V244),"",OFFSET('Smelter Look-up'!$F$4,$V244-4,0)))</f>
        <v/>
      </c>
      <c r="H244" s="217" t="str">
        <f ca="1">IF(ISERROR($V244),"",OFFSET('Smelter Look-up'!$G$4,$V244-4,0))</f>
        <v/>
      </c>
      <c r="I244" s="218" t="str">
        <f ca="1">IF(ISERROR($V244),"",OFFSET('Smelter Look-up'!$H$4,$V244-4,0))</f>
        <v/>
      </c>
      <c r="J244" s="218" t="str">
        <f ca="1">IF(ISERROR($V244),"",OFFSET('Smelter Look-up'!$I$4,$V244-4,0))</f>
        <v/>
      </c>
      <c r="K244" s="272"/>
      <c r="L244" s="272"/>
      <c r="M244" s="272"/>
      <c r="N244" s="272"/>
      <c r="O244" s="272"/>
      <c r="P244" s="219"/>
      <c r="Q244" s="273"/>
      <c r="R244" s="216" t="str">
        <f ca="1">IF(ISERROR($V244),"",OFFSET('Smelter Look-up'!$C$4,$V244-4,0)&amp;"")</f>
        <v/>
      </c>
      <c r="S244" s="224" t="str">
        <f t="shared" ca="1" si="33"/>
        <v/>
      </c>
      <c r="T244" s="224" t="str">
        <f ca="1">IF(B244="","",IF(ISERROR(MATCH($J244,SorP!$B$1:$B$6230,0)),"",INDIRECT("'SorP'!$A$"&amp;MATCH($J244,SorP!$B$1:$B$6230,0))))</f>
        <v/>
      </c>
      <c r="U244" s="240"/>
      <c r="V244" s="274" t="e">
        <f>IF(C244="",NA(),MATCH($B244&amp;$C244,'Smelter Look-up'!$J:$J,0))</f>
        <v>#N/A</v>
      </c>
      <c r="W244" s="275"/>
      <c r="X244" s="275">
        <f t="shared" ca="1" si="34"/>
        <v>0</v>
      </c>
      <c r="Y244" s="275"/>
      <c r="Z244" s="275"/>
      <c r="AB244" s="277" t="str">
        <f t="shared" si="35"/>
        <v/>
      </c>
    </row>
    <row r="245" spans="1:28" s="276" customFormat="1" ht="20.25">
      <c r="A245" s="330"/>
      <c r="B245" s="216" t="str">
        <f>IF(LEN(A245)=0,"",INDEX('Smelter Look-up'!$A:$A,MATCH($A245,'Smelter Look-up'!$E:$E,0)))</f>
        <v/>
      </c>
      <c r="C245" s="220" t="str">
        <f>IF(LEN(A245)=0,"",INDEX('Smelter Look-up'!$C:$C,MATCH($A245,'Smelter Look-up'!$E:$E,0)))</f>
        <v/>
      </c>
      <c r="D245" s="282"/>
      <c r="E245" s="216" t="str">
        <f ca="1">IF(ISERROR($V245),"",OFFSET('Smelter Look-up'!$D$4,$V245-4,0)&amp;"")</f>
        <v/>
      </c>
      <c r="F245" s="216" t="str">
        <f ca="1">IF(ISERROR($V245),"",OFFSET('Smelter Look-up'!$E$4,$V245-4,0))</f>
        <v/>
      </c>
      <c r="G245" s="216" t="str">
        <f ca="1">IF(C245=$X$4,"Enter smelter details",IF(ISERROR($V245),"",OFFSET('Smelter Look-up'!$F$4,$V245-4,0)))</f>
        <v/>
      </c>
      <c r="H245" s="217" t="str">
        <f ca="1">IF(ISERROR($V245),"",OFFSET('Smelter Look-up'!$G$4,$V245-4,0))</f>
        <v/>
      </c>
      <c r="I245" s="218" t="str">
        <f ca="1">IF(ISERROR($V245),"",OFFSET('Smelter Look-up'!$H$4,$V245-4,0))</f>
        <v/>
      </c>
      <c r="J245" s="218" t="str">
        <f ca="1">IF(ISERROR($V245),"",OFFSET('Smelter Look-up'!$I$4,$V245-4,0))</f>
        <v/>
      </c>
      <c r="K245" s="272"/>
      <c r="L245" s="272"/>
      <c r="M245" s="272"/>
      <c r="N245" s="272"/>
      <c r="O245" s="272"/>
      <c r="P245" s="219"/>
      <c r="Q245" s="273"/>
      <c r="R245" s="216" t="str">
        <f ca="1">IF(ISERROR($V245),"",OFFSET('Smelter Look-up'!$C$4,$V245-4,0)&amp;"")</f>
        <v/>
      </c>
      <c r="S245" s="224" t="str">
        <f t="shared" ca="1" si="33"/>
        <v/>
      </c>
      <c r="T245" s="224" t="str">
        <f ca="1">IF(B245="","",IF(ISERROR(MATCH($J245,SorP!$B$1:$B$6230,0)),"",INDIRECT("'SorP'!$A$"&amp;MATCH($J245,SorP!$B$1:$B$6230,0))))</f>
        <v/>
      </c>
      <c r="U245" s="240"/>
      <c r="V245" s="274" t="e">
        <f>IF(C245="",NA(),MATCH($B245&amp;$C245,'Smelter Look-up'!$J:$J,0))</f>
        <v>#N/A</v>
      </c>
      <c r="W245" s="275"/>
      <c r="X245" s="275">
        <f t="shared" ca="1" si="34"/>
        <v>0</v>
      </c>
      <c r="Y245" s="275"/>
      <c r="Z245" s="275"/>
      <c r="AB245" s="277" t="str">
        <f t="shared" si="35"/>
        <v/>
      </c>
    </row>
    <row r="246" spans="1:28" s="276" customFormat="1" ht="20.25">
      <c r="A246" s="330"/>
      <c r="B246" s="216" t="str">
        <f>IF(LEN(A246)=0,"",INDEX('Smelter Look-up'!$A:$A,MATCH($A246,'Smelter Look-up'!$E:$E,0)))</f>
        <v/>
      </c>
      <c r="C246" s="220" t="str">
        <f>IF(LEN(A246)=0,"",INDEX('Smelter Look-up'!$C:$C,MATCH($A246,'Smelter Look-up'!$E:$E,0)))</f>
        <v/>
      </c>
      <c r="D246" s="282"/>
      <c r="E246" s="216" t="str">
        <f ca="1">IF(ISERROR($V246),"",OFFSET('Smelter Look-up'!$D$4,$V246-4,0)&amp;"")</f>
        <v/>
      </c>
      <c r="F246" s="216" t="str">
        <f ca="1">IF(ISERROR($V246),"",OFFSET('Smelter Look-up'!$E$4,$V246-4,0))</f>
        <v/>
      </c>
      <c r="G246" s="216" t="str">
        <f ca="1">IF(C246=$X$4,"Enter smelter details",IF(ISERROR($V246),"",OFFSET('Smelter Look-up'!$F$4,$V246-4,0)))</f>
        <v/>
      </c>
      <c r="H246" s="217" t="str">
        <f ca="1">IF(ISERROR($V246),"",OFFSET('Smelter Look-up'!$G$4,$V246-4,0))</f>
        <v/>
      </c>
      <c r="I246" s="218" t="str">
        <f ca="1">IF(ISERROR($V246),"",OFFSET('Smelter Look-up'!$H$4,$V246-4,0))</f>
        <v/>
      </c>
      <c r="J246" s="218" t="str">
        <f ca="1">IF(ISERROR($V246),"",OFFSET('Smelter Look-up'!$I$4,$V246-4,0))</f>
        <v/>
      </c>
      <c r="K246" s="272"/>
      <c r="L246" s="272"/>
      <c r="M246" s="272"/>
      <c r="N246" s="272"/>
      <c r="O246" s="272"/>
      <c r="P246" s="219"/>
      <c r="Q246" s="273"/>
      <c r="R246" s="216" t="str">
        <f ca="1">IF(ISERROR($V246),"",OFFSET('Smelter Look-up'!$C$4,$V246-4,0)&amp;"")</f>
        <v/>
      </c>
      <c r="S246" s="224" t="str">
        <f t="shared" ca="1" si="33"/>
        <v/>
      </c>
      <c r="T246" s="224" t="str">
        <f ca="1">IF(B246="","",IF(ISERROR(MATCH($J246,SorP!$B$1:$B$6230,0)),"",INDIRECT("'SorP'!$A$"&amp;MATCH($J246,SorP!$B$1:$B$6230,0))))</f>
        <v/>
      </c>
      <c r="U246" s="240"/>
      <c r="V246" s="274" t="e">
        <f>IF(C246="",NA(),MATCH($B246&amp;$C246,'Smelter Look-up'!$J:$J,0))</f>
        <v>#N/A</v>
      </c>
      <c r="W246" s="275"/>
      <c r="X246" s="275">
        <f t="shared" ca="1" si="34"/>
        <v>0</v>
      </c>
      <c r="Y246" s="275"/>
      <c r="Z246" s="275"/>
      <c r="AB246" s="277" t="str">
        <f t="shared" si="35"/>
        <v/>
      </c>
    </row>
    <row r="247" spans="1:28" s="276" customFormat="1" ht="20.25">
      <c r="A247" s="330"/>
      <c r="B247" s="216" t="str">
        <f>IF(LEN(A247)=0,"",INDEX('Smelter Look-up'!$A:$A,MATCH($A247,'Smelter Look-up'!$E:$E,0)))</f>
        <v/>
      </c>
      <c r="C247" s="220" t="str">
        <f>IF(LEN(A247)=0,"",INDEX('Smelter Look-up'!$C:$C,MATCH($A247,'Smelter Look-up'!$E:$E,0)))</f>
        <v/>
      </c>
      <c r="D247" s="282"/>
      <c r="E247" s="216" t="str">
        <f ca="1">IF(ISERROR($V247),"",OFFSET('Smelter Look-up'!$D$4,$V247-4,0)&amp;"")</f>
        <v/>
      </c>
      <c r="F247" s="216" t="str">
        <f ca="1">IF(ISERROR($V247),"",OFFSET('Smelter Look-up'!$E$4,$V247-4,0))</f>
        <v/>
      </c>
      <c r="G247" s="216" t="str">
        <f ca="1">IF(C247=$X$4,"Enter smelter details",IF(ISERROR($V247),"",OFFSET('Smelter Look-up'!$F$4,$V247-4,0)))</f>
        <v/>
      </c>
      <c r="H247" s="217" t="str">
        <f ca="1">IF(ISERROR($V247),"",OFFSET('Smelter Look-up'!$G$4,$V247-4,0))</f>
        <v/>
      </c>
      <c r="I247" s="218" t="str">
        <f ca="1">IF(ISERROR($V247),"",OFFSET('Smelter Look-up'!$H$4,$V247-4,0))</f>
        <v/>
      </c>
      <c r="J247" s="218" t="str">
        <f ca="1">IF(ISERROR($V247),"",OFFSET('Smelter Look-up'!$I$4,$V247-4,0))</f>
        <v/>
      </c>
      <c r="K247" s="272"/>
      <c r="L247" s="272"/>
      <c r="M247" s="272"/>
      <c r="N247" s="272"/>
      <c r="O247" s="272"/>
      <c r="P247" s="219"/>
      <c r="Q247" s="273"/>
      <c r="R247" s="216" t="str">
        <f ca="1">IF(ISERROR($V247),"",OFFSET('Smelter Look-up'!$C$4,$V247-4,0)&amp;"")</f>
        <v/>
      </c>
      <c r="S247" s="224" t="str">
        <f t="shared" ca="1" si="33"/>
        <v/>
      </c>
      <c r="T247" s="224" t="str">
        <f ca="1">IF(B247="","",IF(ISERROR(MATCH($J247,SorP!$B$1:$B$6230,0)),"",INDIRECT("'SorP'!$A$"&amp;MATCH($J247,SorP!$B$1:$B$6230,0))))</f>
        <v/>
      </c>
      <c r="U247" s="240"/>
      <c r="V247" s="274" t="e">
        <f>IF(C247="",NA(),MATCH($B247&amp;$C247,'Smelter Look-up'!$J:$J,0))</f>
        <v>#N/A</v>
      </c>
      <c r="W247" s="275"/>
      <c r="X247" s="275">
        <f t="shared" ca="1" si="34"/>
        <v>0</v>
      </c>
      <c r="Y247" s="275"/>
      <c r="Z247" s="275"/>
      <c r="AB247" s="277" t="str">
        <f t="shared" si="35"/>
        <v/>
      </c>
    </row>
    <row r="248" spans="1:28" s="276" customFormat="1" ht="20.25">
      <c r="A248" s="330"/>
      <c r="B248" s="216" t="str">
        <f>IF(LEN(A248)=0,"",INDEX('Smelter Look-up'!$A:$A,MATCH($A248,'Smelter Look-up'!$E:$E,0)))</f>
        <v/>
      </c>
      <c r="C248" s="220" t="str">
        <f>IF(LEN(A248)=0,"",INDEX('Smelter Look-up'!$C:$C,MATCH($A248,'Smelter Look-up'!$E:$E,0)))</f>
        <v/>
      </c>
      <c r="D248" s="282"/>
      <c r="E248" s="216" t="str">
        <f ca="1">IF(ISERROR($V248),"",OFFSET('Smelter Look-up'!$D$4,$V248-4,0)&amp;"")</f>
        <v/>
      </c>
      <c r="F248" s="216" t="str">
        <f ca="1">IF(ISERROR($V248),"",OFFSET('Smelter Look-up'!$E$4,$V248-4,0))</f>
        <v/>
      </c>
      <c r="G248" s="216" t="str">
        <f ca="1">IF(C248=$X$4,"Enter smelter details",IF(ISERROR($V248),"",OFFSET('Smelter Look-up'!$F$4,$V248-4,0)))</f>
        <v/>
      </c>
      <c r="H248" s="217" t="str">
        <f ca="1">IF(ISERROR($V248),"",OFFSET('Smelter Look-up'!$G$4,$V248-4,0))</f>
        <v/>
      </c>
      <c r="I248" s="218" t="str">
        <f ca="1">IF(ISERROR($V248),"",OFFSET('Smelter Look-up'!$H$4,$V248-4,0))</f>
        <v/>
      </c>
      <c r="J248" s="218" t="str">
        <f ca="1">IF(ISERROR($V248),"",OFFSET('Smelter Look-up'!$I$4,$V248-4,0))</f>
        <v/>
      </c>
      <c r="K248" s="272"/>
      <c r="L248" s="272"/>
      <c r="M248" s="272"/>
      <c r="N248" s="272"/>
      <c r="O248" s="272"/>
      <c r="P248" s="219"/>
      <c r="Q248" s="273"/>
      <c r="R248" s="216" t="str">
        <f ca="1">IF(ISERROR($V248),"",OFFSET('Smelter Look-up'!$C$4,$V248-4,0)&amp;"")</f>
        <v/>
      </c>
      <c r="S248" s="224" t="str">
        <f t="shared" ca="1" si="33"/>
        <v/>
      </c>
      <c r="T248" s="224" t="str">
        <f ca="1">IF(B248="","",IF(ISERROR(MATCH($J248,SorP!$B$1:$B$6230,0)),"",INDIRECT("'SorP'!$A$"&amp;MATCH($J248,SorP!$B$1:$B$6230,0))))</f>
        <v/>
      </c>
      <c r="U248" s="240"/>
      <c r="V248" s="274" t="e">
        <f>IF(C248="",NA(),MATCH($B248&amp;$C248,'Smelter Look-up'!$J:$J,0))</f>
        <v>#N/A</v>
      </c>
      <c r="W248" s="275"/>
      <c r="X248" s="275">
        <f t="shared" ca="1" si="34"/>
        <v>0</v>
      </c>
      <c r="Y248" s="275"/>
      <c r="Z248" s="275"/>
      <c r="AB248" s="277" t="str">
        <f t="shared" si="35"/>
        <v/>
      </c>
    </row>
    <row r="249" spans="1:28" s="276" customFormat="1" ht="20.25">
      <c r="A249" s="330"/>
      <c r="B249" s="216" t="str">
        <f>IF(LEN(A249)=0,"",INDEX('Smelter Look-up'!$A:$A,MATCH($A249,'Smelter Look-up'!$E:$E,0)))</f>
        <v/>
      </c>
      <c r="C249" s="220" t="str">
        <f>IF(LEN(A249)=0,"",INDEX('Smelter Look-up'!$C:$C,MATCH($A249,'Smelter Look-up'!$E:$E,0)))</f>
        <v/>
      </c>
      <c r="D249" s="282"/>
      <c r="E249" s="216" t="str">
        <f ca="1">IF(ISERROR($V249),"",OFFSET('Smelter Look-up'!$D$4,$V249-4,0)&amp;"")</f>
        <v/>
      </c>
      <c r="F249" s="216" t="str">
        <f ca="1">IF(ISERROR($V249),"",OFFSET('Smelter Look-up'!$E$4,$V249-4,0))</f>
        <v/>
      </c>
      <c r="G249" s="216" t="str">
        <f ca="1">IF(C249=$X$4,"Enter smelter details",IF(ISERROR($V249),"",OFFSET('Smelter Look-up'!$F$4,$V249-4,0)))</f>
        <v/>
      </c>
      <c r="H249" s="217" t="str">
        <f ca="1">IF(ISERROR($V249),"",OFFSET('Smelter Look-up'!$G$4,$V249-4,0))</f>
        <v/>
      </c>
      <c r="I249" s="218" t="str">
        <f ca="1">IF(ISERROR($V249),"",OFFSET('Smelter Look-up'!$H$4,$V249-4,0))</f>
        <v/>
      </c>
      <c r="J249" s="218" t="str">
        <f ca="1">IF(ISERROR($V249),"",OFFSET('Smelter Look-up'!$I$4,$V249-4,0))</f>
        <v/>
      </c>
      <c r="K249" s="272"/>
      <c r="L249" s="272"/>
      <c r="M249" s="272"/>
      <c r="N249" s="272"/>
      <c r="O249" s="272"/>
      <c r="P249" s="219"/>
      <c r="Q249" s="273"/>
      <c r="R249" s="216" t="str">
        <f ca="1">IF(ISERROR($V249),"",OFFSET('Smelter Look-up'!$C$4,$V249-4,0)&amp;"")</f>
        <v/>
      </c>
      <c r="S249" s="224" t="str">
        <f t="shared" ca="1" si="33"/>
        <v/>
      </c>
      <c r="T249" s="224" t="str">
        <f ca="1">IF(B249="","",IF(ISERROR(MATCH($J249,SorP!$B$1:$B$6230,0)),"",INDIRECT("'SorP'!$A$"&amp;MATCH($J249,SorP!$B$1:$B$6230,0))))</f>
        <v/>
      </c>
      <c r="U249" s="240"/>
      <c r="V249" s="274" t="e">
        <f>IF(C249="",NA(),MATCH($B249&amp;$C249,'Smelter Look-up'!$J:$J,0))</f>
        <v>#N/A</v>
      </c>
      <c r="W249" s="275"/>
      <c r="X249" s="275">
        <f t="shared" ca="1" si="34"/>
        <v>0</v>
      </c>
      <c r="Y249" s="275"/>
      <c r="Z249" s="275"/>
      <c r="AB249" s="277" t="str">
        <f t="shared" si="35"/>
        <v/>
      </c>
    </row>
    <row r="250" spans="1:28" s="276" customFormat="1" ht="20.25">
      <c r="A250" s="330"/>
      <c r="B250" s="216" t="str">
        <f>IF(LEN(A250)=0,"",INDEX('Smelter Look-up'!$A:$A,MATCH($A250,'Smelter Look-up'!$E:$E,0)))</f>
        <v/>
      </c>
      <c r="C250" s="220" t="str">
        <f>IF(LEN(A250)=0,"",INDEX('Smelter Look-up'!$C:$C,MATCH($A250,'Smelter Look-up'!$E:$E,0)))</f>
        <v/>
      </c>
      <c r="D250" s="282"/>
      <c r="E250" s="216" t="str">
        <f ca="1">IF(ISERROR($V250),"",OFFSET('Smelter Look-up'!$D$4,$V250-4,0)&amp;"")</f>
        <v/>
      </c>
      <c r="F250" s="216" t="str">
        <f ca="1">IF(ISERROR($V250),"",OFFSET('Smelter Look-up'!$E$4,$V250-4,0))</f>
        <v/>
      </c>
      <c r="G250" s="216" t="str">
        <f ca="1">IF(C250=$X$4,"Enter smelter details",IF(ISERROR($V250),"",OFFSET('Smelter Look-up'!$F$4,$V250-4,0)))</f>
        <v/>
      </c>
      <c r="H250" s="217" t="str">
        <f ca="1">IF(ISERROR($V250),"",OFFSET('Smelter Look-up'!$G$4,$V250-4,0))</f>
        <v/>
      </c>
      <c r="I250" s="218" t="str">
        <f ca="1">IF(ISERROR($V250),"",OFFSET('Smelter Look-up'!$H$4,$V250-4,0))</f>
        <v/>
      </c>
      <c r="J250" s="218" t="str">
        <f ca="1">IF(ISERROR($V250),"",OFFSET('Smelter Look-up'!$I$4,$V250-4,0))</f>
        <v/>
      </c>
      <c r="K250" s="272"/>
      <c r="L250" s="272"/>
      <c r="M250" s="272"/>
      <c r="N250" s="272"/>
      <c r="O250" s="272"/>
      <c r="P250" s="219"/>
      <c r="Q250" s="273"/>
      <c r="R250" s="216" t="str">
        <f ca="1">IF(ISERROR($V250),"",OFFSET('Smelter Look-up'!$C$4,$V250-4,0)&amp;"")</f>
        <v/>
      </c>
      <c r="S250" s="224" t="str">
        <f t="shared" ca="1" si="33"/>
        <v/>
      </c>
      <c r="T250" s="224" t="str">
        <f ca="1">IF(B250="","",IF(ISERROR(MATCH($J250,SorP!$B$1:$B$6230,0)),"",INDIRECT("'SorP'!$A$"&amp;MATCH($J250,SorP!$B$1:$B$6230,0))))</f>
        <v/>
      </c>
      <c r="U250" s="240"/>
      <c r="V250" s="274" t="e">
        <f>IF(C250="",NA(),MATCH($B250&amp;$C250,'Smelter Look-up'!$J:$J,0))</f>
        <v>#N/A</v>
      </c>
      <c r="W250" s="275"/>
      <c r="X250" s="275">
        <f t="shared" ca="1" si="34"/>
        <v>0</v>
      </c>
      <c r="Y250" s="275"/>
      <c r="Z250" s="275"/>
      <c r="AB250" s="277" t="str">
        <f t="shared" si="35"/>
        <v/>
      </c>
    </row>
    <row r="251" spans="1:28" s="276" customFormat="1" ht="20.25">
      <c r="A251" s="330"/>
      <c r="B251" s="216" t="str">
        <f>IF(LEN(A251)=0,"",INDEX('Smelter Look-up'!$A:$A,MATCH($A251,'Smelter Look-up'!$E:$E,0)))</f>
        <v/>
      </c>
      <c r="C251" s="220" t="str">
        <f>IF(LEN(A251)=0,"",INDEX('Smelter Look-up'!$C:$C,MATCH($A251,'Smelter Look-up'!$E:$E,0)))</f>
        <v/>
      </c>
      <c r="D251" s="282"/>
      <c r="E251" s="216" t="str">
        <f ca="1">IF(ISERROR($V251),"",OFFSET('Smelter Look-up'!$D$4,$V251-4,0)&amp;"")</f>
        <v/>
      </c>
      <c r="F251" s="216" t="str">
        <f ca="1">IF(ISERROR($V251),"",OFFSET('Smelter Look-up'!$E$4,$V251-4,0))</f>
        <v/>
      </c>
      <c r="G251" s="216" t="str">
        <f ca="1">IF(C251=$X$4,"Enter smelter details",IF(ISERROR($V251),"",OFFSET('Smelter Look-up'!$F$4,$V251-4,0)))</f>
        <v/>
      </c>
      <c r="H251" s="217" t="str">
        <f ca="1">IF(ISERROR($V251),"",OFFSET('Smelter Look-up'!$G$4,$V251-4,0))</f>
        <v/>
      </c>
      <c r="I251" s="218" t="str">
        <f ca="1">IF(ISERROR($V251),"",OFFSET('Smelter Look-up'!$H$4,$V251-4,0))</f>
        <v/>
      </c>
      <c r="J251" s="218" t="str">
        <f ca="1">IF(ISERROR($V251),"",OFFSET('Smelter Look-up'!$I$4,$V251-4,0))</f>
        <v/>
      </c>
      <c r="K251" s="272"/>
      <c r="L251" s="272"/>
      <c r="M251" s="272"/>
      <c r="N251" s="272"/>
      <c r="O251" s="272"/>
      <c r="P251" s="219"/>
      <c r="Q251" s="273"/>
      <c r="R251" s="216" t="str">
        <f ca="1">IF(ISERROR($V251),"",OFFSET('Smelter Look-up'!$C$4,$V251-4,0)&amp;"")</f>
        <v/>
      </c>
      <c r="S251" s="224" t="str">
        <f t="shared" ca="1" si="33"/>
        <v/>
      </c>
      <c r="T251" s="224" t="str">
        <f ca="1">IF(B251="","",IF(ISERROR(MATCH($J251,SorP!$B$1:$B$6230,0)),"",INDIRECT("'SorP'!$A$"&amp;MATCH($J251,SorP!$B$1:$B$6230,0))))</f>
        <v/>
      </c>
      <c r="U251" s="240"/>
      <c r="V251" s="274" t="e">
        <f>IF(C251="",NA(),MATCH($B251&amp;$C251,'Smelter Look-up'!$J:$J,0))</f>
        <v>#N/A</v>
      </c>
      <c r="W251" s="275"/>
      <c r="X251" s="275">
        <f t="shared" ca="1" si="34"/>
        <v>0</v>
      </c>
      <c r="Y251" s="275"/>
      <c r="Z251" s="275"/>
      <c r="AB251" s="277" t="str">
        <f t="shared" si="35"/>
        <v/>
      </c>
    </row>
    <row r="252" spans="1:28" s="276" customFormat="1" ht="20.25">
      <c r="A252" s="330"/>
      <c r="B252" s="216" t="str">
        <f>IF(LEN(A252)=0,"",INDEX('Smelter Look-up'!$A:$A,MATCH($A252,'Smelter Look-up'!$E:$E,0)))</f>
        <v/>
      </c>
      <c r="C252" s="220" t="str">
        <f>IF(LEN(A252)=0,"",INDEX('Smelter Look-up'!$C:$C,MATCH($A252,'Smelter Look-up'!$E:$E,0)))</f>
        <v/>
      </c>
      <c r="D252" s="282"/>
      <c r="E252" s="216" t="str">
        <f ca="1">IF(ISERROR($V252),"",OFFSET('Smelter Look-up'!$D$4,$V252-4,0)&amp;"")</f>
        <v/>
      </c>
      <c r="F252" s="216" t="str">
        <f ca="1">IF(ISERROR($V252),"",OFFSET('Smelter Look-up'!$E$4,$V252-4,0))</f>
        <v/>
      </c>
      <c r="G252" s="216" t="str">
        <f ca="1">IF(C252=$X$4,"Enter smelter details",IF(ISERROR($V252),"",OFFSET('Smelter Look-up'!$F$4,$V252-4,0)))</f>
        <v/>
      </c>
      <c r="H252" s="217" t="str">
        <f ca="1">IF(ISERROR($V252),"",OFFSET('Smelter Look-up'!$G$4,$V252-4,0))</f>
        <v/>
      </c>
      <c r="I252" s="218" t="str">
        <f ca="1">IF(ISERROR($V252),"",OFFSET('Smelter Look-up'!$H$4,$V252-4,0))</f>
        <v/>
      </c>
      <c r="J252" s="218" t="str">
        <f ca="1">IF(ISERROR($V252),"",OFFSET('Smelter Look-up'!$I$4,$V252-4,0))</f>
        <v/>
      </c>
      <c r="K252" s="272"/>
      <c r="L252" s="272"/>
      <c r="M252" s="272"/>
      <c r="N252" s="272"/>
      <c r="O252" s="272"/>
      <c r="P252" s="219"/>
      <c r="Q252" s="273"/>
      <c r="R252" s="216" t="str">
        <f ca="1">IF(ISERROR($V252),"",OFFSET('Smelter Look-up'!$C$4,$V252-4,0)&amp;"")</f>
        <v/>
      </c>
      <c r="S252" s="224" t="str">
        <f t="shared" ca="1" si="33"/>
        <v/>
      </c>
      <c r="T252" s="224" t="str">
        <f ca="1">IF(B252="","",IF(ISERROR(MATCH($J252,SorP!$B$1:$B$6230,0)),"",INDIRECT("'SorP'!$A$"&amp;MATCH($J252,SorP!$B$1:$B$6230,0))))</f>
        <v/>
      </c>
      <c r="U252" s="240"/>
      <c r="V252" s="274" t="e">
        <f>IF(C252="",NA(),MATCH($B252&amp;$C252,'Smelter Look-up'!$J:$J,0))</f>
        <v>#N/A</v>
      </c>
      <c r="W252" s="275"/>
      <c r="X252" s="275">
        <f t="shared" ca="1" si="34"/>
        <v>0</v>
      </c>
      <c r="Y252" s="275"/>
      <c r="Z252" s="275"/>
      <c r="AB252" s="277" t="str">
        <f t="shared" si="35"/>
        <v/>
      </c>
    </row>
    <row r="253" spans="1:28" s="276" customFormat="1" ht="20.25">
      <c r="A253" s="330"/>
      <c r="B253" s="216" t="str">
        <f>IF(LEN(A253)=0,"",INDEX('Smelter Look-up'!$A:$A,MATCH($A253,'Smelter Look-up'!$E:$E,0)))</f>
        <v/>
      </c>
      <c r="C253" s="220" t="str">
        <f>IF(LEN(A253)=0,"",INDEX('Smelter Look-up'!$C:$C,MATCH($A253,'Smelter Look-up'!$E:$E,0)))</f>
        <v/>
      </c>
      <c r="D253" s="282"/>
      <c r="E253" s="216" t="str">
        <f ca="1">IF(ISERROR($V253),"",OFFSET('Smelter Look-up'!$D$4,$V253-4,0)&amp;"")</f>
        <v/>
      </c>
      <c r="F253" s="216" t="str">
        <f ca="1">IF(ISERROR($V253),"",OFFSET('Smelter Look-up'!$E$4,$V253-4,0))</f>
        <v/>
      </c>
      <c r="G253" s="216" t="str">
        <f ca="1">IF(C253=$X$4,"Enter smelter details",IF(ISERROR($V253),"",OFFSET('Smelter Look-up'!$F$4,$V253-4,0)))</f>
        <v/>
      </c>
      <c r="H253" s="217" t="str">
        <f ca="1">IF(ISERROR($V253),"",OFFSET('Smelter Look-up'!$G$4,$V253-4,0))</f>
        <v/>
      </c>
      <c r="I253" s="218" t="str">
        <f ca="1">IF(ISERROR($V253),"",OFFSET('Smelter Look-up'!$H$4,$V253-4,0))</f>
        <v/>
      </c>
      <c r="J253" s="218" t="str">
        <f ca="1">IF(ISERROR($V253),"",OFFSET('Smelter Look-up'!$I$4,$V253-4,0))</f>
        <v/>
      </c>
      <c r="K253" s="272"/>
      <c r="L253" s="272"/>
      <c r="M253" s="272"/>
      <c r="N253" s="272"/>
      <c r="O253" s="272"/>
      <c r="P253" s="219"/>
      <c r="Q253" s="273"/>
      <c r="R253" s="216" t="str">
        <f ca="1">IF(ISERROR($V253),"",OFFSET('Smelter Look-up'!$C$4,$V253-4,0)&amp;"")</f>
        <v/>
      </c>
      <c r="S253" s="224" t="str">
        <f t="shared" ca="1" si="33"/>
        <v/>
      </c>
      <c r="T253" s="224" t="str">
        <f ca="1">IF(B253="","",IF(ISERROR(MATCH($J253,SorP!$B$1:$B$6230,0)),"",INDIRECT("'SorP'!$A$"&amp;MATCH($J253,SorP!$B$1:$B$6230,0))))</f>
        <v/>
      </c>
      <c r="U253" s="240"/>
      <c r="V253" s="274" t="e">
        <f>IF(C253="",NA(),MATCH($B253&amp;$C253,'Smelter Look-up'!$J:$J,0))</f>
        <v>#N/A</v>
      </c>
      <c r="W253" s="275"/>
      <c r="X253" s="275">
        <f t="shared" ca="1" si="34"/>
        <v>0</v>
      </c>
      <c r="Y253" s="275"/>
      <c r="Z253" s="275"/>
      <c r="AB253" s="277" t="str">
        <f t="shared" si="35"/>
        <v/>
      </c>
    </row>
    <row r="254" spans="1:28" s="276" customFormat="1" ht="20.25">
      <c r="A254" s="330"/>
      <c r="B254" s="216" t="str">
        <f>IF(LEN(A254)=0,"",INDEX('Smelter Look-up'!$A:$A,MATCH($A254,'Smelter Look-up'!$E:$E,0)))</f>
        <v/>
      </c>
      <c r="C254" s="220" t="str">
        <f>IF(LEN(A254)=0,"",INDEX('Smelter Look-up'!$C:$C,MATCH($A254,'Smelter Look-up'!$E:$E,0)))</f>
        <v/>
      </c>
      <c r="D254" s="282"/>
      <c r="E254" s="216" t="str">
        <f ca="1">IF(ISERROR($V254),"",OFFSET('Smelter Look-up'!$D$4,$V254-4,0)&amp;"")</f>
        <v/>
      </c>
      <c r="F254" s="216" t="str">
        <f ca="1">IF(ISERROR($V254),"",OFFSET('Smelter Look-up'!$E$4,$V254-4,0))</f>
        <v/>
      </c>
      <c r="G254" s="216" t="str">
        <f ca="1">IF(C254=$X$4,"Enter smelter details",IF(ISERROR($V254),"",OFFSET('Smelter Look-up'!$F$4,$V254-4,0)))</f>
        <v/>
      </c>
      <c r="H254" s="217" t="str">
        <f ca="1">IF(ISERROR($V254),"",OFFSET('Smelter Look-up'!$G$4,$V254-4,0))</f>
        <v/>
      </c>
      <c r="I254" s="218" t="str">
        <f ca="1">IF(ISERROR($V254),"",OFFSET('Smelter Look-up'!$H$4,$V254-4,0))</f>
        <v/>
      </c>
      <c r="J254" s="218" t="str">
        <f ca="1">IF(ISERROR($V254),"",OFFSET('Smelter Look-up'!$I$4,$V254-4,0))</f>
        <v/>
      </c>
      <c r="K254" s="272"/>
      <c r="L254" s="272"/>
      <c r="M254" s="272"/>
      <c r="N254" s="272"/>
      <c r="O254" s="272"/>
      <c r="P254" s="219"/>
      <c r="Q254" s="273"/>
      <c r="R254" s="216" t="str">
        <f ca="1">IF(ISERROR($V254),"",OFFSET('Smelter Look-up'!$C$4,$V254-4,0)&amp;"")</f>
        <v/>
      </c>
      <c r="S254" s="224" t="str">
        <f t="shared" ca="1" si="33"/>
        <v/>
      </c>
      <c r="T254" s="224" t="str">
        <f ca="1">IF(B254="","",IF(ISERROR(MATCH($J254,SorP!$B$1:$B$6230,0)),"",INDIRECT("'SorP'!$A$"&amp;MATCH($J254,SorP!$B$1:$B$6230,0))))</f>
        <v/>
      </c>
      <c r="U254" s="240"/>
      <c r="V254" s="274" t="e">
        <f>IF(C254="",NA(),MATCH($B254&amp;$C254,'Smelter Look-up'!$J:$J,0))</f>
        <v>#N/A</v>
      </c>
      <c r="W254" s="275"/>
      <c r="X254" s="275">
        <f t="shared" ca="1" si="34"/>
        <v>0</v>
      </c>
      <c r="Y254" s="275"/>
      <c r="Z254" s="275"/>
      <c r="AB254" s="277" t="str">
        <f t="shared" si="35"/>
        <v/>
      </c>
    </row>
    <row r="255" spans="1:28" s="276" customFormat="1" ht="20.25">
      <c r="A255" s="330"/>
      <c r="B255" s="216" t="str">
        <f>IF(LEN(A255)=0,"",INDEX('Smelter Look-up'!$A:$A,MATCH($A255,'Smelter Look-up'!$E:$E,0)))</f>
        <v/>
      </c>
      <c r="C255" s="220" t="str">
        <f>IF(LEN(A255)=0,"",INDEX('Smelter Look-up'!$C:$C,MATCH($A255,'Smelter Look-up'!$E:$E,0)))</f>
        <v/>
      </c>
      <c r="D255" s="282"/>
      <c r="E255" s="216" t="str">
        <f ca="1">IF(ISERROR($V255),"",OFFSET('Smelter Look-up'!$D$4,$V255-4,0)&amp;"")</f>
        <v/>
      </c>
      <c r="F255" s="216" t="str">
        <f ca="1">IF(ISERROR($V255),"",OFFSET('Smelter Look-up'!$E$4,$V255-4,0))</f>
        <v/>
      </c>
      <c r="G255" s="216" t="str">
        <f ca="1">IF(C255=$X$4,"Enter smelter details",IF(ISERROR($V255),"",OFFSET('Smelter Look-up'!$F$4,$V255-4,0)))</f>
        <v/>
      </c>
      <c r="H255" s="217" t="str">
        <f ca="1">IF(ISERROR($V255),"",OFFSET('Smelter Look-up'!$G$4,$V255-4,0))</f>
        <v/>
      </c>
      <c r="I255" s="218" t="str">
        <f ca="1">IF(ISERROR($V255),"",OFFSET('Smelter Look-up'!$H$4,$V255-4,0))</f>
        <v/>
      </c>
      <c r="J255" s="218" t="str">
        <f ca="1">IF(ISERROR($V255),"",OFFSET('Smelter Look-up'!$I$4,$V255-4,0))</f>
        <v/>
      </c>
      <c r="K255" s="272"/>
      <c r="L255" s="272"/>
      <c r="M255" s="272"/>
      <c r="N255" s="272"/>
      <c r="O255" s="272"/>
      <c r="P255" s="219"/>
      <c r="Q255" s="273"/>
      <c r="R255" s="216" t="str">
        <f ca="1">IF(ISERROR($V255),"",OFFSET('Smelter Look-up'!$C$4,$V255-4,0)&amp;"")</f>
        <v/>
      </c>
      <c r="S255" s="224" t="str">
        <f t="shared" ca="1" si="33"/>
        <v/>
      </c>
      <c r="T255" s="224" t="str">
        <f ca="1">IF(B255="","",IF(ISERROR(MATCH($J255,SorP!$B$1:$B$6230,0)),"",INDIRECT("'SorP'!$A$"&amp;MATCH($J255,SorP!$B$1:$B$6230,0))))</f>
        <v/>
      </c>
      <c r="U255" s="240"/>
      <c r="V255" s="274" t="e">
        <f>IF(C255="",NA(),MATCH($B255&amp;$C255,'Smelter Look-up'!$J:$J,0))</f>
        <v>#N/A</v>
      </c>
      <c r="W255" s="275"/>
      <c r="X255" s="275">
        <f t="shared" ca="1" si="34"/>
        <v>0</v>
      </c>
      <c r="Y255" s="275"/>
      <c r="Z255" s="275"/>
      <c r="AB255" s="277" t="str">
        <f t="shared" si="35"/>
        <v/>
      </c>
    </row>
    <row r="256" spans="1:28" s="276" customFormat="1" ht="20.25">
      <c r="A256" s="330"/>
      <c r="B256" s="216" t="str">
        <f>IF(LEN(A256)=0,"",INDEX('Smelter Look-up'!$A:$A,MATCH($A256,'Smelter Look-up'!$E:$E,0)))</f>
        <v/>
      </c>
      <c r="C256" s="220" t="str">
        <f>IF(LEN(A256)=0,"",INDEX('Smelter Look-up'!$C:$C,MATCH($A256,'Smelter Look-up'!$E:$E,0)))</f>
        <v/>
      </c>
      <c r="D256" s="282"/>
      <c r="E256" s="216" t="str">
        <f ca="1">IF(ISERROR($V256),"",OFFSET('Smelter Look-up'!$D$4,$V256-4,0)&amp;"")</f>
        <v/>
      </c>
      <c r="F256" s="216" t="str">
        <f ca="1">IF(ISERROR($V256),"",OFFSET('Smelter Look-up'!$E$4,$V256-4,0))</f>
        <v/>
      </c>
      <c r="G256" s="216" t="str">
        <f ca="1">IF(C256=$X$4,"Enter smelter details",IF(ISERROR($V256),"",OFFSET('Smelter Look-up'!$F$4,$V256-4,0)))</f>
        <v/>
      </c>
      <c r="H256" s="217" t="str">
        <f ca="1">IF(ISERROR($V256),"",OFFSET('Smelter Look-up'!$G$4,$V256-4,0))</f>
        <v/>
      </c>
      <c r="I256" s="218" t="str">
        <f ca="1">IF(ISERROR($V256),"",OFFSET('Smelter Look-up'!$H$4,$V256-4,0))</f>
        <v/>
      </c>
      <c r="J256" s="218" t="str">
        <f ca="1">IF(ISERROR($V256),"",OFFSET('Smelter Look-up'!$I$4,$V256-4,0))</f>
        <v/>
      </c>
      <c r="K256" s="272"/>
      <c r="L256" s="272"/>
      <c r="M256" s="272"/>
      <c r="N256" s="272"/>
      <c r="O256" s="272"/>
      <c r="P256" s="219"/>
      <c r="Q256" s="273"/>
      <c r="R256" s="216" t="str">
        <f ca="1">IF(ISERROR($V256),"",OFFSET('Smelter Look-up'!$C$4,$V256-4,0)&amp;"")</f>
        <v/>
      </c>
      <c r="S256" s="224" t="str">
        <f t="shared" ca="1" si="33"/>
        <v/>
      </c>
      <c r="T256" s="224" t="str">
        <f ca="1">IF(B256="","",IF(ISERROR(MATCH($J256,SorP!$B$1:$B$6230,0)),"",INDIRECT("'SorP'!$A$"&amp;MATCH($J256,SorP!$B$1:$B$6230,0))))</f>
        <v/>
      </c>
      <c r="U256" s="240"/>
      <c r="V256" s="274" t="e">
        <f>IF(C256="",NA(),MATCH($B256&amp;$C256,'Smelter Look-up'!$J:$J,0))</f>
        <v>#N/A</v>
      </c>
      <c r="W256" s="275"/>
      <c r="X256" s="275">
        <f t="shared" ca="1" si="34"/>
        <v>0</v>
      </c>
      <c r="Y256" s="275"/>
      <c r="Z256" s="275"/>
      <c r="AB256" s="277" t="str">
        <f t="shared" si="35"/>
        <v/>
      </c>
    </row>
    <row r="257" spans="1:28" s="276" customFormat="1" ht="20.25">
      <c r="A257" s="330"/>
      <c r="B257" s="216" t="str">
        <f>IF(LEN(A257)=0,"",INDEX('Smelter Look-up'!$A:$A,MATCH($A257,'Smelter Look-up'!$E:$E,0)))</f>
        <v/>
      </c>
      <c r="C257" s="220" t="str">
        <f>IF(LEN(A257)=0,"",INDEX('Smelter Look-up'!$C:$C,MATCH($A257,'Smelter Look-up'!$E:$E,0)))</f>
        <v/>
      </c>
      <c r="D257" s="282"/>
      <c r="E257" s="216" t="str">
        <f ca="1">IF(ISERROR($V257),"",OFFSET('Smelter Look-up'!$D$4,$V257-4,0)&amp;"")</f>
        <v/>
      </c>
      <c r="F257" s="216" t="str">
        <f ca="1">IF(ISERROR($V257),"",OFFSET('Smelter Look-up'!$E$4,$V257-4,0))</f>
        <v/>
      </c>
      <c r="G257" s="216" t="str">
        <f ca="1">IF(C257=$X$4,"Enter smelter details",IF(ISERROR($V257),"",OFFSET('Smelter Look-up'!$F$4,$V257-4,0)))</f>
        <v/>
      </c>
      <c r="H257" s="217" t="str">
        <f ca="1">IF(ISERROR($V257),"",OFFSET('Smelter Look-up'!$G$4,$V257-4,0))</f>
        <v/>
      </c>
      <c r="I257" s="218" t="str">
        <f ca="1">IF(ISERROR($V257),"",OFFSET('Smelter Look-up'!$H$4,$V257-4,0))</f>
        <v/>
      </c>
      <c r="J257" s="218" t="str">
        <f ca="1">IF(ISERROR($V257),"",OFFSET('Smelter Look-up'!$I$4,$V257-4,0))</f>
        <v/>
      </c>
      <c r="K257" s="272"/>
      <c r="L257" s="272"/>
      <c r="M257" s="272"/>
      <c r="N257" s="272"/>
      <c r="O257" s="272"/>
      <c r="P257" s="219"/>
      <c r="Q257" s="273"/>
      <c r="R257" s="216" t="str">
        <f ca="1">IF(ISERROR($V257),"",OFFSET('Smelter Look-up'!$C$4,$V257-4,0)&amp;"")</f>
        <v/>
      </c>
      <c r="S257" s="224" t="str">
        <f t="shared" ca="1" si="33"/>
        <v/>
      </c>
      <c r="T257" s="224" t="str">
        <f ca="1">IF(B257="","",IF(ISERROR(MATCH($J257,SorP!$B$1:$B$6230,0)),"",INDIRECT("'SorP'!$A$"&amp;MATCH($J257,SorP!$B$1:$B$6230,0))))</f>
        <v/>
      </c>
      <c r="U257" s="240"/>
      <c r="V257" s="274" t="e">
        <f>IF(C257="",NA(),MATCH($B257&amp;$C257,'Smelter Look-up'!$J:$J,0))</f>
        <v>#N/A</v>
      </c>
      <c r="W257" s="275"/>
      <c r="X257" s="275">
        <f t="shared" ca="1" si="34"/>
        <v>0</v>
      </c>
      <c r="Y257" s="275"/>
      <c r="Z257" s="275"/>
      <c r="AB257" s="277" t="str">
        <f t="shared" si="35"/>
        <v/>
      </c>
    </row>
    <row r="258" spans="1:28" s="276" customFormat="1" ht="20.25">
      <c r="A258" s="330"/>
      <c r="B258" s="216" t="str">
        <f>IF(LEN(A258)=0,"",INDEX('Smelter Look-up'!$A:$A,MATCH($A258,'Smelter Look-up'!$E:$E,0)))</f>
        <v/>
      </c>
      <c r="C258" s="220" t="str">
        <f>IF(LEN(A258)=0,"",INDEX('Smelter Look-up'!$C:$C,MATCH($A258,'Smelter Look-up'!$E:$E,0)))</f>
        <v/>
      </c>
      <c r="D258" s="282"/>
      <c r="E258" s="216" t="str">
        <f ca="1">IF(ISERROR($V258),"",OFFSET('Smelter Look-up'!$D$4,$V258-4,0)&amp;"")</f>
        <v/>
      </c>
      <c r="F258" s="216" t="str">
        <f ca="1">IF(ISERROR($V258),"",OFFSET('Smelter Look-up'!$E$4,$V258-4,0))</f>
        <v/>
      </c>
      <c r="G258" s="216" t="str">
        <f ca="1">IF(C258=$X$4,"Enter smelter details",IF(ISERROR($V258),"",OFFSET('Smelter Look-up'!$F$4,$V258-4,0)))</f>
        <v/>
      </c>
      <c r="H258" s="217" t="str">
        <f ca="1">IF(ISERROR($V258),"",OFFSET('Smelter Look-up'!$G$4,$V258-4,0))</f>
        <v/>
      </c>
      <c r="I258" s="218" t="str">
        <f ca="1">IF(ISERROR($V258),"",OFFSET('Smelter Look-up'!$H$4,$V258-4,0))</f>
        <v/>
      </c>
      <c r="J258" s="218" t="str">
        <f ca="1">IF(ISERROR($V258),"",OFFSET('Smelter Look-up'!$I$4,$V258-4,0))</f>
        <v/>
      </c>
      <c r="K258" s="272"/>
      <c r="L258" s="272"/>
      <c r="M258" s="272"/>
      <c r="N258" s="272"/>
      <c r="O258" s="272"/>
      <c r="P258" s="219"/>
      <c r="Q258" s="273"/>
      <c r="R258" s="216" t="str">
        <f ca="1">IF(ISERROR($V258),"",OFFSET('Smelter Look-up'!$C$4,$V258-4,0)&amp;"")</f>
        <v/>
      </c>
      <c r="S258" s="224" t="str">
        <f t="shared" ca="1" si="33"/>
        <v/>
      </c>
      <c r="T258" s="224" t="str">
        <f ca="1">IF(B258="","",IF(ISERROR(MATCH($J258,SorP!$B$1:$B$6230,0)),"",INDIRECT("'SorP'!$A$"&amp;MATCH($J258,SorP!$B$1:$B$6230,0))))</f>
        <v/>
      </c>
      <c r="U258" s="240"/>
      <c r="V258" s="274" t="e">
        <f>IF(C258="",NA(),MATCH($B258&amp;$C258,'Smelter Look-up'!$J:$J,0))</f>
        <v>#N/A</v>
      </c>
      <c r="W258" s="275"/>
      <c r="X258" s="275">
        <f t="shared" ca="1" si="34"/>
        <v>0</v>
      </c>
      <c r="Y258" s="275"/>
      <c r="Z258" s="275"/>
      <c r="AB258" s="277" t="str">
        <f t="shared" si="35"/>
        <v/>
      </c>
    </row>
    <row r="259" spans="1:28" s="276" customFormat="1" ht="20.25">
      <c r="A259" s="330"/>
      <c r="B259" s="216" t="str">
        <f>IF(LEN(A259)=0,"",INDEX('Smelter Look-up'!$A:$A,MATCH($A259,'Smelter Look-up'!$E:$E,0)))</f>
        <v/>
      </c>
      <c r="C259" s="220" t="str">
        <f>IF(LEN(A259)=0,"",INDEX('Smelter Look-up'!$C:$C,MATCH($A259,'Smelter Look-up'!$E:$E,0)))</f>
        <v/>
      </c>
      <c r="D259" s="282"/>
      <c r="E259" s="216" t="str">
        <f ca="1">IF(ISERROR($V259),"",OFFSET('Smelter Look-up'!$D$4,$V259-4,0)&amp;"")</f>
        <v/>
      </c>
      <c r="F259" s="216" t="str">
        <f ca="1">IF(ISERROR($V259),"",OFFSET('Smelter Look-up'!$E$4,$V259-4,0))</f>
        <v/>
      </c>
      <c r="G259" s="216" t="str">
        <f ca="1">IF(C259=$X$4,"Enter smelter details",IF(ISERROR($V259),"",OFFSET('Smelter Look-up'!$F$4,$V259-4,0)))</f>
        <v/>
      </c>
      <c r="H259" s="217" t="str">
        <f ca="1">IF(ISERROR($V259),"",OFFSET('Smelter Look-up'!$G$4,$V259-4,0))</f>
        <v/>
      </c>
      <c r="I259" s="218" t="str">
        <f ca="1">IF(ISERROR($V259),"",OFFSET('Smelter Look-up'!$H$4,$V259-4,0))</f>
        <v/>
      </c>
      <c r="J259" s="218" t="str">
        <f ca="1">IF(ISERROR($V259),"",OFFSET('Smelter Look-up'!$I$4,$V259-4,0))</f>
        <v/>
      </c>
      <c r="K259" s="272"/>
      <c r="L259" s="272"/>
      <c r="M259" s="272"/>
      <c r="N259" s="272"/>
      <c r="O259" s="272"/>
      <c r="P259" s="219"/>
      <c r="Q259" s="273"/>
      <c r="R259" s="216" t="str">
        <f ca="1">IF(ISERROR($V259),"",OFFSET('Smelter Look-up'!$C$4,$V259-4,0)&amp;"")</f>
        <v/>
      </c>
      <c r="S259" s="224" t="str">
        <f t="shared" ca="1" si="33"/>
        <v/>
      </c>
      <c r="T259" s="224" t="str">
        <f ca="1">IF(B259="","",IF(ISERROR(MATCH($J259,SorP!$B$1:$B$6230,0)),"",INDIRECT("'SorP'!$A$"&amp;MATCH($J259,SorP!$B$1:$B$6230,0))))</f>
        <v/>
      </c>
      <c r="U259" s="240"/>
      <c r="V259" s="274" t="e">
        <f>IF(C259="",NA(),MATCH($B259&amp;$C259,'Smelter Look-up'!$J:$J,0))</f>
        <v>#N/A</v>
      </c>
      <c r="W259" s="275"/>
      <c r="X259" s="275">
        <f t="shared" ca="1" si="34"/>
        <v>0</v>
      </c>
      <c r="Y259" s="275"/>
      <c r="Z259" s="275"/>
      <c r="AB259" s="277" t="str">
        <f t="shared" si="35"/>
        <v/>
      </c>
    </row>
    <row r="260" spans="1:28" s="276" customFormat="1" ht="20.25">
      <c r="A260" s="330"/>
      <c r="B260" s="216" t="str">
        <f>IF(LEN(A260)=0,"",INDEX('Smelter Look-up'!$A:$A,MATCH($A260,'Smelter Look-up'!$E:$E,0)))</f>
        <v/>
      </c>
      <c r="C260" s="220" t="str">
        <f>IF(LEN(A260)=0,"",INDEX('Smelter Look-up'!$C:$C,MATCH($A260,'Smelter Look-up'!$E:$E,0)))</f>
        <v/>
      </c>
      <c r="D260" s="282"/>
      <c r="E260" s="216" t="str">
        <f ca="1">IF(ISERROR($V260),"",OFFSET('Smelter Look-up'!$D$4,$V260-4,0)&amp;"")</f>
        <v/>
      </c>
      <c r="F260" s="216" t="str">
        <f ca="1">IF(ISERROR($V260),"",OFFSET('Smelter Look-up'!$E$4,$V260-4,0))</f>
        <v/>
      </c>
      <c r="G260" s="216" t="str">
        <f ca="1">IF(C260=$X$4,"Enter smelter details",IF(ISERROR($V260),"",OFFSET('Smelter Look-up'!$F$4,$V260-4,0)))</f>
        <v/>
      </c>
      <c r="H260" s="217" t="str">
        <f ca="1">IF(ISERROR($V260),"",OFFSET('Smelter Look-up'!$G$4,$V260-4,0))</f>
        <v/>
      </c>
      <c r="I260" s="218" t="str">
        <f ca="1">IF(ISERROR($V260),"",OFFSET('Smelter Look-up'!$H$4,$V260-4,0))</f>
        <v/>
      </c>
      <c r="J260" s="218" t="str">
        <f ca="1">IF(ISERROR($V260),"",OFFSET('Smelter Look-up'!$I$4,$V260-4,0))</f>
        <v/>
      </c>
      <c r="K260" s="272"/>
      <c r="L260" s="272"/>
      <c r="M260" s="272"/>
      <c r="N260" s="272"/>
      <c r="O260" s="272"/>
      <c r="P260" s="219"/>
      <c r="Q260" s="273"/>
      <c r="R260" s="216" t="str">
        <f ca="1">IF(ISERROR($V260),"",OFFSET('Smelter Look-up'!$C$4,$V260-4,0)&amp;"")</f>
        <v/>
      </c>
      <c r="S260" s="224" t="str">
        <f t="shared" ca="1" si="33"/>
        <v/>
      </c>
      <c r="T260" s="224" t="str">
        <f ca="1">IF(B260="","",IF(ISERROR(MATCH($J260,SorP!$B$1:$B$6230,0)),"",INDIRECT("'SorP'!$A$"&amp;MATCH($J260,SorP!$B$1:$B$6230,0))))</f>
        <v/>
      </c>
      <c r="U260" s="240"/>
      <c r="V260" s="274" t="e">
        <f>IF(C260="",NA(),MATCH($B260&amp;$C260,'Smelter Look-up'!$J:$J,0))</f>
        <v>#N/A</v>
      </c>
      <c r="W260" s="275"/>
      <c r="X260" s="275">
        <f t="shared" ca="1" si="34"/>
        <v>0</v>
      </c>
      <c r="Y260" s="275"/>
      <c r="Z260" s="275"/>
      <c r="AB260" s="277" t="str">
        <f t="shared" si="35"/>
        <v/>
      </c>
    </row>
    <row r="261" spans="1:28" s="276" customFormat="1" ht="20.25">
      <c r="A261" s="330"/>
      <c r="B261" s="216" t="str">
        <f>IF(LEN(A261)=0,"",INDEX('Smelter Look-up'!$A:$A,MATCH($A261,'Smelter Look-up'!$E:$E,0)))</f>
        <v/>
      </c>
      <c r="C261" s="220" t="str">
        <f>IF(LEN(A261)=0,"",INDEX('Smelter Look-up'!$C:$C,MATCH($A261,'Smelter Look-up'!$E:$E,0)))</f>
        <v/>
      </c>
      <c r="D261" s="282"/>
      <c r="E261" s="216" t="str">
        <f ca="1">IF(ISERROR($V261),"",OFFSET('Smelter Look-up'!$D$4,$V261-4,0)&amp;"")</f>
        <v/>
      </c>
      <c r="F261" s="216" t="str">
        <f ca="1">IF(ISERROR($V261),"",OFFSET('Smelter Look-up'!$E$4,$V261-4,0))</f>
        <v/>
      </c>
      <c r="G261" s="216" t="str">
        <f ca="1">IF(C261=$X$4,"Enter smelter details",IF(ISERROR($V261),"",OFFSET('Smelter Look-up'!$F$4,$V261-4,0)))</f>
        <v/>
      </c>
      <c r="H261" s="217" t="str">
        <f ca="1">IF(ISERROR($V261),"",OFFSET('Smelter Look-up'!$G$4,$V261-4,0))</f>
        <v/>
      </c>
      <c r="I261" s="218" t="str">
        <f ca="1">IF(ISERROR($V261),"",OFFSET('Smelter Look-up'!$H$4,$V261-4,0))</f>
        <v/>
      </c>
      <c r="J261" s="218" t="str">
        <f ca="1">IF(ISERROR($V261),"",OFFSET('Smelter Look-up'!$I$4,$V261-4,0))</f>
        <v/>
      </c>
      <c r="K261" s="272"/>
      <c r="L261" s="272"/>
      <c r="M261" s="272"/>
      <c r="N261" s="272"/>
      <c r="O261" s="272"/>
      <c r="P261" s="219"/>
      <c r="Q261" s="273"/>
      <c r="R261" s="216" t="str">
        <f ca="1">IF(ISERROR($V261),"",OFFSET('Smelter Look-up'!$C$4,$V261-4,0)&amp;"")</f>
        <v/>
      </c>
      <c r="S261" s="224" t="str">
        <f t="shared" ref="S261" ca="1" si="36">IF(B261="","",IF(ISERROR(MATCH($E261,CL,0)),"Unknown",INDIRECT("'C'!$A$"&amp;MATCH($E261,CL,0)+1)))</f>
        <v/>
      </c>
      <c r="T261" s="224" t="str">
        <f ca="1">IF(B261="","",IF(ISERROR(MATCH($J261,SorP!$B$1:$B$6230,0)),"",INDIRECT("'SorP'!$A$"&amp;MATCH($J261,SorP!$B$1:$B$6230,0))))</f>
        <v/>
      </c>
      <c r="U261" s="240"/>
      <c r="V261" s="274" t="e">
        <f>IF(C261="",NA(),MATCH($B261&amp;$C261,'Smelter Look-up'!$J:$J,0))</f>
        <v>#N/A</v>
      </c>
      <c r="W261" s="275"/>
      <c r="X261" s="275">
        <f t="shared" ref="X261" ca="1" si="37">IF(AND(C261="Smelter not listed",OR(LEN(D261)=0,LEN(E261)=0)),1,0)</f>
        <v>0</v>
      </c>
      <c r="Y261" s="275"/>
      <c r="Z261" s="275"/>
      <c r="AB261" s="277" t="str">
        <f t="shared" ref="AB261" si="38">B261&amp;C261</f>
        <v/>
      </c>
    </row>
    <row r="262" spans="1:28" s="276" customFormat="1" ht="20.25">
      <c r="A262" s="330"/>
      <c r="B262" s="216" t="str">
        <f>IF(LEN(A262)=0,"",INDEX('Smelter Look-up'!$A:$A,MATCH($A262,'Smelter Look-up'!$E:$E,0)))</f>
        <v/>
      </c>
      <c r="C262" s="220" t="str">
        <f>IF(LEN(A262)=0,"",INDEX('Smelter Look-up'!$C:$C,MATCH($A262,'Smelter Look-up'!$E:$E,0)))</f>
        <v/>
      </c>
      <c r="D262" s="282"/>
      <c r="E262" s="216" t="str">
        <f ca="1">IF(ISERROR($V262),"",OFFSET('Smelter Look-up'!$D$4,$V262-4,0)&amp;"")</f>
        <v/>
      </c>
      <c r="F262" s="216" t="str">
        <f ca="1">IF(ISERROR($V262),"",OFFSET('Smelter Look-up'!$E$4,$V262-4,0))</f>
        <v/>
      </c>
      <c r="G262" s="216" t="str">
        <f ca="1">IF(C262=$X$4,"Enter smelter details",IF(ISERROR($V262),"",OFFSET('Smelter Look-up'!$F$4,$V262-4,0)))</f>
        <v/>
      </c>
      <c r="H262" s="217" t="str">
        <f ca="1">IF(ISERROR($V262),"",OFFSET('Smelter Look-up'!$G$4,$V262-4,0))</f>
        <v/>
      </c>
      <c r="I262" s="218" t="str">
        <f ca="1">IF(ISERROR($V262),"",OFFSET('Smelter Look-up'!$H$4,$V262-4,0))</f>
        <v/>
      </c>
      <c r="J262" s="218" t="str">
        <f ca="1">IF(ISERROR($V262),"",OFFSET('Smelter Look-up'!$I$4,$V262-4,0))</f>
        <v/>
      </c>
      <c r="K262" s="272"/>
      <c r="L262" s="272"/>
      <c r="M262" s="272"/>
      <c r="N262" s="272"/>
      <c r="O262" s="272"/>
      <c r="P262" s="219"/>
      <c r="Q262" s="273"/>
      <c r="R262" s="216" t="str">
        <f ca="1">IF(ISERROR($V262),"",OFFSET('Smelter Look-up'!$C$4,$V262-4,0)&amp;"")</f>
        <v/>
      </c>
      <c r="S262" s="224" t="str">
        <f t="shared" ref="S262:S293" ca="1" si="39">IF(B262="","",IF(ISERROR(MATCH($E262,CL,0)),"Unknown",INDIRECT("'C'!$A$"&amp;MATCH($E262,CL,0)+1)))</f>
        <v/>
      </c>
      <c r="T262" s="224" t="str">
        <f ca="1">IF(B262="","",IF(ISERROR(MATCH($J262,SorP!$B$1:$B$6230,0)),"",INDIRECT("'SorP'!$A$"&amp;MATCH($J262,SorP!$B$1:$B$6230,0))))</f>
        <v/>
      </c>
      <c r="U262" s="240"/>
      <c r="V262" s="274" t="e">
        <f>IF(C262="",NA(),MATCH($B262&amp;$C262,'Smelter Look-up'!$J:$J,0))</f>
        <v>#N/A</v>
      </c>
      <c r="W262" s="275"/>
      <c r="X262" s="275">
        <f t="shared" ref="X262:X293" ca="1" si="40">IF(AND(C262="Smelter not listed",OR(LEN(D262)=0,LEN(E262)=0)),1,0)</f>
        <v>0</v>
      </c>
      <c r="Y262" s="275"/>
      <c r="Z262" s="275"/>
      <c r="AB262" s="277" t="str">
        <f t="shared" ref="AB262:AB293" si="41">B262&amp;C262</f>
        <v/>
      </c>
    </row>
    <row r="263" spans="1:28" s="276" customFormat="1" ht="20.25">
      <c r="A263" s="330"/>
      <c r="B263" s="216" t="str">
        <f>IF(LEN(A263)=0,"",INDEX('Smelter Look-up'!$A:$A,MATCH($A263,'Smelter Look-up'!$E:$E,0)))</f>
        <v/>
      </c>
      <c r="C263" s="220" t="str">
        <f>IF(LEN(A263)=0,"",INDEX('Smelter Look-up'!$C:$C,MATCH($A263,'Smelter Look-up'!$E:$E,0)))</f>
        <v/>
      </c>
      <c r="D263" s="282"/>
      <c r="E263" s="216" t="str">
        <f ca="1">IF(ISERROR($V263),"",OFFSET('Smelter Look-up'!$D$4,$V263-4,0)&amp;"")</f>
        <v/>
      </c>
      <c r="F263" s="216" t="str">
        <f ca="1">IF(ISERROR($V263),"",OFFSET('Smelter Look-up'!$E$4,$V263-4,0))</f>
        <v/>
      </c>
      <c r="G263" s="216" t="str">
        <f ca="1">IF(C263=$X$4,"Enter smelter details",IF(ISERROR($V263),"",OFFSET('Smelter Look-up'!$F$4,$V263-4,0)))</f>
        <v/>
      </c>
      <c r="H263" s="217" t="str">
        <f ca="1">IF(ISERROR($V263),"",OFFSET('Smelter Look-up'!$G$4,$V263-4,0))</f>
        <v/>
      </c>
      <c r="I263" s="218" t="str">
        <f ca="1">IF(ISERROR($V263),"",OFFSET('Smelter Look-up'!$H$4,$V263-4,0))</f>
        <v/>
      </c>
      <c r="J263" s="218" t="str">
        <f ca="1">IF(ISERROR($V263),"",OFFSET('Smelter Look-up'!$I$4,$V263-4,0))</f>
        <v/>
      </c>
      <c r="K263" s="272"/>
      <c r="L263" s="272"/>
      <c r="M263" s="272"/>
      <c r="N263" s="272"/>
      <c r="O263" s="272"/>
      <c r="P263" s="219"/>
      <c r="Q263" s="273"/>
      <c r="R263" s="216" t="str">
        <f ca="1">IF(ISERROR($V263),"",OFFSET('Smelter Look-up'!$C$4,$V263-4,0)&amp;"")</f>
        <v/>
      </c>
      <c r="S263" s="224" t="str">
        <f t="shared" ca="1" si="39"/>
        <v/>
      </c>
      <c r="T263" s="224" t="str">
        <f ca="1">IF(B263="","",IF(ISERROR(MATCH($J263,SorP!$B$1:$B$6230,0)),"",INDIRECT("'SorP'!$A$"&amp;MATCH($J263,SorP!$B$1:$B$6230,0))))</f>
        <v/>
      </c>
      <c r="U263" s="240"/>
      <c r="V263" s="274" t="e">
        <f>IF(C263="",NA(),MATCH($B263&amp;$C263,'Smelter Look-up'!$J:$J,0))</f>
        <v>#N/A</v>
      </c>
      <c r="W263" s="275"/>
      <c r="X263" s="275">
        <f t="shared" ca="1" si="40"/>
        <v>0</v>
      </c>
      <c r="Y263" s="275"/>
      <c r="Z263" s="275"/>
      <c r="AB263" s="277" t="str">
        <f t="shared" si="41"/>
        <v/>
      </c>
    </row>
    <row r="264" spans="1:28" s="276" customFormat="1" ht="20.25">
      <c r="A264" s="330"/>
      <c r="B264" s="216" t="str">
        <f>IF(LEN(A264)=0,"",INDEX('Smelter Look-up'!$A:$A,MATCH($A264,'Smelter Look-up'!$E:$E,0)))</f>
        <v/>
      </c>
      <c r="C264" s="220" t="str">
        <f>IF(LEN(A264)=0,"",INDEX('Smelter Look-up'!$C:$C,MATCH($A264,'Smelter Look-up'!$E:$E,0)))</f>
        <v/>
      </c>
      <c r="D264" s="282"/>
      <c r="E264" s="216" t="str">
        <f ca="1">IF(ISERROR($V264),"",OFFSET('Smelter Look-up'!$D$4,$V264-4,0)&amp;"")</f>
        <v/>
      </c>
      <c r="F264" s="216" t="str">
        <f ca="1">IF(ISERROR($V264),"",OFFSET('Smelter Look-up'!$E$4,$V264-4,0))</f>
        <v/>
      </c>
      <c r="G264" s="216" t="str">
        <f ca="1">IF(C264=$X$4,"Enter smelter details",IF(ISERROR($V264),"",OFFSET('Smelter Look-up'!$F$4,$V264-4,0)))</f>
        <v/>
      </c>
      <c r="H264" s="217" t="str">
        <f ca="1">IF(ISERROR($V264),"",OFFSET('Smelter Look-up'!$G$4,$V264-4,0))</f>
        <v/>
      </c>
      <c r="I264" s="218" t="str">
        <f ca="1">IF(ISERROR($V264),"",OFFSET('Smelter Look-up'!$H$4,$V264-4,0))</f>
        <v/>
      </c>
      <c r="J264" s="218" t="str">
        <f ca="1">IF(ISERROR($V264),"",OFFSET('Smelter Look-up'!$I$4,$V264-4,0))</f>
        <v/>
      </c>
      <c r="K264" s="272"/>
      <c r="L264" s="272"/>
      <c r="M264" s="272"/>
      <c r="N264" s="272"/>
      <c r="O264" s="272"/>
      <c r="P264" s="219"/>
      <c r="Q264" s="273"/>
      <c r="R264" s="216" t="str">
        <f ca="1">IF(ISERROR($V264),"",OFFSET('Smelter Look-up'!$C$4,$V264-4,0)&amp;"")</f>
        <v/>
      </c>
      <c r="S264" s="224" t="str">
        <f t="shared" ca="1" si="39"/>
        <v/>
      </c>
      <c r="T264" s="224" t="str">
        <f ca="1">IF(B264="","",IF(ISERROR(MATCH($J264,SorP!$B$1:$B$6230,0)),"",INDIRECT("'SorP'!$A$"&amp;MATCH($J264,SorP!$B$1:$B$6230,0))))</f>
        <v/>
      </c>
      <c r="U264" s="240"/>
      <c r="V264" s="274" t="e">
        <f>IF(C264="",NA(),MATCH($B264&amp;$C264,'Smelter Look-up'!$J:$J,0))</f>
        <v>#N/A</v>
      </c>
      <c r="W264" s="275"/>
      <c r="X264" s="275">
        <f t="shared" ca="1" si="40"/>
        <v>0</v>
      </c>
      <c r="Y264" s="275"/>
      <c r="Z264" s="275"/>
      <c r="AB264" s="277" t="str">
        <f t="shared" si="41"/>
        <v/>
      </c>
    </row>
    <row r="265" spans="1:28" s="276" customFormat="1" ht="20.25">
      <c r="A265" s="330"/>
      <c r="B265" s="216" t="str">
        <f>IF(LEN(A265)=0,"",INDEX('Smelter Look-up'!$A:$A,MATCH($A265,'Smelter Look-up'!$E:$E,0)))</f>
        <v/>
      </c>
      <c r="C265" s="220" t="str">
        <f>IF(LEN(A265)=0,"",INDEX('Smelter Look-up'!$C:$C,MATCH($A265,'Smelter Look-up'!$E:$E,0)))</f>
        <v/>
      </c>
      <c r="D265" s="282"/>
      <c r="E265" s="216" t="str">
        <f ca="1">IF(ISERROR($V265),"",OFFSET('Smelter Look-up'!$D$4,$V265-4,0)&amp;"")</f>
        <v/>
      </c>
      <c r="F265" s="216" t="str">
        <f ca="1">IF(ISERROR($V265),"",OFFSET('Smelter Look-up'!$E$4,$V265-4,0))</f>
        <v/>
      </c>
      <c r="G265" s="216" t="str">
        <f ca="1">IF(C265=$X$4,"Enter smelter details",IF(ISERROR($V265),"",OFFSET('Smelter Look-up'!$F$4,$V265-4,0)))</f>
        <v/>
      </c>
      <c r="H265" s="217" t="str">
        <f ca="1">IF(ISERROR($V265),"",OFFSET('Smelter Look-up'!$G$4,$V265-4,0))</f>
        <v/>
      </c>
      <c r="I265" s="218" t="str">
        <f ca="1">IF(ISERROR($V265),"",OFFSET('Smelter Look-up'!$H$4,$V265-4,0))</f>
        <v/>
      </c>
      <c r="J265" s="218" t="str">
        <f ca="1">IF(ISERROR($V265),"",OFFSET('Smelter Look-up'!$I$4,$V265-4,0))</f>
        <v/>
      </c>
      <c r="K265" s="272"/>
      <c r="L265" s="272"/>
      <c r="M265" s="272"/>
      <c r="N265" s="272"/>
      <c r="O265" s="272"/>
      <c r="P265" s="219"/>
      <c r="Q265" s="273"/>
      <c r="R265" s="216" t="str">
        <f ca="1">IF(ISERROR($V265),"",OFFSET('Smelter Look-up'!$C$4,$V265-4,0)&amp;"")</f>
        <v/>
      </c>
      <c r="S265" s="224" t="str">
        <f t="shared" ca="1" si="39"/>
        <v/>
      </c>
      <c r="T265" s="224" t="str">
        <f ca="1">IF(B265="","",IF(ISERROR(MATCH($J265,SorP!$B$1:$B$6230,0)),"",INDIRECT("'SorP'!$A$"&amp;MATCH($J265,SorP!$B$1:$B$6230,0))))</f>
        <v/>
      </c>
      <c r="U265" s="240"/>
      <c r="V265" s="274" t="e">
        <f>IF(C265="",NA(),MATCH($B265&amp;$C265,'Smelter Look-up'!$J:$J,0))</f>
        <v>#N/A</v>
      </c>
      <c r="W265" s="275"/>
      <c r="X265" s="275">
        <f t="shared" ca="1" si="40"/>
        <v>0</v>
      </c>
      <c r="Y265" s="275"/>
      <c r="Z265" s="275"/>
      <c r="AB265" s="277" t="str">
        <f t="shared" si="41"/>
        <v/>
      </c>
    </row>
    <row r="266" spans="1:28" s="276" customFormat="1" ht="20.25">
      <c r="A266" s="330"/>
      <c r="B266" s="216" t="str">
        <f>IF(LEN(A266)=0,"",INDEX('Smelter Look-up'!$A:$A,MATCH($A266,'Smelter Look-up'!$E:$E,0)))</f>
        <v/>
      </c>
      <c r="C266" s="220" t="str">
        <f>IF(LEN(A266)=0,"",INDEX('Smelter Look-up'!$C:$C,MATCH($A266,'Smelter Look-up'!$E:$E,0)))</f>
        <v/>
      </c>
      <c r="D266" s="282"/>
      <c r="E266" s="216" t="str">
        <f ca="1">IF(ISERROR($V266),"",OFFSET('Smelter Look-up'!$D$4,$V266-4,0)&amp;"")</f>
        <v/>
      </c>
      <c r="F266" s="216" t="str">
        <f ca="1">IF(ISERROR($V266),"",OFFSET('Smelter Look-up'!$E$4,$V266-4,0))</f>
        <v/>
      </c>
      <c r="G266" s="216" t="str">
        <f ca="1">IF(C266=$X$4,"Enter smelter details",IF(ISERROR($V266),"",OFFSET('Smelter Look-up'!$F$4,$V266-4,0)))</f>
        <v/>
      </c>
      <c r="H266" s="217" t="str">
        <f ca="1">IF(ISERROR($V266),"",OFFSET('Smelter Look-up'!$G$4,$V266-4,0))</f>
        <v/>
      </c>
      <c r="I266" s="218" t="str">
        <f ca="1">IF(ISERROR($V266),"",OFFSET('Smelter Look-up'!$H$4,$V266-4,0))</f>
        <v/>
      </c>
      <c r="J266" s="218" t="str">
        <f ca="1">IF(ISERROR($V266),"",OFFSET('Smelter Look-up'!$I$4,$V266-4,0))</f>
        <v/>
      </c>
      <c r="K266" s="272"/>
      <c r="L266" s="272"/>
      <c r="M266" s="272"/>
      <c r="N266" s="272"/>
      <c r="O266" s="272"/>
      <c r="P266" s="219"/>
      <c r="Q266" s="273"/>
      <c r="R266" s="216" t="str">
        <f ca="1">IF(ISERROR($V266),"",OFFSET('Smelter Look-up'!$C$4,$V266-4,0)&amp;"")</f>
        <v/>
      </c>
      <c r="S266" s="224" t="str">
        <f t="shared" ca="1" si="39"/>
        <v/>
      </c>
      <c r="T266" s="224" t="str">
        <f ca="1">IF(B266="","",IF(ISERROR(MATCH($J266,SorP!$B$1:$B$6230,0)),"",INDIRECT("'SorP'!$A$"&amp;MATCH($J266,SorP!$B$1:$B$6230,0))))</f>
        <v/>
      </c>
      <c r="U266" s="240"/>
      <c r="V266" s="274" t="e">
        <f>IF(C266="",NA(),MATCH($B266&amp;$C266,'Smelter Look-up'!$J:$J,0))</f>
        <v>#N/A</v>
      </c>
      <c r="W266" s="275"/>
      <c r="X266" s="275">
        <f t="shared" ca="1" si="40"/>
        <v>0</v>
      </c>
      <c r="Y266" s="275"/>
      <c r="Z266" s="275"/>
      <c r="AB266" s="277" t="str">
        <f t="shared" si="41"/>
        <v/>
      </c>
    </row>
    <row r="267" spans="1:28" s="276" customFormat="1" ht="20.25">
      <c r="A267" s="330"/>
      <c r="B267" s="216" t="str">
        <f>IF(LEN(A267)=0,"",INDEX('Smelter Look-up'!$A:$A,MATCH($A267,'Smelter Look-up'!$E:$E,0)))</f>
        <v/>
      </c>
      <c r="C267" s="220" t="str">
        <f>IF(LEN(A267)=0,"",INDEX('Smelter Look-up'!$C:$C,MATCH($A267,'Smelter Look-up'!$E:$E,0)))</f>
        <v/>
      </c>
      <c r="D267" s="282"/>
      <c r="E267" s="216" t="str">
        <f ca="1">IF(ISERROR($V267),"",OFFSET('Smelter Look-up'!$D$4,$V267-4,0)&amp;"")</f>
        <v/>
      </c>
      <c r="F267" s="216" t="str">
        <f ca="1">IF(ISERROR($V267),"",OFFSET('Smelter Look-up'!$E$4,$V267-4,0))</f>
        <v/>
      </c>
      <c r="G267" s="216" t="str">
        <f ca="1">IF(C267=$X$4,"Enter smelter details",IF(ISERROR($V267),"",OFFSET('Smelter Look-up'!$F$4,$V267-4,0)))</f>
        <v/>
      </c>
      <c r="H267" s="217" t="str">
        <f ca="1">IF(ISERROR($V267),"",OFFSET('Smelter Look-up'!$G$4,$V267-4,0))</f>
        <v/>
      </c>
      <c r="I267" s="218" t="str">
        <f ca="1">IF(ISERROR($V267),"",OFFSET('Smelter Look-up'!$H$4,$V267-4,0))</f>
        <v/>
      </c>
      <c r="J267" s="218" t="str">
        <f ca="1">IF(ISERROR($V267),"",OFFSET('Smelter Look-up'!$I$4,$V267-4,0))</f>
        <v/>
      </c>
      <c r="K267" s="272"/>
      <c r="L267" s="272"/>
      <c r="M267" s="272"/>
      <c r="N267" s="272"/>
      <c r="O267" s="272"/>
      <c r="P267" s="219"/>
      <c r="Q267" s="273"/>
      <c r="R267" s="216" t="str">
        <f ca="1">IF(ISERROR($V267),"",OFFSET('Smelter Look-up'!$C$4,$V267-4,0)&amp;"")</f>
        <v/>
      </c>
      <c r="S267" s="224" t="str">
        <f t="shared" ca="1" si="39"/>
        <v/>
      </c>
      <c r="T267" s="224" t="str">
        <f ca="1">IF(B267="","",IF(ISERROR(MATCH($J267,SorP!$B$1:$B$6230,0)),"",INDIRECT("'SorP'!$A$"&amp;MATCH($J267,SorP!$B$1:$B$6230,0))))</f>
        <v/>
      </c>
      <c r="U267" s="240"/>
      <c r="V267" s="274" t="e">
        <f>IF(C267="",NA(),MATCH($B267&amp;$C267,'Smelter Look-up'!$J:$J,0))</f>
        <v>#N/A</v>
      </c>
      <c r="W267" s="275"/>
      <c r="X267" s="275">
        <f t="shared" ca="1" si="40"/>
        <v>0</v>
      </c>
      <c r="Y267" s="275"/>
      <c r="Z267" s="275"/>
      <c r="AB267" s="277" t="str">
        <f t="shared" si="41"/>
        <v/>
      </c>
    </row>
    <row r="268" spans="1:28" s="276" customFormat="1" ht="20.25">
      <c r="A268" s="330"/>
      <c r="B268" s="216" t="str">
        <f>IF(LEN(A268)=0,"",INDEX('Smelter Look-up'!$A:$A,MATCH($A268,'Smelter Look-up'!$E:$E,0)))</f>
        <v/>
      </c>
      <c r="C268" s="220" t="str">
        <f>IF(LEN(A268)=0,"",INDEX('Smelter Look-up'!$C:$C,MATCH($A268,'Smelter Look-up'!$E:$E,0)))</f>
        <v/>
      </c>
      <c r="D268" s="282"/>
      <c r="E268" s="216" t="str">
        <f ca="1">IF(ISERROR($V268),"",OFFSET('Smelter Look-up'!$D$4,$V268-4,0)&amp;"")</f>
        <v/>
      </c>
      <c r="F268" s="216" t="str">
        <f ca="1">IF(ISERROR($V268),"",OFFSET('Smelter Look-up'!$E$4,$V268-4,0))</f>
        <v/>
      </c>
      <c r="G268" s="216" t="str">
        <f ca="1">IF(C268=$X$4,"Enter smelter details",IF(ISERROR($V268),"",OFFSET('Smelter Look-up'!$F$4,$V268-4,0)))</f>
        <v/>
      </c>
      <c r="H268" s="217" t="str">
        <f ca="1">IF(ISERROR($V268),"",OFFSET('Smelter Look-up'!$G$4,$V268-4,0))</f>
        <v/>
      </c>
      <c r="I268" s="218" t="str">
        <f ca="1">IF(ISERROR($V268),"",OFFSET('Smelter Look-up'!$H$4,$V268-4,0))</f>
        <v/>
      </c>
      <c r="J268" s="218" t="str">
        <f ca="1">IF(ISERROR($V268),"",OFFSET('Smelter Look-up'!$I$4,$V268-4,0))</f>
        <v/>
      </c>
      <c r="K268" s="272"/>
      <c r="L268" s="272"/>
      <c r="M268" s="272"/>
      <c r="N268" s="272"/>
      <c r="O268" s="272"/>
      <c r="P268" s="219"/>
      <c r="Q268" s="273"/>
      <c r="R268" s="216" t="str">
        <f ca="1">IF(ISERROR($V268),"",OFFSET('Smelter Look-up'!$C$4,$V268-4,0)&amp;"")</f>
        <v/>
      </c>
      <c r="S268" s="224" t="str">
        <f t="shared" ca="1" si="39"/>
        <v/>
      </c>
      <c r="T268" s="224" t="str">
        <f ca="1">IF(B268="","",IF(ISERROR(MATCH($J268,SorP!$B$1:$B$6230,0)),"",INDIRECT("'SorP'!$A$"&amp;MATCH($J268,SorP!$B$1:$B$6230,0))))</f>
        <v/>
      </c>
      <c r="U268" s="240"/>
      <c r="V268" s="274" t="e">
        <f>IF(C268="",NA(),MATCH($B268&amp;$C268,'Smelter Look-up'!$J:$J,0))</f>
        <v>#N/A</v>
      </c>
      <c r="W268" s="275"/>
      <c r="X268" s="275">
        <f t="shared" ca="1" si="40"/>
        <v>0</v>
      </c>
      <c r="Y268" s="275"/>
      <c r="Z268" s="275"/>
      <c r="AB268" s="277" t="str">
        <f t="shared" si="41"/>
        <v/>
      </c>
    </row>
    <row r="269" spans="1:28" s="276" customFormat="1" ht="20.25">
      <c r="A269" s="330"/>
      <c r="B269" s="216" t="str">
        <f>IF(LEN(A269)=0,"",INDEX('Smelter Look-up'!$A:$A,MATCH($A269,'Smelter Look-up'!$E:$E,0)))</f>
        <v/>
      </c>
      <c r="C269" s="220" t="str">
        <f>IF(LEN(A269)=0,"",INDEX('Smelter Look-up'!$C:$C,MATCH($A269,'Smelter Look-up'!$E:$E,0)))</f>
        <v/>
      </c>
      <c r="D269" s="282"/>
      <c r="E269" s="216" t="str">
        <f ca="1">IF(ISERROR($V269),"",OFFSET('Smelter Look-up'!$D$4,$V269-4,0)&amp;"")</f>
        <v/>
      </c>
      <c r="F269" s="216" t="str">
        <f ca="1">IF(ISERROR($V269),"",OFFSET('Smelter Look-up'!$E$4,$V269-4,0))</f>
        <v/>
      </c>
      <c r="G269" s="216" t="str">
        <f ca="1">IF(C269=$X$4,"Enter smelter details",IF(ISERROR($V269),"",OFFSET('Smelter Look-up'!$F$4,$V269-4,0)))</f>
        <v/>
      </c>
      <c r="H269" s="217" t="str">
        <f ca="1">IF(ISERROR($V269),"",OFFSET('Smelter Look-up'!$G$4,$V269-4,0))</f>
        <v/>
      </c>
      <c r="I269" s="218" t="str">
        <f ca="1">IF(ISERROR($V269),"",OFFSET('Smelter Look-up'!$H$4,$V269-4,0))</f>
        <v/>
      </c>
      <c r="J269" s="218" t="str">
        <f ca="1">IF(ISERROR($V269),"",OFFSET('Smelter Look-up'!$I$4,$V269-4,0))</f>
        <v/>
      </c>
      <c r="K269" s="272"/>
      <c r="L269" s="272"/>
      <c r="M269" s="272"/>
      <c r="N269" s="272"/>
      <c r="O269" s="272"/>
      <c r="P269" s="219"/>
      <c r="Q269" s="273"/>
      <c r="R269" s="216" t="str">
        <f ca="1">IF(ISERROR($V269),"",OFFSET('Smelter Look-up'!$C$4,$V269-4,0)&amp;"")</f>
        <v/>
      </c>
      <c r="S269" s="224" t="str">
        <f t="shared" ca="1" si="39"/>
        <v/>
      </c>
      <c r="T269" s="224" t="str">
        <f ca="1">IF(B269="","",IF(ISERROR(MATCH($J269,SorP!$B$1:$B$6230,0)),"",INDIRECT("'SorP'!$A$"&amp;MATCH($J269,SorP!$B$1:$B$6230,0))))</f>
        <v/>
      </c>
      <c r="U269" s="240"/>
      <c r="V269" s="274" t="e">
        <f>IF(C269="",NA(),MATCH($B269&amp;$C269,'Smelter Look-up'!$J:$J,0))</f>
        <v>#N/A</v>
      </c>
      <c r="W269" s="275"/>
      <c r="X269" s="275">
        <f t="shared" ca="1" si="40"/>
        <v>0</v>
      </c>
      <c r="Y269" s="275"/>
      <c r="Z269" s="275"/>
      <c r="AB269" s="277" t="str">
        <f t="shared" si="41"/>
        <v/>
      </c>
    </row>
    <row r="270" spans="1:28" s="276" customFormat="1" ht="20.25">
      <c r="A270" s="330"/>
      <c r="B270" s="216" t="str">
        <f>IF(LEN(A270)=0,"",INDEX('Smelter Look-up'!$A:$A,MATCH($A270,'Smelter Look-up'!$E:$E,0)))</f>
        <v/>
      </c>
      <c r="C270" s="220" t="str">
        <f>IF(LEN(A270)=0,"",INDEX('Smelter Look-up'!$C:$C,MATCH($A270,'Smelter Look-up'!$E:$E,0)))</f>
        <v/>
      </c>
      <c r="D270" s="282"/>
      <c r="E270" s="216" t="str">
        <f ca="1">IF(ISERROR($V270),"",OFFSET('Smelter Look-up'!$D$4,$V270-4,0)&amp;"")</f>
        <v/>
      </c>
      <c r="F270" s="216" t="str">
        <f ca="1">IF(ISERROR($V270),"",OFFSET('Smelter Look-up'!$E$4,$V270-4,0))</f>
        <v/>
      </c>
      <c r="G270" s="216" t="str">
        <f ca="1">IF(C270=$X$4,"Enter smelter details",IF(ISERROR($V270),"",OFFSET('Smelter Look-up'!$F$4,$V270-4,0)))</f>
        <v/>
      </c>
      <c r="H270" s="217" t="str">
        <f ca="1">IF(ISERROR($V270),"",OFFSET('Smelter Look-up'!$G$4,$V270-4,0))</f>
        <v/>
      </c>
      <c r="I270" s="218" t="str">
        <f ca="1">IF(ISERROR($V270),"",OFFSET('Smelter Look-up'!$H$4,$V270-4,0))</f>
        <v/>
      </c>
      <c r="J270" s="218" t="str">
        <f ca="1">IF(ISERROR($V270),"",OFFSET('Smelter Look-up'!$I$4,$V270-4,0))</f>
        <v/>
      </c>
      <c r="K270" s="272"/>
      <c r="L270" s="272"/>
      <c r="M270" s="272"/>
      <c r="N270" s="272"/>
      <c r="O270" s="272"/>
      <c r="P270" s="219"/>
      <c r="Q270" s="273"/>
      <c r="R270" s="216" t="str">
        <f ca="1">IF(ISERROR($V270),"",OFFSET('Smelter Look-up'!$C$4,$V270-4,0)&amp;"")</f>
        <v/>
      </c>
      <c r="S270" s="224" t="str">
        <f t="shared" ca="1" si="39"/>
        <v/>
      </c>
      <c r="T270" s="224" t="str">
        <f ca="1">IF(B270="","",IF(ISERROR(MATCH($J270,SorP!$B$1:$B$6230,0)),"",INDIRECT("'SorP'!$A$"&amp;MATCH($J270,SorP!$B$1:$B$6230,0))))</f>
        <v/>
      </c>
      <c r="U270" s="240"/>
      <c r="V270" s="274" t="e">
        <f>IF(C270="",NA(),MATCH($B270&amp;$C270,'Smelter Look-up'!$J:$J,0))</f>
        <v>#N/A</v>
      </c>
      <c r="W270" s="275"/>
      <c r="X270" s="275">
        <f t="shared" ca="1" si="40"/>
        <v>0</v>
      </c>
      <c r="Y270" s="275"/>
      <c r="Z270" s="275"/>
      <c r="AB270" s="277" t="str">
        <f t="shared" si="41"/>
        <v/>
      </c>
    </row>
    <row r="271" spans="1:28" s="276" customFormat="1" ht="20.25">
      <c r="A271" s="330"/>
      <c r="B271" s="216" t="str">
        <f>IF(LEN(A271)=0,"",INDEX('Smelter Look-up'!$A:$A,MATCH($A271,'Smelter Look-up'!$E:$E,0)))</f>
        <v/>
      </c>
      <c r="C271" s="220" t="str">
        <f>IF(LEN(A271)=0,"",INDEX('Smelter Look-up'!$C:$C,MATCH($A271,'Smelter Look-up'!$E:$E,0)))</f>
        <v/>
      </c>
      <c r="D271" s="282"/>
      <c r="E271" s="216" t="str">
        <f ca="1">IF(ISERROR($V271),"",OFFSET('Smelter Look-up'!$D$4,$V271-4,0)&amp;"")</f>
        <v/>
      </c>
      <c r="F271" s="216" t="str">
        <f ca="1">IF(ISERROR($V271),"",OFFSET('Smelter Look-up'!$E$4,$V271-4,0))</f>
        <v/>
      </c>
      <c r="G271" s="216" t="str">
        <f ca="1">IF(C271=$X$4,"Enter smelter details",IF(ISERROR($V271),"",OFFSET('Smelter Look-up'!$F$4,$V271-4,0)))</f>
        <v/>
      </c>
      <c r="H271" s="217" t="str">
        <f ca="1">IF(ISERROR($V271),"",OFFSET('Smelter Look-up'!$G$4,$V271-4,0))</f>
        <v/>
      </c>
      <c r="I271" s="218" t="str">
        <f ca="1">IF(ISERROR($V271),"",OFFSET('Smelter Look-up'!$H$4,$V271-4,0))</f>
        <v/>
      </c>
      <c r="J271" s="218" t="str">
        <f ca="1">IF(ISERROR($V271),"",OFFSET('Smelter Look-up'!$I$4,$V271-4,0))</f>
        <v/>
      </c>
      <c r="K271" s="272"/>
      <c r="L271" s="272"/>
      <c r="M271" s="272"/>
      <c r="N271" s="272"/>
      <c r="O271" s="272"/>
      <c r="P271" s="219"/>
      <c r="Q271" s="273"/>
      <c r="R271" s="216" t="str">
        <f ca="1">IF(ISERROR($V271),"",OFFSET('Smelter Look-up'!$C$4,$V271-4,0)&amp;"")</f>
        <v/>
      </c>
      <c r="S271" s="224" t="str">
        <f t="shared" ca="1" si="39"/>
        <v/>
      </c>
      <c r="T271" s="224" t="str">
        <f ca="1">IF(B271="","",IF(ISERROR(MATCH($J271,SorP!$B$1:$B$6230,0)),"",INDIRECT("'SorP'!$A$"&amp;MATCH($J271,SorP!$B$1:$B$6230,0))))</f>
        <v/>
      </c>
      <c r="U271" s="240"/>
      <c r="V271" s="274" t="e">
        <f>IF(C271="",NA(),MATCH($B271&amp;$C271,'Smelter Look-up'!$J:$J,0))</f>
        <v>#N/A</v>
      </c>
      <c r="W271" s="275"/>
      <c r="X271" s="275">
        <f t="shared" ca="1" si="40"/>
        <v>0</v>
      </c>
      <c r="Y271" s="275"/>
      <c r="Z271" s="275"/>
      <c r="AB271" s="277" t="str">
        <f t="shared" si="41"/>
        <v/>
      </c>
    </row>
    <row r="272" spans="1:28" s="276" customFormat="1" ht="20.25">
      <c r="A272" s="330"/>
      <c r="B272" s="216" t="str">
        <f>IF(LEN(A272)=0,"",INDEX('Smelter Look-up'!$A:$A,MATCH($A272,'Smelter Look-up'!$E:$E,0)))</f>
        <v/>
      </c>
      <c r="C272" s="220" t="str">
        <f>IF(LEN(A272)=0,"",INDEX('Smelter Look-up'!$C:$C,MATCH($A272,'Smelter Look-up'!$E:$E,0)))</f>
        <v/>
      </c>
      <c r="D272" s="282"/>
      <c r="E272" s="216" t="str">
        <f ca="1">IF(ISERROR($V272),"",OFFSET('Smelter Look-up'!$D$4,$V272-4,0)&amp;"")</f>
        <v/>
      </c>
      <c r="F272" s="216" t="str">
        <f ca="1">IF(ISERROR($V272),"",OFFSET('Smelter Look-up'!$E$4,$V272-4,0))</f>
        <v/>
      </c>
      <c r="G272" s="216" t="str">
        <f ca="1">IF(C272=$X$4,"Enter smelter details",IF(ISERROR($V272),"",OFFSET('Smelter Look-up'!$F$4,$V272-4,0)))</f>
        <v/>
      </c>
      <c r="H272" s="217" t="str">
        <f ca="1">IF(ISERROR($V272),"",OFFSET('Smelter Look-up'!$G$4,$V272-4,0))</f>
        <v/>
      </c>
      <c r="I272" s="218" t="str">
        <f ca="1">IF(ISERROR($V272),"",OFFSET('Smelter Look-up'!$H$4,$V272-4,0))</f>
        <v/>
      </c>
      <c r="J272" s="218" t="str">
        <f ca="1">IF(ISERROR($V272),"",OFFSET('Smelter Look-up'!$I$4,$V272-4,0))</f>
        <v/>
      </c>
      <c r="K272" s="272"/>
      <c r="L272" s="272"/>
      <c r="M272" s="272"/>
      <c r="N272" s="272"/>
      <c r="O272" s="272"/>
      <c r="P272" s="219"/>
      <c r="Q272" s="273"/>
      <c r="R272" s="216" t="str">
        <f ca="1">IF(ISERROR($V272),"",OFFSET('Smelter Look-up'!$C$4,$V272-4,0)&amp;"")</f>
        <v/>
      </c>
      <c r="S272" s="224" t="str">
        <f t="shared" ca="1" si="39"/>
        <v/>
      </c>
      <c r="T272" s="224" t="str">
        <f ca="1">IF(B272="","",IF(ISERROR(MATCH($J272,SorP!$B$1:$B$6230,0)),"",INDIRECT("'SorP'!$A$"&amp;MATCH($J272,SorP!$B$1:$B$6230,0))))</f>
        <v/>
      </c>
      <c r="U272" s="240"/>
      <c r="V272" s="274" t="e">
        <f>IF(C272="",NA(),MATCH($B272&amp;$C272,'Smelter Look-up'!$J:$J,0))</f>
        <v>#N/A</v>
      </c>
      <c r="W272" s="275"/>
      <c r="X272" s="275">
        <f t="shared" ca="1" si="40"/>
        <v>0</v>
      </c>
      <c r="Y272" s="275"/>
      <c r="Z272" s="275"/>
      <c r="AB272" s="277" t="str">
        <f t="shared" si="41"/>
        <v/>
      </c>
    </row>
    <row r="273" spans="1:28" s="276" customFormat="1" ht="20.25">
      <c r="A273" s="330"/>
      <c r="B273" s="216" t="str">
        <f>IF(LEN(A273)=0,"",INDEX('Smelter Look-up'!$A:$A,MATCH($A273,'Smelter Look-up'!$E:$E,0)))</f>
        <v/>
      </c>
      <c r="C273" s="220" t="str">
        <f>IF(LEN(A273)=0,"",INDEX('Smelter Look-up'!$C:$C,MATCH($A273,'Smelter Look-up'!$E:$E,0)))</f>
        <v/>
      </c>
      <c r="D273" s="282"/>
      <c r="E273" s="216" t="str">
        <f ca="1">IF(ISERROR($V273),"",OFFSET('Smelter Look-up'!$D$4,$V273-4,0)&amp;"")</f>
        <v/>
      </c>
      <c r="F273" s="216" t="str">
        <f ca="1">IF(ISERROR($V273),"",OFFSET('Smelter Look-up'!$E$4,$V273-4,0))</f>
        <v/>
      </c>
      <c r="G273" s="216" t="str">
        <f ca="1">IF(C273=$X$4,"Enter smelter details",IF(ISERROR($V273),"",OFFSET('Smelter Look-up'!$F$4,$V273-4,0)))</f>
        <v/>
      </c>
      <c r="H273" s="217" t="str">
        <f ca="1">IF(ISERROR($V273),"",OFFSET('Smelter Look-up'!$G$4,$V273-4,0))</f>
        <v/>
      </c>
      <c r="I273" s="218" t="str">
        <f ca="1">IF(ISERROR($V273),"",OFFSET('Smelter Look-up'!$H$4,$V273-4,0))</f>
        <v/>
      </c>
      <c r="J273" s="218" t="str">
        <f ca="1">IF(ISERROR($V273),"",OFFSET('Smelter Look-up'!$I$4,$V273-4,0))</f>
        <v/>
      </c>
      <c r="K273" s="272"/>
      <c r="L273" s="272"/>
      <c r="M273" s="272"/>
      <c r="N273" s="272"/>
      <c r="O273" s="272"/>
      <c r="P273" s="219"/>
      <c r="Q273" s="273"/>
      <c r="R273" s="216" t="str">
        <f ca="1">IF(ISERROR($V273),"",OFFSET('Smelter Look-up'!$C$4,$V273-4,0)&amp;"")</f>
        <v/>
      </c>
      <c r="S273" s="224" t="str">
        <f t="shared" ca="1" si="39"/>
        <v/>
      </c>
      <c r="T273" s="224" t="str">
        <f ca="1">IF(B273="","",IF(ISERROR(MATCH($J273,SorP!$B$1:$B$6230,0)),"",INDIRECT("'SorP'!$A$"&amp;MATCH($J273,SorP!$B$1:$B$6230,0))))</f>
        <v/>
      </c>
      <c r="U273" s="240"/>
      <c r="V273" s="274" t="e">
        <f>IF(C273="",NA(),MATCH($B273&amp;$C273,'Smelter Look-up'!$J:$J,0))</f>
        <v>#N/A</v>
      </c>
      <c r="W273" s="275"/>
      <c r="X273" s="275">
        <f t="shared" ca="1" si="40"/>
        <v>0</v>
      </c>
      <c r="Y273" s="275"/>
      <c r="Z273" s="275"/>
      <c r="AB273" s="277" t="str">
        <f t="shared" si="41"/>
        <v/>
      </c>
    </row>
    <row r="274" spans="1:28" s="276" customFormat="1" ht="20.25">
      <c r="A274" s="330"/>
      <c r="B274" s="216" t="str">
        <f>IF(LEN(A274)=0,"",INDEX('Smelter Look-up'!$A:$A,MATCH($A274,'Smelter Look-up'!$E:$E,0)))</f>
        <v/>
      </c>
      <c r="C274" s="220" t="str">
        <f>IF(LEN(A274)=0,"",INDEX('Smelter Look-up'!$C:$C,MATCH($A274,'Smelter Look-up'!$E:$E,0)))</f>
        <v/>
      </c>
      <c r="D274" s="282"/>
      <c r="E274" s="216" t="str">
        <f ca="1">IF(ISERROR($V274),"",OFFSET('Smelter Look-up'!$D$4,$V274-4,0)&amp;"")</f>
        <v/>
      </c>
      <c r="F274" s="216" t="str">
        <f ca="1">IF(ISERROR($V274),"",OFFSET('Smelter Look-up'!$E$4,$V274-4,0))</f>
        <v/>
      </c>
      <c r="G274" s="216" t="str">
        <f ca="1">IF(C274=$X$4,"Enter smelter details",IF(ISERROR($V274),"",OFFSET('Smelter Look-up'!$F$4,$V274-4,0)))</f>
        <v/>
      </c>
      <c r="H274" s="217" t="str">
        <f ca="1">IF(ISERROR($V274),"",OFFSET('Smelter Look-up'!$G$4,$V274-4,0))</f>
        <v/>
      </c>
      <c r="I274" s="218" t="str">
        <f ca="1">IF(ISERROR($V274),"",OFFSET('Smelter Look-up'!$H$4,$V274-4,0))</f>
        <v/>
      </c>
      <c r="J274" s="218" t="str">
        <f ca="1">IF(ISERROR($V274),"",OFFSET('Smelter Look-up'!$I$4,$V274-4,0))</f>
        <v/>
      </c>
      <c r="K274" s="272"/>
      <c r="L274" s="272"/>
      <c r="M274" s="272"/>
      <c r="N274" s="272"/>
      <c r="O274" s="272"/>
      <c r="P274" s="219"/>
      <c r="Q274" s="273"/>
      <c r="R274" s="216" t="str">
        <f ca="1">IF(ISERROR($V274),"",OFFSET('Smelter Look-up'!$C$4,$V274-4,0)&amp;"")</f>
        <v/>
      </c>
      <c r="S274" s="224" t="str">
        <f t="shared" ca="1" si="39"/>
        <v/>
      </c>
      <c r="T274" s="224" t="str">
        <f ca="1">IF(B274="","",IF(ISERROR(MATCH($J274,SorP!$B$1:$B$6230,0)),"",INDIRECT("'SorP'!$A$"&amp;MATCH($J274,SorP!$B$1:$B$6230,0))))</f>
        <v/>
      </c>
      <c r="U274" s="240"/>
      <c r="V274" s="274" t="e">
        <f>IF(C274="",NA(),MATCH($B274&amp;$C274,'Smelter Look-up'!$J:$J,0))</f>
        <v>#N/A</v>
      </c>
      <c r="W274" s="275"/>
      <c r="X274" s="275">
        <f t="shared" ca="1" si="40"/>
        <v>0</v>
      </c>
      <c r="Y274" s="275"/>
      <c r="Z274" s="275"/>
      <c r="AB274" s="277" t="str">
        <f t="shared" si="41"/>
        <v/>
      </c>
    </row>
    <row r="275" spans="1:28" s="276" customFormat="1" ht="20.25">
      <c r="A275" s="330"/>
      <c r="B275" s="216" t="str">
        <f>IF(LEN(A275)=0,"",INDEX('Smelter Look-up'!$A:$A,MATCH($A275,'Smelter Look-up'!$E:$E,0)))</f>
        <v/>
      </c>
      <c r="C275" s="220" t="str">
        <f>IF(LEN(A275)=0,"",INDEX('Smelter Look-up'!$C:$C,MATCH($A275,'Smelter Look-up'!$E:$E,0)))</f>
        <v/>
      </c>
      <c r="D275" s="282"/>
      <c r="E275" s="216" t="str">
        <f ca="1">IF(ISERROR($V275),"",OFFSET('Smelter Look-up'!$D$4,$V275-4,0)&amp;"")</f>
        <v/>
      </c>
      <c r="F275" s="216" t="str">
        <f ca="1">IF(ISERROR($V275),"",OFFSET('Smelter Look-up'!$E$4,$V275-4,0))</f>
        <v/>
      </c>
      <c r="G275" s="216" t="str">
        <f ca="1">IF(C275=$X$4,"Enter smelter details",IF(ISERROR($V275),"",OFFSET('Smelter Look-up'!$F$4,$V275-4,0)))</f>
        <v/>
      </c>
      <c r="H275" s="217" t="str">
        <f ca="1">IF(ISERROR($V275),"",OFFSET('Smelter Look-up'!$G$4,$V275-4,0))</f>
        <v/>
      </c>
      <c r="I275" s="218" t="str">
        <f ca="1">IF(ISERROR($V275),"",OFFSET('Smelter Look-up'!$H$4,$V275-4,0))</f>
        <v/>
      </c>
      <c r="J275" s="218" t="str">
        <f ca="1">IF(ISERROR($V275),"",OFFSET('Smelter Look-up'!$I$4,$V275-4,0))</f>
        <v/>
      </c>
      <c r="K275" s="272"/>
      <c r="L275" s="272"/>
      <c r="M275" s="272"/>
      <c r="N275" s="272"/>
      <c r="O275" s="272"/>
      <c r="P275" s="219"/>
      <c r="Q275" s="273"/>
      <c r="R275" s="216" t="str">
        <f ca="1">IF(ISERROR($V275),"",OFFSET('Smelter Look-up'!$C$4,$V275-4,0)&amp;"")</f>
        <v/>
      </c>
      <c r="S275" s="224" t="str">
        <f t="shared" ca="1" si="39"/>
        <v/>
      </c>
      <c r="T275" s="224" t="str">
        <f ca="1">IF(B275="","",IF(ISERROR(MATCH($J275,SorP!$B$1:$B$6230,0)),"",INDIRECT("'SorP'!$A$"&amp;MATCH($J275,SorP!$B$1:$B$6230,0))))</f>
        <v/>
      </c>
      <c r="U275" s="240"/>
      <c r="V275" s="274" t="e">
        <f>IF(C275="",NA(),MATCH($B275&amp;$C275,'Smelter Look-up'!$J:$J,0))</f>
        <v>#N/A</v>
      </c>
      <c r="W275" s="275"/>
      <c r="X275" s="275">
        <f t="shared" ca="1" si="40"/>
        <v>0</v>
      </c>
      <c r="Y275" s="275"/>
      <c r="Z275" s="275"/>
      <c r="AB275" s="277" t="str">
        <f t="shared" si="41"/>
        <v/>
      </c>
    </row>
    <row r="276" spans="1:28" s="276" customFormat="1" ht="20.25">
      <c r="A276" s="330"/>
      <c r="B276" s="216" t="str">
        <f>IF(LEN(A276)=0,"",INDEX('Smelter Look-up'!$A:$A,MATCH($A276,'Smelter Look-up'!$E:$E,0)))</f>
        <v/>
      </c>
      <c r="C276" s="220" t="str">
        <f>IF(LEN(A276)=0,"",INDEX('Smelter Look-up'!$C:$C,MATCH($A276,'Smelter Look-up'!$E:$E,0)))</f>
        <v/>
      </c>
      <c r="D276" s="282"/>
      <c r="E276" s="216" t="str">
        <f ca="1">IF(ISERROR($V276),"",OFFSET('Smelter Look-up'!$D$4,$V276-4,0)&amp;"")</f>
        <v/>
      </c>
      <c r="F276" s="216" t="str">
        <f ca="1">IF(ISERROR($V276),"",OFFSET('Smelter Look-up'!$E$4,$V276-4,0))</f>
        <v/>
      </c>
      <c r="G276" s="216" t="str">
        <f ca="1">IF(C276=$X$4,"Enter smelter details",IF(ISERROR($V276),"",OFFSET('Smelter Look-up'!$F$4,$V276-4,0)))</f>
        <v/>
      </c>
      <c r="H276" s="217" t="str">
        <f ca="1">IF(ISERROR($V276),"",OFFSET('Smelter Look-up'!$G$4,$V276-4,0))</f>
        <v/>
      </c>
      <c r="I276" s="218" t="str">
        <f ca="1">IF(ISERROR($V276),"",OFFSET('Smelter Look-up'!$H$4,$V276-4,0))</f>
        <v/>
      </c>
      <c r="J276" s="218" t="str">
        <f ca="1">IF(ISERROR($V276),"",OFFSET('Smelter Look-up'!$I$4,$V276-4,0))</f>
        <v/>
      </c>
      <c r="K276" s="272"/>
      <c r="L276" s="272"/>
      <c r="M276" s="272"/>
      <c r="N276" s="272"/>
      <c r="O276" s="272"/>
      <c r="P276" s="219"/>
      <c r="Q276" s="273"/>
      <c r="R276" s="216" t="str">
        <f ca="1">IF(ISERROR($V276),"",OFFSET('Smelter Look-up'!$C$4,$V276-4,0)&amp;"")</f>
        <v/>
      </c>
      <c r="S276" s="224" t="str">
        <f t="shared" ca="1" si="39"/>
        <v/>
      </c>
      <c r="T276" s="224" t="str">
        <f ca="1">IF(B276="","",IF(ISERROR(MATCH($J276,SorP!$B$1:$B$6230,0)),"",INDIRECT("'SorP'!$A$"&amp;MATCH($J276,SorP!$B$1:$B$6230,0))))</f>
        <v/>
      </c>
      <c r="U276" s="240"/>
      <c r="V276" s="274" t="e">
        <f>IF(C276="",NA(),MATCH($B276&amp;$C276,'Smelter Look-up'!$J:$J,0))</f>
        <v>#N/A</v>
      </c>
      <c r="W276" s="275"/>
      <c r="X276" s="275">
        <f t="shared" ca="1" si="40"/>
        <v>0</v>
      </c>
      <c r="Y276" s="275"/>
      <c r="Z276" s="275"/>
      <c r="AB276" s="277" t="str">
        <f t="shared" si="41"/>
        <v/>
      </c>
    </row>
    <row r="277" spans="1:28" s="276" customFormat="1" ht="20.25">
      <c r="A277" s="330"/>
      <c r="B277" s="216" t="str">
        <f>IF(LEN(A277)=0,"",INDEX('Smelter Look-up'!$A:$A,MATCH($A277,'Smelter Look-up'!$E:$E,0)))</f>
        <v/>
      </c>
      <c r="C277" s="220" t="str">
        <f>IF(LEN(A277)=0,"",INDEX('Smelter Look-up'!$C:$C,MATCH($A277,'Smelter Look-up'!$E:$E,0)))</f>
        <v/>
      </c>
      <c r="D277" s="282"/>
      <c r="E277" s="216" t="str">
        <f ca="1">IF(ISERROR($V277),"",OFFSET('Smelter Look-up'!$D$4,$V277-4,0)&amp;"")</f>
        <v/>
      </c>
      <c r="F277" s="216" t="str">
        <f ca="1">IF(ISERROR($V277),"",OFFSET('Smelter Look-up'!$E$4,$V277-4,0))</f>
        <v/>
      </c>
      <c r="G277" s="216" t="str">
        <f ca="1">IF(C277=$X$4,"Enter smelter details",IF(ISERROR($V277),"",OFFSET('Smelter Look-up'!$F$4,$V277-4,0)))</f>
        <v/>
      </c>
      <c r="H277" s="217" t="str">
        <f ca="1">IF(ISERROR($V277),"",OFFSET('Smelter Look-up'!$G$4,$V277-4,0))</f>
        <v/>
      </c>
      <c r="I277" s="218" t="str">
        <f ca="1">IF(ISERROR($V277),"",OFFSET('Smelter Look-up'!$H$4,$V277-4,0))</f>
        <v/>
      </c>
      <c r="J277" s="218" t="str">
        <f ca="1">IF(ISERROR($V277),"",OFFSET('Smelter Look-up'!$I$4,$V277-4,0))</f>
        <v/>
      </c>
      <c r="K277" s="272"/>
      <c r="L277" s="272"/>
      <c r="M277" s="272"/>
      <c r="N277" s="272"/>
      <c r="O277" s="272"/>
      <c r="P277" s="219"/>
      <c r="Q277" s="273"/>
      <c r="R277" s="216" t="str">
        <f ca="1">IF(ISERROR($V277),"",OFFSET('Smelter Look-up'!$C$4,$V277-4,0)&amp;"")</f>
        <v/>
      </c>
      <c r="S277" s="224" t="str">
        <f t="shared" ca="1" si="39"/>
        <v/>
      </c>
      <c r="T277" s="224" t="str">
        <f ca="1">IF(B277="","",IF(ISERROR(MATCH($J277,SorP!$B$1:$B$6230,0)),"",INDIRECT("'SorP'!$A$"&amp;MATCH($J277,SorP!$B$1:$B$6230,0))))</f>
        <v/>
      </c>
      <c r="U277" s="240"/>
      <c r="V277" s="274" t="e">
        <f>IF(C277="",NA(),MATCH($B277&amp;$C277,'Smelter Look-up'!$J:$J,0))</f>
        <v>#N/A</v>
      </c>
      <c r="W277" s="275"/>
      <c r="X277" s="275">
        <f t="shared" ca="1" si="40"/>
        <v>0</v>
      </c>
      <c r="Y277" s="275"/>
      <c r="Z277" s="275"/>
      <c r="AB277" s="277" t="str">
        <f t="shared" si="41"/>
        <v/>
      </c>
    </row>
    <row r="278" spans="1:28" s="276" customFormat="1" ht="20.25">
      <c r="A278" s="330"/>
      <c r="B278" s="216" t="str">
        <f>IF(LEN(A278)=0,"",INDEX('Smelter Look-up'!$A:$A,MATCH($A278,'Smelter Look-up'!$E:$E,0)))</f>
        <v/>
      </c>
      <c r="C278" s="220" t="str">
        <f>IF(LEN(A278)=0,"",INDEX('Smelter Look-up'!$C:$C,MATCH($A278,'Smelter Look-up'!$E:$E,0)))</f>
        <v/>
      </c>
      <c r="D278" s="282"/>
      <c r="E278" s="216" t="str">
        <f ca="1">IF(ISERROR($V278),"",OFFSET('Smelter Look-up'!$D$4,$V278-4,0)&amp;"")</f>
        <v/>
      </c>
      <c r="F278" s="216" t="str">
        <f ca="1">IF(ISERROR($V278),"",OFFSET('Smelter Look-up'!$E$4,$V278-4,0))</f>
        <v/>
      </c>
      <c r="G278" s="216" t="str">
        <f ca="1">IF(C278=$X$4,"Enter smelter details",IF(ISERROR($V278),"",OFFSET('Smelter Look-up'!$F$4,$V278-4,0)))</f>
        <v/>
      </c>
      <c r="H278" s="217" t="str">
        <f ca="1">IF(ISERROR($V278),"",OFFSET('Smelter Look-up'!$G$4,$V278-4,0))</f>
        <v/>
      </c>
      <c r="I278" s="218" t="str">
        <f ca="1">IF(ISERROR($V278),"",OFFSET('Smelter Look-up'!$H$4,$V278-4,0))</f>
        <v/>
      </c>
      <c r="J278" s="218" t="str">
        <f ca="1">IF(ISERROR($V278),"",OFFSET('Smelter Look-up'!$I$4,$V278-4,0))</f>
        <v/>
      </c>
      <c r="K278" s="272"/>
      <c r="L278" s="272"/>
      <c r="M278" s="272"/>
      <c r="N278" s="272"/>
      <c r="O278" s="272"/>
      <c r="P278" s="219"/>
      <c r="Q278" s="273"/>
      <c r="R278" s="216" t="str">
        <f ca="1">IF(ISERROR($V278),"",OFFSET('Smelter Look-up'!$C$4,$V278-4,0)&amp;"")</f>
        <v/>
      </c>
      <c r="S278" s="224" t="str">
        <f t="shared" ca="1" si="39"/>
        <v/>
      </c>
      <c r="T278" s="224" t="str">
        <f ca="1">IF(B278="","",IF(ISERROR(MATCH($J278,SorP!$B$1:$B$6230,0)),"",INDIRECT("'SorP'!$A$"&amp;MATCH($J278,SorP!$B$1:$B$6230,0))))</f>
        <v/>
      </c>
      <c r="U278" s="240"/>
      <c r="V278" s="274" t="e">
        <f>IF(C278="",NA(),MATCH($B278&amp;$C278,'Smelter Look-up'!$J:$J,0))</f>
        <v>#N/A</v>
      </c>
      <c r="W278" s="275"/>
      <c r="X278" s="275">
        <f t="shared" ca="1" si="40"/>
        <v>0</v>
      </c>
      <c r="Y278" s="275"/>
      <c r="Z278" s="275"/>
      <c r="AB278" s="277" t="str">
        <f t="shared" si="41"/>
        <v/>
      </c>
    </row>
    <row r="279" spans="1:28" s="276" customFormat="1" ht="20.25">
      <c r="A279" s="330"/>
      <c r="B279" s="216" t="str">
        <f>IF(LEN(A279)=0,"",INDEX('Smelter Look-up'!$A:$A,MATCH($A279,'Smelter Look-up'!$E:$E,0)))</f>
        <v/>
      </c>
      <c r="C279" s="220" t="str">
        <f>IF(LEN(A279)=0,"",INDEX('Smelter Look-up'!$C:$C,MATCH($A279,'Smelter Look-up'!$E:$E,0)))</f>
        <v/>
      </c>
      <c r="D279" s="282"/>
      <c r="E279" s="216" t="str">
        <f ca="1">IF(ISERROR($V279),"",OFFSET('Smelter Look-up'!$D$4,$V279-4,0)&amp;"")</f>
        <v/>
      </c>
      <c r="F279" s="216" t="str">
        <f ca="1">IF(ISERROR($V279),"",OFFSET('Smelter Look-up'!$E$4,$V279-4,0))</f>
        <v/>
      </c>
      <c r="G279" s="216" t="str">
        <f ca="1">IF(C279=$X$4,"Enter smelter details",IF(ISERROR($V279),"",OFFSET('Smelter Look-up'!$F$4,$V279-4,0)))</f>
        <v/>
      </c>
      <c r="H279" s="217" t="str">
        <f ca="1">IF(ISERROR($V279),"",OFFSET('Smelter Look-up'!$G$4,$V279-4,0))</f>
        <v/>
      </c>
      <c r="I279" s="218" t="str">
        <f ca="1">IF(ISERROR($V279),"",OFFSET('Smelter Look-up'!$H$4,$V279-4,0))</f>
        <v/>
      </c>
      <c r="J279" s="218" t="str">
        <f ca="1">IF(ISERROR($V279),"",OFFSET('Smelter Look-up'!$I$4,$V279-4,0))</f>
        <v/>
      </c>
      <c r="K279" s="272"/>
      <c r="L279" s="272"/>
      <c r="M279" s="272"/>
      <c r="N279" s="272"/>
      <c r="O279" s="272"/>
      <c r="P279" s="219"/>
      <c r="Q279" s="273"/>
      <c r="R279" s="216" t="str">
        <f ca="1">IF(ISERROR($V279),"",OFFSET('Smelter Look-up'!$C$4,$V279-4,0)&amp;"")</f>
        <v/>
      </c>
      <c r="S279" s="224" t="str">
        <f t="shared" ca="1" si="39"/>
        <v/>
      </c>
      <c r="T279" s="224" t="str">
        <f ca="1">IF(B279="","",IF(ISERROR(MATCH($J279,SorP!$B$1:$B$6230,0)),"",INDIRECT("'SorP'!$A$"&amp;MATCH($J279,SorP!$B$1:$B$6230,0))))</f>
        <v/>
      </c>
      <c r="U279" s="240"/>
      <c r="V279" s="274" t="e">
        <f>IF(C279="",NA(),MATCH($B279&amp;$C279,'Smelter Look-up'!$J:$J,0))</f>
        <v>#N/A</v>
      </c>
      <c r="W279" s="275"/>
      <c r="X279" s="275">
        <f t="shared" ca="1" si="40"/>
        <v>0</v>
      </c>
      <c r="Y279" s="275"/>
      <c r="Z279" s="275"/>
      <c r="AB279" s="277" t="str">
        <f t="shared" si="41"/>
        <v/>
      </c>
    </row>
    <row r="280" spans="1:28" s="276" customFormat="1" ht="20.25">
      <c r="A280" s="330"/>
      <c r="B280" s="216" t="str">
        <f>IF(LEN(A280)=0,"",INDEX('Smelter Look-up'!$A:$A,MATCH($A280,'Smelter Look-up'!$E:$E,0)))</f>
        <v/>
      </c>
      <c r="C280" s="220" t="str">
        <f>IF(LEN(A280)=0,"",INDEX('Smelter Look-up'!$C:$C,MATCH($A280,'Smelter Look-up'!$E:$E,0)))</f>
        <v/>
      </c>
      <c r="D280" s="282"/>
      <c r="E280" s="216" t="str">
        <f ca="1">IF(ISERROR($V280),"",OFFSET('Smelter Look-up'!$D$4,$V280-4,0)&amp;"")</f>
        <v/>
      </c>
      <c r="F280" s="216" t="str">
        <f ca="1">IF(ISERROR($V280),"",OFFSET('Smelter Look-up'!$E$4,$V280-4,0))</f>
        <v/>
      </c>
      <c r="G280" s="216" t="str">
        <f ca="1">IF(C280=$X$4,"Enter smelter details",IF(ISERROR($V280),"",OFFSET('Smelter Look-up'!$F$4,$V280-4,0)))</f>
        <v/>
      </c>
      <c r="H280" s="217" t="str">
        <f ca="1">IF(ISERROR($V280),"",OFFSET('Smelter Look-up'!$G$4,$V280-4,0))</f>
        <v/>
      </c>
      <c r="I280" s="218" t="str">
        <f ca="1">IF(ISERROR($V280),"",OFFSET('Smelter Look-up'!$H$4,$V280-4,0))</f>
        <v/>
      </c>
      <c r="J280" s="218" t="str">
        <f ca="1">IF(ISERROR($V280),"",OFFSET('Smelter Look-up'!$I$4,$V280-4,0))</f>
        <v/>
      </c>
      <c r="K280" s="272"/>
      <c r="L280" s="272"/>
      <c r="M280" s="272"/>
      <c r="N280" s="272"/>
      <c r="O280" s="272"/>
      <c r="P280" s="219"/>
      <c r="Q280" s="273"/>
      <c r="R280" s="216" t="str">
        <f ca="1">IF(ISERROR($V280),"",OFFSET('Smelter Look-up'!$C$4,$V280-4,0)&amp;"")</f>
        <v/>
      </c>
      <c r="S280" s="224" t="str">
        <f t="shared" ca="1" si="39"/>
        <v/>
      </c>
      <c r="T280" s="224" t="str">
        <f ca="1">IF(B280="","",IF(ISERROR(MATCH($J280,SorP!$B$1:$B$6230,0)),"",INDIRECT("'SorP'!$A$"&amp;MATCH($J280,SorP!$B$1:$B$6230,0))))</f>
        <v/>
      </c>
      <c r="U280" s="240"/>
      <c r="V280" s="274" t="e">
        <f>IF(C280="",NA(),MATCH($B280&amp;$C280,'Smelter Look-up'!$J:$J,0))</f>
        <v>#N/A</v>
      </c>
      <c r="W280" s="275"/>
      <c r="X280" s="275">
        <f t="shared" ca="1" si="40"/>
        <v>0</v>
      </c>
      <c r="Y280" s="275"/>
      <c r="Z280" s="275"/>
      <c r="AB280" s="277" t="str">
        <f t="shared" si="41"/>
        <v/>
      </c>
    </row>
    <row r="281" spans="1:28" s="276" customFormat="1" ht="20.25">
      <c r="A281" s="330"/>
      <c r="B281" s="216" t="str">
        <f>IF(LEN(A281)=0,"",INDEX('Smelter Look-up'!$A:$A,MATCH($A281,'Smelter Look-up'!$E:$E,0)))</f>
        <v/>
      </c>
      <c r="C281" s="220" t="str">
        <f>IF(LEN(A281)=0,"",INDEX('Smelter Look-up'!$C:$C,MATCH($A281,'Smelter Look-up'!$E:$E,0)))</f>
        <v/>
      </c>
      <c r="D281" s="282"/>
      <c r="E281" s="216" t="str">
        <f ca="1">IF(ISERROR($V281),"",OFFSET('Smelter Look-up'!$D$4,$V281-4,0)&amp;"")</f>
        <v/>
      </c>
      <c r="F281" s="216" t="str">
        <f ca="1">IF(ISERROR($V281),"",OFFSET('Smelter Look-up'!$E$4,$V281-4,0))</f>
        <v/>
      </c>
      <c r="G281" s="216" t="str">
        <f ca="1">IF(C281=$X$4,"Enter smelter details",IF(ISERROR($V281),"",OFFSET('Smelter Look-up'!$F$4,$V281-4,0)))</f>
        <v/>
      </c>
      <c r="H281" s="217" t="str">
        <f ca="1">IF(ISERROR($V281),"",OFFSET('Smelter Look-up'!$G$4,$V281-4,0))</f>
        <v/>
      </c>
      <c r="I281" s="218" t="str">
        <f ca="1">IF(ISERROR($V281),"",OFFSET('Smelter Look-up'!$H$4,$V281-4,0))</f>
        <v/>
      </c>
      <c r="J281" s="218" t="str">
        <f ca="1">IF(ISERROR($V281),"",OFFSET('Smelter Look-up'!$I$4,$V281-4,0))</f>
        <v/>
      </c>
      <c r="K281" s="272"/>
      <c r="L281" s="272"/>
      <c r="M281" s="272"/>
      <c r="N281" s="272"/>
      <c r="O281" s="272"/>
      <c r="P281" s="219"/>
      <c r="Q281" s="273"/>
      <c r="R281" s="216" t="str">
        <f ca="1">IF(ISERROR($V281),"",OFFSET('Smelter Look-up'!$C$4,$V281-4,0)&amp;"")</f>
        <v/>
      </c>
      <c r="S281" s="224" t="str">
        <f t="shared" ca="1" si="39"/>
        <v/>
      </c>
      <c r="T281" s="224" t="str">
        <f ca="1">IF(B281="","",IF(ISERROR(MATCH($J281,SorP!$B$1:$B$6230,0)),"",INDIRECT("'SorP'!$A$"&amp;MATCH($J281,SorP!$B$1:$B$6230,0))))</f>
        <v/>
      </c>
      <c r="U281" s="240"/>
      <c r="V281" s="274" t="e">
        <f>IF(C281="",NA(),MATCH($B281&amp;$C281,'Smelter Look-up'!$J:$J,0))</f>
        <v>#N/A</v>
      </c>
      <c r="W281" s="275"/>
      <c r="X281" s="275">
        <f t="shared" ca="1" si="40"/>
        <v>0</v>
      </c>
      <c r="Y281" s="275"/>
      <c r="Z281" s="275"/>
      <c r="AB281" s="277" t="str">
        <f t="shared" si="41"/>
        <v/>
      </c>
    </row>
    <row r="282" spans="1:28" s="276" customFormat="1" ht="20.25">
      <c r="A282" s="330"/>
      <c r="B282" s="216" t="str">
        <f>IF(LEN(A282)=0,"",INDEX('Smelter Look-up'!$A:$A,MATCH($A282,'Smelter Look-up'!$E:$E,0)))</f>
        <v/>
      </c>
      <c r="C282" s="220" t="str">
        <f>IF(LEN(A282)=0,"",INDEX('Smelter Look-up'!$C:$C,MATCH($A282,'Smelter Look-up'!$E:$E,0)))</f>
        <v/>
      </c>
      <c r="D282" s="282"/>
      <c r="E282" s="216" t="str">
        <f ca="1">IF(ISERROR($V282),"",OFFSET('Smelter Look-up'!$D$4,$V282-4,0)&amp;"")</f>
        <v/>
      </c>
      <c r="F282" s="216" t="str">
        <f ca="1">IF(ISERROR($V282),"",OFFSET('Smelter Look-up'!$E$4,$V282-4,0))</f>
        <v/>
      </c>
      <c r="G282" s="216" t="str">
        <f ca="1">IF(C282=$X$4,"Enter smelter details",IF(ISERROR($V282),"",OFFSET('Smelter Look-up'!$F$4,$V282-4,0)))</f>
        <v/>
      </c>
      <c r="H282" s="217" t="str">
        <f ca="1">IF(ISERROR($V282),"",OFFSET('Smelter Look-up'!$G$4,$V282-4,0))</f>
        <v/>
      </c>
      <c r="I282" s="218" t="str">
        <f ca="1">IF(ISERROR($V282),"",OFFSET('Smelter Look-up'!$H$4,$V282-4,0))</f>
        <v/>
      </c>
      <c r="J282" s="218" t="str">
        <f ca="1">IF(ISERROR($V282),"",OFFSET('Smelter Look-up'!$I$4,$V282-4,0))</f>
        <v/>
      </c>
      <c r="K282" s="272"/>
      <c r="L282" s="272"/>
      <c r="M282" s="272"/>
      <c r="N282" s="272"/>
      <c r="O282" s="272"/>
      <c r="P282" s="219"/>
      <c r="Q282" s="273"/>
      <c r="R282" s="216" t="str">
        <f ca="1">IF(ISERROR($V282),"",OFFSET('Smelter Look-up'!$C$4,$V282-4,0)&amp;"")</f>
        <v/>
      </c>
      <c r="S282" s="224" t="str">
        <f t="shared" ca="1" si="39"/>
        <v/>
      </c>
      <c r="T282" s="224" t="str">
        <f ca="1">IF(B282="","",IF(ISERROR(MATCH($J282,SorP!$B$1:$B$6230,0)),"",INDIRECT("'SorP'!$A$"&amp;MATCH($J282,SorP!$B$1:$B$6230,0))))</f>
        <v/>
      </c>
      <c r="U282" s="240"/>
      <c r="V282" s="274" t="e">
        <f>IF(C282="",NA(),MATCH($B282&amp;$C282,'Smelter Look-up'!$J:$J,0))</f>
        <v>#N/A</v>
      </c>
      <c r="W282" s="275"/>
      <c r="X282" s="275">
        <f t="shared" ca="1" si="40"/>
        <v>0</v>
      </c>
      <c r="Y282" s="275"/>
      <c r="Z282" s="275"/>
      <c r="AB282" s="277" t="str">
        <f t="shared" si="41"/>
        <v/>
      </c>
    </row>
    <row r="283" spans="1:28" s="276" customFormat="1" ht="20.25">
      <c r="A283" s="330"/>
      <c r="B283" s="216" t="str">
        <f>IF(LEN(A283)=0,"",INDEX('Smelter Look-up'!$A:$A,MATCH($A283,'Smelter Look-up'!$E:$E,0)))</f>
        <v/>
      </c>
      <c r="C283" s="220" t="str">
        <f>IF(LEN(A283)=0,"",INDEX('Smelter Look-up'!$C:$C,MATCH($A283,'Smelter Look-up'!$E:$E,0)))</f>
        <v/>
      </c>
      <c r="D283" s="282"/>
      <c r="E283" s="216" t="str">
        <f ca="1">IF(ISERROR($V283),"",OFFSET('Smelter Look-up'!$D$4,$V283-4,0)&amp;"")</f>
        <v/>
      </c>
      <c r="F283" s="216" t="str">
        <f ca="1">IF(ISERROR($V283),"",OFFSET('Smelter Look-up'!$E$4,$V283-4,0))</f>
        <v/>
      </c>
      <c r="G283" s="216" t="str">
        <f ca="1">IF(C283=$X$4,"Enter smelter details",IF(ISERROR($V283),"",OFFSET('Smelter Look-up'!$F$4,$V283-4,0)))</f>
        <v/>
      </c>
      <c r="H283" s="217" t="str">
        <f ca="1">IF(ISERROR($V283),"",OFFSET('Smelter Look-up'!$G$4,$V283-4,0))</f>
        <v/>
      </c>
      <c r="I283" s="218" t="str">
        <f ca="1">IF(ISERROR($V283),"",OFFSET('Smelter Look-up'!$H$4,$V283-4,0))</f>
        <v/>
      </c>
      <c r="J283" s="218" t="str">
        <f ca="1">IF(ISERROR($V283),"",OFFSET('Smelter Look-up'!$I$4,$V283-4,0))</f>
        <v/>
      </c>
      <c r="K283" s="272"/>
      <c r="L283" s="272"/>
      <c r="M283" s="272"/>
      <c r="N283" s="272"/>
      <c r="O283" s="272"/>
      <c r="P283" s="219"/>
      <c r="Q283" s="273"/>
      <c r="R283" s="216" t="str">
        <f ca="1">IF(ISERROR($V283),"",OFFSET('Smelter Look-up'!$C$4,$V283-4,0)&amp;"")</f>
        <v/>
      </c>
      <c r="S283" s="224" t="str">
        <f t="shared" ca="1" si="39"/>
        <v/>
      </c>
      <c r="T283" s="224" t="str">
        <f ca="1">IF(B283="","",IF(ISERROR(MATCH($J283,SorP!$B$1:$B$6230,0)),"",INDIRECT("'SorP'!$A$"&amp;MATCH($J283,SorP!$B$1:$B$6230,0))))</f>
        <v/>
      </c>
      <c r="U283" s="240"/>
      <c r="V283" s="274" t="e">
        <f>IF(C283="",NA(),MATCH($B283&amp;$C283,'Smelter Look-up'!$J:$J,0))</f>
        <v>#N/A</v>
      </c>
      <c r="W283" s="275"/>
      <c r="X283" s="275">
        <f t="shared" ca="1" si="40"/>
        <v>0</v>
      </c>
      <c r="Y283" s="275"/>
      <c r="Z283" s="275"/>
      <c r="AB283" s="277" t="str">
        <f t="shared" si="41"/>
        <v/>
      </c>
    </row>
    <row r="284" spans="1:28" s="276" customFormat="1" ht="20.25">
      <c r="A284" s="330"/>
      <c r="B284" s="216" t="str">
        <f>IF(LEN(A284)=0,"",INDEX('Smelter Look-up'!$A:$A,MATCH($A284,'Smelter Look-up'!$E:$E,0)))</f>
        <v/>
      </c>
      <c r="C284" s="220" t="str">
        <f>IF(LEN(A284)=0,"",INDEX('Smelter Look-up'!$C:$C,MATCH($A284,'Smelter Look-up'!$E:$E,0)))</f>
        <v/>
      </c>
      <c r="D284" s="282"/>
      <c r="E284" s="216" t="str">
        <f ca="1">IF(ISERROR($V284),"",OFFSET('Smelter Look-up'!$D$4,$V284-4,0)&amp;"")</f>
        <v/>
      </c>
      <c r="F284" s="216" t="str">
        <f ca="1">IF(ISERROR($V284),"",OFFSET('Smelter Look-up'!$E$4,$V284-4,0))</f>
        <v/>
      </c>
      <c r="G284" s="216" t="str">
        <f ca="1">IF(C284=$X$4,"Enter smelter details",IF(ISERROR($V284),"",OFFSET('Smelter Look-up'!$F$4,$V284-4,0)))</f>
        <v/>
      </c>
      <c r="H284" s="217" t="str">
        <f ca="1">IF(ISERROR($V284),"",OFFSET('Smelter Look-up'!$G$4,$V284-4,0))</f>
        <v/>
      </c>
      <c r="I284" s="218" t="str">
        <f ca="1">IF(ISERROR($V284),"",OFFSET('Smelter Look-up'!$H$4,$V284-4,0))</f>
        <v/>
      </c>
      <c r="J284" s="218" t="str">
        <f ca="1">IF(ISERROR($V284),"",OFFSET('Smelter Look-up'!$I$4,$V284-4,0))</f>
        <v/>
      </c>
      <c r="K284" s="272"/>
      <c r="L284" s="272"/>
      <c r="M284" s="272"/>
      <c r="N284" s="272"/>
      <c r="O284" s="272"/>
      <c r="P284" s="219"/>
      <c r="Q284" s="273"/>
      <c r="R284" s="216" t="str">
        <f ca="1">IF(ISERROR($V284),"",OFFSET('Smelter Look-up'!$C$4,$V284-4,0)&amp;"")</f>
        <v/>
      </c>
      <c r="S284" s="224" t="str">
        <f t="shared" ca="1" si="39"/>
        <v/>
      </c>
      <c r="T284" s="224" t="str">
        <f ca="1">IF(B284="","",IF(ISERROR(MATCH($J284,SorP!$B$1:$B$6230,0)),"",INDIRECT("'SorP'!$A$"&amp;MATCH($J284,SorP!$B$1:$B$6230,0))))</f>
        <v/>
      </c>
      <c r="U284" s="240"/>
      <c r="V284" s="274" t="e">
        <f>IF(C284="",NA(),MATCH($B284&amp;$C284,'Smelter Look-up'!$J:$J,0))</f>
        <v>#N/A</v>
      </c>
      <c r="W284" s="275"/>
      <c r="X284" s="275">
        <f t="shared" ca="1" si="40"/>
        <v>0</v>
      </c>
      <c r="Y284" s="275"/>
      <c r="Z284" s="275"/>
      <c r="AB284" s="277" t="str">
        <f t="shared" si="41"/>
        <v/>
      </c>
    </row>
    <row r="285" spans="1:28" s="276" customFormat="1" ht="20.25">
      <c r="A285" s="330"/>
      <c r="B285" s="216" t="str">
        <f>IF(LEN(A285)=0,"",INDEX('Smelter Look-up'!$A:$A,MATCH($A285,'Smelter Look-up'!$E:$E,0)))</f>
        <v/>
      </c>
      <c r="C285" s="220" t="str">
        <f>IF(LEN(A285)=0,"",INDEX('Smelter Look-up'!$C:$C,MATCH($A285,'Smelter Look-up'!$E:$E,0)))</f>
        <v/>
      </c>
      <c r="D285" s="282"/>
      <c r="E285" s="216" t="str">
        <f ca="1">IF(ISERROR($V285),"",OFFSET('Smelter Look-up'!$D$4,$V285-4,0)&amp;"")</f>
        <v/>
      </c>
      <c r="F285" s="216" t="str">
        <f ca="1">IF(ISERROR($V285),"",OFFSET('Smelter Look-up'!$E$4,$V285-4,0))</f>
        <v/>
      </c>
      <c r="G285" s="216" t="str">
        <f ca="1">IF(C285=$X$4,"Enter smelter details",IF(ISERROR($V285),"",OFFSET('Smelter Look-up'!$F$4,$V285-4,0)))</f>
        <v/>
      </c>
      <c r="H285" s="217" t="str">
        <f ca="1">IF(ISERROR($V285),"",OFFSET('Smelter Look-up'!$G$4,$V285-4,0))</f>
        <v/>
      </c>
      <c r="I285" s="218" t="str">
        <f ca="1">IF(ISERROR($V285),"",OFFSET('Smelter Look-up'!$H$4,$V285-4,0))</f>
        <v/>
      </c>
      <c r="J285" s="218" t="str">
        <f ca="1">IF(ISERROR($V285),"",OFFSET('Smelter Look-up'!$I$4,$V285-4,0))</f>
        <v/>
      </c>
      <c r="K285" s="272"/>
      <c r="L285" s="272"/>
      <c r="M285" s="272"/>
      <c r="N285" s="272"/>
      <c r="O285" s="272"/>
      <c r="P285" s="219"/>
      <c r="Q285" s="273"/>
      <c r="R285" s="216" t="str">
        <f ca="1">IF(ISERROR($V285),"",OFFSET('Smelter Look-up'!$C$4,$V285-4,0)&amp;"")</f>
        <v/>
      </c>
      <c r="S285" s="224" t="str">
        <f t="shared" ca="1" si="39"/>
        <v/>
      </c>
      <c r="T285" s="224" t="str">
        <f ca="1">IF(B285="","",IF(ISERROR(MATCH($J285,SorP!$B$1:$B$6230,0)),"",INDIRECT("'SorP'!$A$"&amp;MATCH($J285,SorP!$B$1:$B$6230,0))))</f>
        <v/>
      </c>
      <c r="U285" s="240"/>
      <c r="V285" s="274" t="e">
        <f>IF(C285="",NA(),MATCH($B285&amp;$C285,'Smelter Look-up'!$J:$J,0))</f>
        <v>#N/A</v>
      </c>
      <c r="W285" s="275"/>
      <c r="X285" s="275">
        <f t="shared" ca="1" si="40"/>
        <v>0</v>
      </c>
      <c r="Y285" s="275"/>
      <c r="Z285" s="275"/>
      <c r="AB285" s="277" t="str">
        <f t="shared" si="41"/>
        <v/>
      </c>
    </row>
    <row r="286" spans="1:28" s="276" customFormat="1" ht="20.25">
      <c r="A286" s="330"/>
      <c r="B286" s="216" t="str">
        <f>IF(LEN(A286)=0,"",INDEX('Smelter Look-up'!$A:$A,MATCH($A286,'Smelter Look-up'!$E:$E,0)))</f>
        <v/>
      </c>
      <c r="C286" s="220" t="str">
        <f>IF(LEN(A286)=0,"",INDEX('Smelter Look-up'!$C:$C,MATCH($A286,'Smelter Look-up'!$E:$E,0)))</f>
        <v/>
      </c>
      <c r="D286" s="282"/>
      <c r="E286" s="216" t="str">
        <f ca="1">IF(ISERROR($V286),"",OFFSET('Smelter Look-up'!$D$4,$V286-4,0)&amp;"")</f>
        <v/>
      </c>
      <c r="F286" s="216" t="str">
        <f ca="1">IF(ISERROR($V286),"",OFFSET('Smelter Look-up'!$E$4,$V286-4,0))</f>
        <v/>
      </c>
      <c r="G286" s="216" t="str">
        <f ca="1">IF(C286=$X$4,"Enter smelter details",IF(ISERROR($V286),"",OFFSET('Smelter Look-up'!$F$4,$V286-4,0)))</f>
        <v/>
      </c>
      <c r="H286" s="217" t="str">
        <f ca="1">IF(ISERROR($V286),"",OFFSET('Smelter Look-up'!$G$4,$V286-4,0))</f>
        <v/>
      </c>
      <c r="I286" s="218" t="str">
        <f ca="1">IF(ISERROR($V286),"",OFFSET('Smelter Look-up'!$H$4,$V286-4,0))</f>
        <v/>
      </c>
      <c r="J286" s="218" t="str">
        <f ca="1">IF(ISERROR($V286),"",OFFSET('Smelter Look-up'!$I$4,$V286-4,0))</f>
        <v/>
      </c>
      <c r="K286" s="272"/>
      <c r="L286" s="272"/>
      <c r="M286" s="272"/>
      <c r="N286" s="272"/>
      <c r="O286" s="272"/>
      <c r="P286" s="219"/>
      <c r="Q286" s="273"/>
      <c r="R286" s="216" t="str">
        <f ca="1">IF(ISERROR($V286),"",OFFSET('Smelter Look-up'!$C$4,$V286-4,0)&amp;"")</f>
        <v/>
      </c>
      <c r="S286" s="224" t="str">
        <f t="shared" ca="1" si="39"/>
        <v/>
      </c>
      <c r="T286" s="224" t="str">
        <f ca="1">IF(B286="","",IF(ISERROR(MATCH($J286,SorP!$B$1:$B$6230,0)),"",INDIRECT("'SorP'!$A$"&amp;MATCH($J286,SorP!$B$1:$B$6230,0))))</f>
        <v/>
      </c>
      <c r="U286" s="240"/>
      <c r="V286" s="274" t="e">
        <f>IF(C286="",NA(),MATCH($B286&amp;$C286,'Smelter Look-up'!$J:$J,0))</f>
        <v>#N/A</v>
      </c>
      <c r="W286" s="275"/>
      <c r="X286" s="275">
        <f t="shared" ca="1" si="40"/>
        <v>0</v>
      </c>
      <c r="Y286" s="275"/>
      <c r="Z286" s="275"/>
      <c r="AB286" s="277" t="str">
        <f t="shared" si="41"/>
        <v/>
      </c>
    </row>
    <row r="287" spans="1:28" s="276" customFormat="1" ht="20.25">
      <c r="A287" s="330"/>
      <c r="B287" s="216" t="str">
        <f>IF(LEN(A287)=0,"",INDEX('Smelter Look-up'!$A:$A,MATCH($A287,'Smelter Look-up'!$E:$E,0)))</f>
        <v/>
      </c>
      <c r="C287" s="220" t="str">
        <f>IF(LEN(A287)=0,"",INDEX('Smelter Look-up'!$C:$C,MATCH($A287,'Smelter Look-up'!$E:$E,0)))</f>
        <v/>
      </c>
      <c r="D287" s="282"/>
      <c r="E287" s="216" t="str">
        <f ca="1">IF(ISERROR($V287),"",OFFSET('Smelter Look-up'!$D$4,$V287-4,0)&amp;"")</f>
        <v/>
      </c>
      <c r="F287" s="216" t="str">
        <f ca="1">IF(ISERROR($V287),"",OFFSET('Smelter Look-up'!$E$4,$V287-4,0))</f>
        <v/>
      </c>
      <c r="G287" s="216" t="str">
        <f ca="1">IF(C287=$X$4,"Enter smelter details",IF(ISERROR($V287),"",OFFSET('Smelter Look-up'!$F$4,$V287-4,0)))</f>
        <v/>
      </c>
      <c r="H287" s="217" t="str">
        <f ca="1">IF(ISERROR($V287),"",OFFSET('Smelter Look-up'!$G$4,$V287-4,0))</f>
        <v/>
      </c>
      <c r="I287" s="218" t="str">
        <f ca="1">IF(ISERROR($V287),"",OFFSET('Smelter Look-up'!$H$4,$V287-4,0))</f>
        <v/>
      </c>
      <c r="J287" s="218" t="str">
        <f ca="1">IF(ISERROR($V287),"",OFFSET('Smelter Look-up'!$I$4,$V287-4,0))</f>
        <v/>
      </c>
      <c r="K287" s="272"/>
      <c r="L287" s="272"/>
      <c r="M287" s="272"/>
      <c r="N287" s="272"/>
      <c r="O287" s="272"/>
      <c r="P287" s="219"/>
      <c r="Q287" s="273"/>
      <c r="R287" s="216" t="str">
        <f ca="1">IF(ISERROR($V287),"",OFFSET('Smelter Look-up'!$C$4,$V287-4,0)&amp;"")</f>
        <v/>
      </c>
      <c r="S287" s="224" t="str">
        <f t="shared" ca="1" si="39"/>
        <v/>
      </c>
      <c r="T287" s="224" t="str">
        <f ca="1">IF(B287="","",IF(ISERROR(MATCH($J287,SorP!$B$1:$B$6230,0)),"",INDIRECT("'SorP'!$A$"&amp;MATCH($J287,SorP!$B$1:$B$6230,0))))</f>
        <v/>
      </c>
      <c r="U287" s="240"/>
      <c r="V287" s="274" t="e">
        <f>IF(C287="",NA(),MATCH($B287&amp;$C287,'Smelter Look-up'!$J:$J,0))</f>
        <v>#N/A</v>
      </c>
      <c r="W287" s="275"/>
      <c r="X287" s="275">
        <f t="shared" ca="1" si="40"/>
        <v>0</v>
      </c>
      <c r="Y287" s="275"/>
      <c r="Z287" s="275"/>
      <c r="AB287" s="277" t="str">
        <f t="shared" si="41"/>
        <v/>
      </c>
    </row>
    <row r="288" spans="1:28" s="276" customFormat="1" ht="20.25">
      <c r="A288" s="330"/>
      <c r="B288" s="216" t="str">
        <f>IF(LEN(A288)=0,"",INDEX('Smelter Look-up'!$A:$A,MATCH($A288,'Smelter Look-up'!$E:$E,0)))</f>
        <v/>
      </c>
      <c r="C288" s="220" t="str">
        <f>IF(LEN(A288)=0,"",INDEX('Smelter Look-up'!$C:$C,MATCH($A288,'Smelter Look-up'!$E:$E,0)))</f>
        <v/>
      </c>
      <c r="D288" s="282"/>
      <c r="E288" s="216" t="str">
        <f ca="1">IF(ISERROR($V288),"",OFFSET('Smelter Look-up'!$D$4,$V288-4,0)&amp;"")</f>
        <v/>
      </c>
      <c r="F288" s="216" t="str">
        <f ca="1">IF(ISERROR($V288),"",OFFSET('Smelter Look-up'!$E$4,$V288-4,0))</f>
        <v/>
      </c>
      <c r="G288" s="216" t="str">
        <f ca="1">IF(C288=$X$4,"Enter smelter details",IF(ISERROR($V288),"",OFFSET('Smelter Look-up'!$F$4,$V288-4,0)))</f>
        <v/>
      </c>
      <c r="H288" s="217" t="str">
        <f ca="1">IF(ISERROR($V288),"",OFFSET('Smelter Look-up'!$G$4,$V288-4,0))</f>
        <v/>
      </c>
      <c r="I288" s="218" t="str">
        <f ca="1">IF(ISERROR($V288),"",OFFSET('Smelter Look-up'!$H$4,$V288-4,0))</f>
        <v/>
      </c>
      <c r="J288" s="218" t="str">
        <f ca="1">IF(ISERROR($V288),"",OFFSET('Smelter Look-up'!$I$4,$V288-4,0))</f>
        <v/>
      </c>
      <c r="K288" s="272"/>
      <c r="L288" s="272"/>
      <c r="M288" s="272"/>
      <c r="N288" s="272"/>
      <c r="O288" s="272"/>
      <c r="P288" s="219"/>
      <c r="Q288" s="273"/>
      <c r="R288" s="216" t="str">
        <f ca="1">IF(ISERROR($V288),"",OFFSET('Smelter Look-up'!$C$4,$V288-4,0)&amp;"")</f>
        <v/>
      </c>
      <c r="S288" s="224" t="str">
        <f t="shared" ca="1" si="39"/>
        <v/>
      </c>
      <c r="T288" s="224" t="str">
        <f ca="1">IF(B288="","",IF(ISERROR(MATCH($J288,SorP!$B$1:$B$6230,0)),"",INDIRECT("'SorP'!$A$"&amp;MATCH($J288,SorP!$B$1:$B$6230,0))))</f>
        <v/>
      </c>
      <c r="U288" s="240"/>
      <c r="V288" s="274" t="e">
        <f>IF(C288="",NA(),MATCH($B288&amp;$C288,'Smelter Look-up'!$J:$J,0))</f>
        <v>#N/A</v>
      </c>
      <c r="W288" s="275"/>
      <c r="X288" s="275">
        <f t="shared" ca="1" si="40"/>
        <v>0</v>
      </c>
      <c r="Y288" s="275"/>
      <c r="Z288" s="275"/>
      <c r="AB288" s="277" t="str">
        <f t="shared" si="41"/>
        <v/>
      </c>
    </row>
    <row r="289" spans="1:28" s="276" customFormat="1" ht="20.25">
      <c r="A289" s="330"/>
      <c r="B289" s="216" t="str">
        <f>IF(LEN(A289)=0,"",INDEX('Smelter Look-up'!$A:$A,MATCH($A289,'Smelter Look-up'!$E:$E,0)))</f>
        <v/>
      </c>
      <c r="C289" s="220" t="str">
        <f>IF(LEN(A289)=0,"",INDEX('Smelter Look-up'!$C:$C,MATCH($A289,'Smelter Look-up'!$E:$E,0)))</f>
        <v/>
      </c>
      <c r="D289" s="282"/>
      <c r="E289" s="216" t="str">
        <f ca="1">IF(ISERROR($V289),"",OFFSET('Smelter Look-up'!$D$4,$V289-4,0)&amp;"")</f>
        <v/>
      </c>
      <c r="F289" s="216" t="str">
        <f ca="1">IF(ISERROR($V289),"",OFFSET('Smelter Look-up'!$E$4,$V289-4,0))</f>
        <v/>
      </c>
      <c r="G289" s="216" t="str">
        <f ca="1">IF(C289=$X$4,"Enter smelter details",IF(ISERROR($V289),"",OFFSET('Smelter Look-up'!$F$4,$V289-4,0)))</f>
        <v/>
      </c>
      <c r="H289" s="217" t="str">
        <f ca="1">IF(ISERROR($V289),"",OFFSET('Smelter Look-up'!$G$4,$V289-4,0))</f>
        <v/>
      </c>
      <c r="I289" s="218" t="str">
        <f ca="1">IF(ISERROR($V289),"",OFFSET('Smelter Look-up'!$H$4,$V289-4,0))</f>
        <v/>
      </c>
      <c r="J289" s="218" t="str">
        <f ca="1">IF(ISERROR($V289),"",OFFSET('Smelter Look-up'!$I$4,$V289-4,0))</f>
        <v/>
      </c>
      <c r="K289" s="272"/>
      <c r="L289" s="272"/>
      <c r="M289" s="272"/>
      <c r="N289" s="272"/>
      <c r="O289" s="272"/>
      <c r="P289" s="219"/>
      <c r="Q289" s="273"/>
      <c r="R289" s="216" t="str">
        <f ca="1">IF(ISERROR($V289),"",OFFSET('Smelter Look-up'!$C$4,$V289-4,0)&amp;"")</f>
        <v/>
      </c>
      <c r="S289" s="224" t="str">
        <f t="shared" ca="1" si="39"/>
        <v/>
      </c>
      <c r="T289" s="224" t="str">
        <f ca="1">IF(B289="","",IF(ISERROR(MATCH($J289,SorP!$B$1:$B$6230,0)),"",INDIRECT("'SorP'!$A$"&amp;MATCH($J289,SorP!$B$1:$B$6230,0))))</f>
        <v/>
      </c>
      <c r="U289" s="240"/>
      <c r="V289" s="274" t="e">
        <f>IF(C289="",NA(),MATCH($B289&amp;$C289,'Smelter Look-up'!$J:$J,0))</f>
        <v>#N/A</v>
      </c>
      <c r="W289" s="275"/>
      <c r="X289" s="275">
        <f t="shared" ca="1" si="40"/>
        <v>0</v>
      </c>
      <c r="Y289" s="275"/>
      <c r="Z289" s="275"/>
      <c r="AB289" s="277" t="str">
        <f t="shared" si="41"/>
        <v/>
      </c>
    </row>
    <row r="290" spans="1:28" s="276" customFormat="1" ht="20.25">
      <c r="A290" s="330"/>
      <c r="B290" s="216" t="str">
        <f>IF(LEN(A290)=0,"",INDEX('Smelter Look-up'!$A:$A,MATCH($A290,'Smelter Look-up'!$E:$E,0)))</f>
        <v/>
      </c>
      <c r="C290" s="220" t="str">
        <f>IF(LEN(A290)=0,"",INDEX('Smelter Look-up'!$C:$C,MATCH($A290,'Smelter Look-up'!$E:$E,0)))</f>
        <v/>
      </c>
      <c r="D290" s="282"/>
      <c r="E290" s="216" t="str">
        <f ca="1">IF(ISERROR($V290),"",OFFSET('Smelter Look-up'!$D$4,$V290-4,0)&amp;"")</f>
        <v/>
      </c>
      <c r="F290" s="216" t="str">
        <f ca="1">IF(ISERROR($V290),"",OFFSET('Smelter Look-up'!$E$4,$V290-4,0))</f>
        <v/>
      </c>
      <c r="G290" s="216" t="str">
        <f ca="1">IF(C290=$X$4,"Enter smelter details",IF(ISERROR($V290),"",OFFSET('Smelter Look-up'!$F$4,$V290-4,0)))</f>
        <v/>
      </c>
      <c r="H290" s="217" t="str">
        <f ca="1">IF(ISERROR($V290),"",OFFSET('Smelter Look-up'!$G$4,$V290-4,0))</f>
        <v/>
      </c>
      <c r="I290" s="218" t="str">
        <f ca="1">IF(ISERROR($V290),"",OFFSET('Smelter Look-up'!$H$4,$V290-4,0))</f>
        <v/>
      </c>
      <c r="J290" s="218" t="str">
        <f ca="1">IF(ISERROR($V290),"",OFFSET('Smelter Look-up'!$I$4,$V290-4,0))</f>
        <v/>
      </c>
      <c r="K290" s="272"/>
      <c r="L290" s="272"/>
      <c r="M290" s="272"/>
      <c r="N290" s="272"/>
      <c r="O290" s="272"/>
      <c r="P290" s="219"/>
      <c r="Q290" s="273"/>
      <c r="R290" s="216" t="str">
        <f ca="1">IF(ISERROR($V290),"",OFFSET('Smelter Look-up'!$C$4,$V290-4,0)&amp;"")</f>
        <v/>
      </c>
      <c r="S290" s="224" t="str">
        <f t="shared" ca="1" si="39"/>
        <v/>
      </c>
      <c r="T290" s="224" t="str">
        <f ca="1">IF(B290="","",IF(ISERROR(MATCH($J290,SorP!$B$1:$B$6230,0)),"",INDIRECT("'SorP'!$A$"&amp;MATCH($J290,SorP!$B$1:$B$6230,0))))</f>
        <v/>
      </c>
      <c r="U290" s="240"/>
      <c r="V290" s="274" t="e">
        <f>IF(C290="",NA(),MATCH($B290&amp;$C290,'Smelter Look-up'!$J:$J,0))</f>
        <v>#N/A</v>
      </c>
      <c r="W290" s="275"/>
      <c r="X290" s="275">
        <f t="shared" ca="1" si="40"/>
        <v>0</v>
      </c>
      <c r="Y290" s="275"/>
      <c r="Z290" s="275"/>
      <c r="AB290" s="277" t="str">
        <f t="shared" si="41"/>
        <v/>
      </c>
    </row>
    <row r="291" spans="1:28" s="276" customFormat="1" ht="20.25">
      <c r="A291" s="330"/>
      <c r="B291" s="216" t="str">
        <f>IF(LEN(A291)=0,"",INDEX('Smelter Look-up'!$A:$A,MATCH($A291,'Smelter Look-up'!$E:$E,0)))</f>
        <v/>
      </c>
      <c r="C291" s="220" t="str">
        <f>IF(LEN(A291)=0,"",INDEX('Smelter Look-up'!$C:$C,MATCH($A291,'Smelter Look-up'!$E:$E,0)))</f>
        <v/>
      </c>
      <c r="D291" s="282"/>
      <c r="E291" s="216" t="str">
        <f ca="1">IF(ISERROR($V291),"",OFFSET('Smelter Look-up'!$D$4,$V291-4,0)&amp;"")</f>
        <v/>
      </c>
      <c r="F291" s="216" t="str">
        <f ca="1">IF(ISERROR($V291),"",OFFSET('Smelter Look-up'!$E$4,$V291-4,0))</f>
        <v/>
      </c>
      <c r="G291" s="216" t="str">
        <f ca="1">IF(C291=$X$4,"Enter smelter details",IF(ISERROR($V291),"",OFFSET('Smelter Look-up'!$F$4,$V291-4,0)))</f>
        <v/>
      </c>
      <c r="H291" s="217" t="str">
        <f ca="1">IF(ISERROR($V291),"",OFFSET('Smelter Look-up'!$G$4,$V291-4,0))</f>
        <v/>
      </c>
      <c r="I291" s="218" t="str">
        <f ca="1">IF(ISERROR($V291),"",OFFSET('Smelter Look-up'!$H$4,$V291-4,0))</f>
        <v/>
      </c>
      <c r="J291" s="218" t="str">
        <f ca="1">IF(ISERROR($V291),"",OFFSET('Smelter Look-up'!$I$4,$V291-4,0))</f>
        <v/>
      </c>
      <c r="K291" s="272"/>
      <c r="L291" s="272"/>
      <c r="M291" s="272"/>
      <c r="N291" s="272"/>
      <c r="O291" s="272"/>
      <c r="P291" s="219"/>
      <c r="Q291" s="273"/>
      <c r="R291" s="216" t="str">
        <f ca="1">IF(ISERROR($V291),"",OFFSET('Smelter Look-up'!$C$4,$V291-4,0)&amp;"")</f>
        <v/>
      </c>
      <c r="S291" s="224" t="str">
        <f t="shared" ca="1" si="39"/>
        <v/>
      </c>
      <c r="T291" s="224" t="str">
        <f ca="1">IF(B291="","",IF(ISERROR(MATCH($J291,SorP!$B$1:$B$6230,0)),"",INDIRECT("'SorP'!$A$"&amp;MATCH($J291,SorP!$B$1:$B$6230,0))))</f>
        <v/>
      </c>
      <c r="U291" s="240"/>
      <c r="V291" s="274" t="e">
        <f>IF(C291="",NA(),MATCH($B291&amp;$C291,'Smelter Look-up'!$J:$J,0))</f>
        <v>#N/A</v>
      </c>
      <c r="W291" s="275"/>
      <c r="X291" s="275">
        <f t="shared" ca="1" si="40"/>
        <v>0</v>
      </c>
      <c r="Y291" s="275"/>
      <c r="Z291" s="275"/>
      <c r="AB291" s="277" t="str">
        <f t="shared" si="41"/>
        <v/>
      </c>
    </row>
    <row r="292" spans="1:28" s="276" customFormat="1" ht="20.25">
      <c r="A292" s="330"/>
      <c r="B292" s="216" t="str">
        <f>IF(LEN(A292)=0,"",INDEX('Smelter Look-up'!$A:$A,MATCH($A292,'Smelter Look-up'!$E:$E,0)))</f>
        <v/>
      </c>
      <c r="C292" s="220" t="str">
        <f>IF(LEN(A292)=0,"",INDEX('Smelter Look-up'!$C:$C,MATCH($A292,'Smelter Look-up'!$E:$E,0)))</f>
        <v/>
      </c>
      <c r="D292" s="282"/>
      <c r="E292" s="216" t="str">
        <f ca="1">IF(ISERROR($V292),"",OFFSET('Smelter Look-up'!$D$4,$V292-4,0)&amp;"")</f>
        <v/>
      </c>
      <c r="F292" s="216" t="str">
        <f ca="1">IF(ISERROR($V292),"",OFFSET('Smelter Look-up'!$E$4,$V292-4,0))</f>
        <v/>
      </c>
      <c r="G292" s="216" t="str">
        <f ca="1">IF(C292=$X$4,"Enter smelter details",IF(ISERROR($V292),"",OFFSET('Smelter Look-up'!$F$4,$V292-4,0)))</f>
        <v/>
      </c>
      <c r="H292" s="217" t="str">
        <f ca="1">IF(ISERROR($V292),"",OFFSET('Smelter Look-up'!$G$4,$V292-4,0))</f>
        <v/>
      </c>
      <c r="I292" s="218" t="str">
        <f ca="1">IF(ISERROR($V292),"",OFFSET('Smelter Look-up'!$H$4,$V292-4,0))</f>
        <v/>
      </c>
      <c r="J292" s="218" t="str">
        <f ca="1">IF(ISERROR($V292),"",OFFSET('Smelter Look-up'!$I$4,$V292-4,0))</f>
        <v/>
      </c>
      <c r="K292" s="272"/>
      <c r="L292" s="272"/>
      <c r="M292" s="272"/>
      <c r="N292" s="272"/>
      <c r="O292" s="272"/>
      <c r="P292" s="219"/>
      <c r="Q292" s="273"/>
      <c r="R292" s="216" t="str">
        <f ca="1">IF(ISERROR($V292),"",OFFSET('Smelter Look-up'!$C$4,$V292-4,0)&amp;"")</f>
        <v/>
      </c>
      <c r="S292" s="224" t="str">
        <f t="shared" ca="1" si="39"/>
        <v/>
      </c>
      <c r="T292" s="224" t="str">
        <f ca="1">IF(B292="","",IF(ISERROR(MATCH($J292,SorP!$B$1:$B$6230,0)),"",INDIRECT("'SorP'!$A$"&amp;MATCH($J292,SorP!$B$1:$B$6230,0))))</f>
        <v/>
      </c>
      <c r="U292" s="240"/>
      <c r="V292" s="274" t="e">
        <f>IF(C292="",NA(),MATCH($B292&amp;$C292,'Smelter Look-up'!$J:$J,0))</f>
        <v>#N/A</v>
      </c>
      <c r="W292" s="275"/>
      <c r="X292" s="275">
        <f t="shared" ca="1" si="40"/>
        <v>0</v>
      </c>
      <c r="Y292" s="275"/>
      <c r="Z292" s="275"/>
      <c r="AB292" s="277" t="str">
        <f t="shared" si="41"/>
        <v/>
      </c>
    </row>
    <row r="293" spans="1:28" s="276" customFormat="1" ht="20.25">
      <c r="A293" s="330"/>
      <c r="B293" s="216" t="str">
        <f>IF(LEN(A293)=0,"",INDEX('Smelter Look-up'!$A:$A,MATCH($A293,'Smelter Look-up'!$E:$E,0)))</f>
        <v/>
      </c>
      <c r="C293" s="220" t="str">
        <f>IF(LEN(A293)=0,"",INDEX('Smelter Look-up'!$C:$C,MATCH($A293,'Smelter Look-up'!$E:$E,0)))</f>
        <v/>
      </c>
      <c r="D293" s="282"/>
      <c r="E293" s="216" t="str">
        <f ca="1">IF(ISERROR($V293),"",OFFSET('Smelter Look-up'!$D$4,$V293-4,0)&amp;"")</f>
        <v/>
      </c>
      <c r="F293" s="216" t="str">
        <f ca="1">IF(ISERROR($V293),"",OFFSET('Smelter Look-up'!$E$4,$V293-4,0))</f>
        <v/>
      </c>
      <c r="G293" s="216" t="str">
        <f ca="1">IF(C293=$X$4,"Enter smelter details",IF(ISERROR($V293),"",OFFSET('Smelter Look-up'!$F$4,$V293-4,0)))</f>
        <v/>
      </c>
      <c r="H293" s="217" t="str">
        <f ca="1">IF(ISERROR($V293),"",OFFSET('Smelter Look-up'!$G$4,$V293-4,0))</f>
        <v/>
      </c>
      <c r="I293" s="218" t="str">
        <f ca="1">IF(ISERROR($V293),"",OFFSET('Smelter Look-up'!$H$4,$V293-4,0))</f>
        <v/>
      </c>
      <c r="J293" s="218" t="str">
        <f ca="1">IF(ISERROR($V293),"",OFFSET('Smelter Look-up'!$I$4,$V293-4,0))</f>
        <v/>
      </c>
      <c r="K293" s="272"/>
      <c r="L293" s="272"/>
      <c r="M293" s="272"/>
      <c r="N293" s="272"/>
      <c r="O293" s="272"/>
      <c r="P293" s="219"/>
      <c r="Q293" s="273"/>
      <c r="R293" s="216" t="str">
        <f ca="1">IF(ISERROR($V293),"",OFFSET('Smelter Look-up'!$C$4,$V293-4,0)&amp;"")</f>
        <v/>
      </c>
      <c r="S293" s="224" t="str">
        <f t="shared" ca="1" si="39"/>
        <v/>
      </c>
      <c r="T293" s="224" t="str">
        <f ca="1">IF(B293="","",IF(ISERROR(MATCH($J293,SorP!$B$1:$B$6230,0)),"",INDIRECT("'SorP'!$A$"&amp;MATCH($J293,SorP!$B$1:$B$6230,0))))</f>
        <v/>
      </c>
      <c r="U293" s="240"/>
      <c r="V293" s="274" t="e">
        <f>IF(C293="",NA(),MATCH($B293&amp;$C293,'Smelter Look-up'!$J:$J,0))</f>
        <v>#N/A</v>
      </c>
      <c r="W293" s="275"/>
      <c r="X293" s="275">
        <f t="shared" ca="1" si="40"/>
        <v>0</v>
      </c>
      <c r="Y293" s="275"/>
      <c r="Z293" s="275"/>
      <c r="AB293" s="277" t="str">
        <f t="shared" si="41"/>
        <v/>
      </c>
    </row>
    <row r="294" spans="1:28" s="276" customFormat="1" ht="20.25">
      <c r="A294" s="330"/>
      <c r="B294" s="216" t="str">
        <f>IF(LEN(A294)=0,"",INDEX('Smelter Look-up'!$A:$A,MATCH($A294,'Smelter Look-up'!$E:$E,0)))</f>
        <v/>
      </c>
      <c r="C294" s="220" t="str">
        <f>IF(LEN(A294)=0,"",INDEX('Smelter Look-up'!$C:$C,MATCH($A294,'Smelter Look-up'!$E:$E,0)))</f>
        <v/>
      </c>
      <c r="D294" s="282"/>
      <c r="E294" s="216" t="str">
        <f ca="1">IF(ISERROR($V294),"",OFFSET('Smelter Look-up'!$D$4,$V294-4,0)&amp;"")</f>
        <v/>
      </c>
      <c r="F294" s="216" t="str">
        <f ca="1">IF(ISERROR($V294),"",OFFSET('Smelter Look-up'!$E$4,$V294-4,0))</f>
        <v/>
      </c>
      <c r="G294" s="216" t="str">
        <f ca="1">IF(C294=$X$4,"Enter smelter details",IF(ISERROR($V294),"",OFFSET('Smelter Look-up'!$F$4,$V294-4,0)))</f>
        <v/>
      </c>
      <c r="H294" s="217" t="str">
        <f ca="1">IF(ISERROR($V294),"",OFFSET('Smelter Look-up'!$G$4,$V294-4,0))</f>
        <v/>
      </c>
      <c r="I294" s="218" t="str">
        <f ca="1">IF(ISERROR($V294),"",OFFSET('Smelter Look-up'!$H$4,$V294-4,0))</f>
        <v/>
      </c>
      <c r="J294" s="218" t="str">
        <f ca="1">IF(ISERROR($V294),"",OFFSET('Smelter Look-up'!$I$4,$V294-4,0))</f>
        <v/>
      </c>
      <c r="K294" s="272"/>
      <c r="L294" s="272"/>
      <c r="M294" s="272"/>
      <c r="N294" s="272"/>
      <c r="O294" s="272"/>
      <c r="P294" s="219"/>
      <c r="Q294" s="273"/>
      <c r="R294" s="216" t="str">
        <f ca="1">IF(ISERROR($V294),"",OFFSET('Smelter Look-up'!$C$4,$V294-4,0)&amp;"")</f>
        <v/>
      </c>
      <c r="S294" s="224" t="str">
        <f t="shared" ref="S294:S324" ca="1" si="42">IF(B294="","",IF(ISERROR(MATCH($E294,CL,0)),"Unknown",INDIRECT("'C'!$A$"&amp;MATCH($E294,CL,0)+1)))</f>
        <v/>
      </c>
      <c r="T294" s="224" t="str">
        <f ca="1">IF(B294="","",IF(ISERROR(MATCH($J294,SorP!$B$1:$B$6230,0)),"",INDIRECT("'SorP'!$A$"&amp;MATCH($J294,SorP!$B$1:$B$6230,0))))</f>
        <v/>
      </c>
      <c r="U294" s="240"/>
      <c r="V294" s="274" t="e">
        <f>IF(C294="",NA(),MATCH($B294&amp;$C294,'Smelter Look-up'!$J:$J,0))</f>
        <v>#N/A</v>
      </c>
      <c r="W294" s="275"/>
      <c r="X294" s="275">
        <f t="shared" ref="X294:X324" ca="1" si="43">IF(AND(C294="Smelter not listed",OR(LEN(D294)=0,LEN(E294)=0)),1,0)</f>
        <v>0</v>
      </c>
      <c r="Y294" s="275"/>
      <c r="Z294" s="275"/>
      <c r="AB294" s="277" t="str">
        <f t="shared" ref="AB294:AB324" si="44">B294&amp;C294</f>
        <v/>
      </c>
    </row>
    <row r="295" spans="1:28" s="276" customFormat="1" ht="20.25">
      <c r="A295" s="330"/>
      <c r="B295" s="216" t="str">
        <f>IF(LEN(A295)=0,"",INDEX('Smelter Look-up'!$A:$A,MATCH($A295,'Smelter Look-up'!$E:$E,0)))</f>
        <v/>
      </c>
      <c r="C295" s="220" t="str">
        <f>IF(LEN(A295)=0,"",INDEX('Smelter Look-up'!$C:$C,MATCH($A295,'Smelter Look-up'!$E:$E,0)))</f>
        <v/>
      </c>
      <c r="D295" s="282"/>
      <c r="E295" s="216" t="str">
        <f ca="1">IF(ISERROR($V295),"",OFFSET('Smelter Look-up'!$D$4,$V295-4,0)&amp;"")</f>
        <v/>
      </c>
      <c r="F295" s="216" t="str">
        <f ca="1">IF(ISERROR($V295),"",OFFSET('Smelter Look-up'!$E$4,$V295-4,0))</f>
        <v/>
      </c>
      <c r="G295" s="216" t="str">
        <f ca="1">IF(C295=$X$4,"Enter smelter details",IF(ISERROR($V295),"",OFFSET('Smelter Look-up'!$F$4,$V295-4,0)))</f>
        <v/>
      </c>
      <c r="H295" s="217" t="str">
        <f ca="1">IF(ISERROR($V295),"",OFFSET('Smelter Look-up'!$G$4,$V295-4,0))</f>
        <v/>
      </c>
      <c r="I295" s="218" t="str">
        <f ca="1">IF(ISERROR($V295),"",OFFSET('Smelter Look-up'!$H$4,$V295-4,0))</f>
        <v/>
      </c>
      <c r="J295" s="218" t="str">
        <f ca="1">IF(ISERROR($V295),"",OFFSET('Smelter Look-up'!$I$4,$V295-4,0))</f>
        <v/>
      </c>
      <c r="K295" s="272"/>
      <c r="L295" s="272"/>
      <c r="M295" s="272"/>
      <c r="N295" s="272"/>
      <c r="O295" s="272"/>
      <c r="P295" s="219"/>
      <c r="Q295" s="273"/>
      <c r="R295" s="216" t="str">
        <f ca="1">IF(ISERROR($V295),"",OFFSET('Smelter Look-up'!$C$4,$V295-4,0)&amp;"")</f>
        <v/>
      </c>
      <c r="S295" s="224" t="str">
        <f t="shared" ca="1" si="42"/>
        <v/>
      </c>
      <c r="T295" s="224" t="str">
        <f ca="1">IF(B295="","",IF(ISERROR(MATCH($J295,SorP!$B$1:$B$6230,0)),"",INDIRECT("'SorP'!$A$"&amp;MATCH($J295,SorP!$B$1:$B$6230,0))))</f>
        <v/>
      </c>
      <c r="U295" s="240"/>
      <c r="V295" s="274" t="e">
        <f>IF(C295="",NA(),MATCH($B295&amp;$C295,'Smelter Look-up'!$J:$J,0))</f>
        <v>#N/A</v>
      </c>
      <c r="W295" s="275"/>
      <c r="X295" s="275">
        <f t="shared" ca="1" si="43"/>
        <v>0</v>
      </c>
      <c r="Y295" s="275"/>
      <c r="Z295" s="275"/>
      <c r="AB295" s="277" t="str">
        <f t="shared" si="44"/>
        <v/>
      </c>
    </row>
    <row r="296" spans="1:28" s="276" customFormat="1" ht="20.25">
      <c r="A296" s="330"/>
      <c r="B296" s="216" t="str">
        <f>IF(LEN(A296)=0,"",INDEX('Smelter Look-up'!$A:$A,MATCH($A296,'Smelter Look-up'!$E:$E,0)))</f>
        <v/>
      </c>
      <c r="C296" s="220" t="str">
        <f>IF(LEN(A296)=0,"",INDEX('Smelter Look-up'!$C:$C,MATCH($A296,'Smelter Look-up'!$E:$E,0)))</f>
        <v/>
      </c>
      <c r="D296" s="282"/>
      <c r="E296" s="216" t="str">
        <f ca="1">IF(ISERROR($V296),"",OFFSET('Smelter Look-up'!$D$4,$V296-4,0)&amp;"")</f>
        <v/>
      </c>
      <c r="F296" s="216" t="str">
        <f ca="1">IF(ISERROR($V296),"",OFFSET('Smelter Look-up'!$E$4,$V296-4,0))</f>
        <v/>
      </c>
      <c r="G296" s="216" t="str">
        <f ca="1">IF(C296=$X$4,"Enter smelter details",IF(ISERROR($V296),"",OFFSET('Smelter Look-up'!$F$4,$V296-4,0)))</f>
        <v/>
      </c>
      <c r="H296" s="217" t="str">
        <f ca="1">IF(ISERROR($V296),"",OFFSET('Smelter Look-up'!$G$4,$V296-4,0))</f>
        <v/>
      </c>
      <c r="I296" s="218" t="str">
        <f ca="1">IF(ISERROR($V296),"",OFFSET('Smelter Look-up'!$H$4,$V296-4,0))</f>
        <v/>
      </c>
      <c r="J296" s="218" t="str">
        <f ca="1">IF(ISERROR($V296),"",OFFSET('Smelter Look-up'!$I$4,$V296-4,0))</f>
        <v/>
      </c>
      <c r="K296" s="272"/>
      <c r="L296" s="272"/>
      <c r="M296" s="272"/>
      <c r="N296" s="272"/>
      <c r="O296" s="272"/>
      <c r="P296" s="219"/>
      <c r="Q296" s="273"/>
      <c r="R296" s="216" t="str">
        <f ca="1">IF(ISERROR($V296),"",OFFSET('Smelter Look-up'!$C$4,$V296-4,0)&amp;"")</f>
        <v/>
      </c>
      <c r="S296" s="224" t="str">
        <f t="shared" ca="1" si="42"/>
        <v/>
      </c>
      <c r="T296" s="224" t="str">
        <f ca="1">IF(B296="","",IF(ISERROR(MATCH($J296,SorP!$B$1:$B$6230,0)),"",INDIRECT("'SorP'!$A$"&amp;MATCH($J296,SorP!$B$1:$B$6230,0))))</f>
        <v/>
      </c>
      <c r="U296" s="240"/>
      <c r="V296" s="274" t="e">
        <f>IF(C296="",NA(),MATCH($B296&amp;$C296,'Smelter Look-up'!$J:$J,0))</f>
        <v>#N/A</v>
      </c>
      <c r="W296" s="275"/>
      <c r="X296" s="275">
        <f t="shared" ca="1" si="43"/>
        <v>0</v>
      </c>
      <c r="Y296" s="275"/>
      <c r="Z296" s="275"/>
      <c r="AB296" s="277" t="str">
        <f t="shared" si="44"/>
        <v/>
      </c>
    </row>
    <row r="297" spans="1:28" s="276" customFormat="1" ht="20.25">
      <c r="A297" s="330"/>
      <c r="B297" s="216" t="str">
        <f>IF(LEN(A297)=0,"",INDEX('Smelter Look-up'!$A:$A,MATCH($A297,'Smelter Look-up'!$E:$E,0)))</f>
        <v/>
      </c>
      <c r="C297" s="220" t="str">
        <f>IF(LEN(A297)=0,"",INDEX('Smelter Look-up'!$C:$C,MATCH($A297,'Smelter Look-up'!$E:$E,0)))</f>
        <v/>
      </c>
      <c r="D297" s="282"/>
      <c r="E297" s="216" t="str">
        <f ca="1">IF(ISERROR($V297),"",OFFSET('Smelter Look-up'!$D$4,$V297-4,0)&amp;"")</f>
        <v/>
      </c>
      <c r="F297" s="216" t="str">
        <f ca="1">IF(ISERROR($V297),"",OFFSET('Smelter Look-up'!$E$4,$V297-4,0))</f>
        <v/>
      </c>
      <c r="G297" s="216" t="str">
        <f ca="1">IF(C297=$X$4,"Enter smelter details",IF(ISERROR($V297),"",OFFSET('Smelter Look-up'!$F$4,$V297-4,0)))</f>
        <v/>
      </c>
      <c r="H297" s="217" t="str">
        <f ca="1">IF(ISERROR($V297),"",OFFSET('Smelter Look-up'!$G$4,$V297-4,0))</f>
        <v/>
      </c>
      <c r="I297" s="218" t="str">
        <f ca="1">IF(ISERROR($V297),"",OFFSET('Smelter Look-up'!$H$4,$V297-4,0))</f>
        <v/>
      </c>
      <c r="J297" s="218" t="str">
        <f ca="1">IF(ISERROR($V297),"",OFFSET('Smelter Look-up'!$I$4,$V297-4,0))</f>
        <v/>
      </c>
      <c r="K297" s="272"/>
      <c r="L297" s="272"/>
      <c r="M297" s="272"/>
      <c r="N297" s="272"/>
      <c r="O297" s="272"/>
      <c r="P297" s="219"/>
      <c r="Q297" s="273"/>
      <c r="R297" s="216" t="str">
        <f ca="1">IF(ISERROR($V297),"",OFFSET('Smelter Look-up'!$C$4,$V297-4,0)&amp;"")</f>
        <v/>
      </c>
      <c r="S297" s="224" t="str">
        <f t="shared" ca="1" si="42"/>
        <v/>
      </c>
      <c r="T297" s="224" t="str">
        <f ca="1">IF(B297="","",IF(ISERROR(MATCH($J297,SorP!$B$1:$B$6230,0)),"",INDIRECT("'SorP'!$A$"&amp;MATCH($J297,SorP!$B$1:$B$6230,0))))</f>
        <v/>
      </c>
      <c r="U297" s="240"/>
      <c r="V297" s="274" t="e">
        <f>IF(C297="",NA(),MATCH($B297&amp;$C297,'Smelter Look-up'!$J:$J,0))</f>
        <v>#N/A</v>
      </c>
      <c r="W297" s="275"/>
      <c r="X297" s="275">
        <f t="shared" ca="1" si="43"/>
        <v>0</v>
      </c>
      <c r="Y297" s="275"/>
      <c r="Z297" s="275"/>
      <c r="AB297" s="277" t="str">
        <f t="shared" si="44"/>
        <v/>
      </c>
    </row>
    <row r="298" spans="1:28" s="276" customFormat="1" ht="20.25">
      <c r="A298" s="330"/>
      <c r="B298" s="216" t="str">
        <f>IF(LEN(A298)=0,"",INDEX('Smelter Look-up'!$A:$A,MATCH($A298,'Smelter Look-up'!$E:$E,0)))</f>
        <v/>
      </c>
      <c r="C298" s="220" t="str">
        <f>IF(LEN(A298)=0,"",INDEX('Smelter Look-up'!$C:$C,MATCH($A298,'Smelter Look-up'!$E:$E,0)))</f>
        <v/>
      </c>
      <c r="D298" s="282"/>
      <c r="E298" s="216" t="str">
        <f ca="1">IF(ISERROR($V298),"",OFFSET('Smelter Look-up'!$D$4,$V298-4,0)&amp;"")</f>
        <v/>
      </c>
      <c r="F298" s="216" t="str">
        <f ca="1">IF(ISERROR($V298),"",OFFSET('Smelter Look-up'!$E$4,$V298-4,0))</f>
        <v/>
      </c>
      <c r="G298" s="216" t="str">
        <f ca="1">IF(C298=$X$4,"Enter smelter details",IF(ISERROR($V298),"",OFFSET('Smelter Look-up'!$F$4,$V298-4,0)))</f>
        <v/>
      </c>
      <c r="H298" s="217" t="str">
        <f ca="1">IF(ISERROR($V298),"",OFFSET('Smelter Look-up'!$G$4,$V298-4,0))</f>
        <v/>
      </c>
      <c r="I298" s="218" t="str">
        <f ca="1">IF(ISERROR($V298),"",OFFSET('Smelter Look-up'!$H$4,$V298-4,0))</f>
        <v/>
      </c>
      <c r="J298" s="218" t="str">
        <f ca="1">IF(ISERROR($V298),"",OFFSET('Smelter Look-up'!$I$4,$V298-4,0))</f>
        <v/>
      </c>
      <c r="K298" s="272"/>
      <c r="L298" s="272"/>
      <c r="M298" s="272"/>
      <c r="N298" s="272"/>
      <c r="O298" s="272"/>
      <c r="P298" s="219"/>
      <c r="Q298" s="273"/>
      <c r="R298" s="216" t="str">
        <f ca="1">IF(ISERROR($V298),"",OFFSET('Smelter Look-up'!$C$4,$V298-4,0)&amp;"")</f>
        <v/>
      </c>
      <c r="S298" s="224" t="str">
        <f t="shared" ca="1" si="42"/>
        <v/>
      </c>
      <c r="T298" s="224" t="str">
        <f ca="1">IF(B298="","",IF(ISERROR(MATCH($J298,SorP!$B$1:$B$6230,0)),"",INDIRECT("'SorP'!$A$"&amp;MATCH($J298,SorP!$B$1:$B$6230,0))))</f>
        <v/>
      </c>
      <c r="U298" s="240"/>
      <c r="V298" s="274" t="e">
        <f>IF(C298="",NA(),MATCH($B298&amp;$C298,'Smelter Look-up'!$J:$J,0))</f>
        <v>#N/A</v>
      </c>
      <c r="W298" s="275"/>
      <c r="X298" s="275">
        <f t="shared" ca="1" si="43"/>
        <v>0</v>
      </c>
      <c r="Y298" s="275"/>
      <c r="Z298" s="275"/>
      <c r="AB298" s="277" t="str">
        <f t="shared" si="44"/>
        <v/>
      </c>
    </row>
    <row r="299" spans="1:28" s="276" customFormat="1" ht="20.25">
      <c r="A299" s="330"/>
      <c r="B299" s="216" t="str">
        <f>IF(LEN(A299)=0,"",INDEX('Smelter Look-up'!$A:$A,MATCH($A299,'Smelter Look-up'!$E:$E,0)))</f>
        <v/>
      </c>
      <c r="C299" s="220" t="str">
        <f>IF(LEN(A299)=0,"",INDEX('Smelter Look-up'!$C:$C,MATCH($A299,'Smelter Look-up'!$E:$E,0)))</f>
        <v/>
      </c>
      <c r="D299" s="282"/>
      <c r="E299" s="216" t="str">
        <f ca="1">IF(ISERROR($V299),"",OFFSET('Smelter Look-up'!$D$4,$V299-4,0)&amp;"")</f>
        <v/>
      </c>
      <c r="F299" s="216" t="str">
        <f ca="1">IF(ISERROR($V299),"",OFFSET('Smelter Look-up'!$E$4,$V299-4,0))</f>
        <v/>
      </c>
      <c r="G299" s="216" t="str">
        <f ca="1">IF(C299=$X$4,"Enter smelter details",IF(ISERROR($V299),"",OFFSET('Smelter Look-up'!$F$4,$V299-4,0)))</f>
        <v/>
      </c>
      <c r="H299" s="217" t="str">
        <f ca="1">IF(ISERROR($V299),"",OFFSET('Smelter Look-up'!$G$4,$V299-4,0))</f>
        <v/>
      </c>
      <c r="I299" s="218" t="str">
        <f ca="1">IF(ISERROR($V299),"",OFFSET('Smelter Look-up'!$H$4,$V299-4,0))</f>
        <v/>
      </c>
      <c r="J299" s="218" t="str">
        <f ca="1">IF(ISERROR($V299),"",OFFSET('Smelter Look-up'!$I$4,$V299-4,0))</f>
        <v/>
      </c>
      <c r="K299" s="272"/>
      <c r="L299" s="272"/>
      <c r="M299" s="272"/>
      <c r="N299" s="272"/>
      <c r="O299" s="272"/>
      <c r="P299" s="219"/>
      <c r="Q299" s="273"/>
      <c r="R299" s="216" t="str">
        <f ca="1">IF(ISERROR($V299),"",OFFSET('Smelter Look-up'!$C$4,$V299-4,0)&amp;"")</f>
        <v/>
      </c>
      <c r="S299" s="224" t="str">
        <f t="shared" ca="1" si="42"/>
        <v/>
      </c>
      <c r="T299" s="224" t="str">
        <f ca="1">IF(B299="","",IF(ISERROR(MATCH($J299,SorP!$B$1:$B$6230,0)),"",INDIRECT("'SorP'!$A$"&amp;MATCH($J299,SorP!$B$1:$B$6230,0))))</f>
        <v/>
      </c>
      <c r="U299" s="240"/>
      <c r="V299" s="274" t="e">
        <f>IF(C299="",NA(),MATCH($B299&amp;$C299,'Smelter Look-up'!$J:$J,0))</f>
        <v>#N/A</v>
      </c>
      <c r="W299" s="275"/>
      <c r="X299" s="275">
        <f t="shared" ca="1" si="43"/>
        <v>0</v>
      </c>
      <c r="Y299" s="275"/>
      <c r="Z299" s="275"/>
      <c r="AB299" s="277" t="str">
        <f t="shared" si="44"/>
        <v/>
      </c>
    </row>
    <row r="300" spans="1:28" s="276" customFormat="1" ht="20.25">
      <c r="A300" s="330"/>
      <c r="B300" s="216" t="str">
        <f>IF(LEN(A300)=0,"",INDEX('Smelter Look-up'!$A:$A,MATCH($A300,'Smelter Look-up'!$E:$E,0)))</f>
        <v/>
      </c>
      <c r="C300" s="220" t="str">
        <f>IF(LEN(A300)=0,"",INDEX('Smelter Look-up'!$C:$C,MATCH($A300,'Smelter Look-up'!$E:$E,0)))</f>
        <v/>
      </c>
      <c r="D300" s="282"/>
      <c r="E300" s="216" t="str">
        <f ca="1">IF(ISERROR($V300),"",OFFSET('Smelter Look-up'!$D$4,$V300-4,0)&amp;"")</f>
        <v/>
      </c>
      <c r="F300" s="216" t="str">
        <f ca="1">IF(ISERROR($V300),"",OFFSET('Smelter Look-up'!$E$4,$V300-4,0))</f>
        <v/>
      </c>
      <c r="G300" s="216" t="str">
        <f ca="1">IF(C300=$X$4,"Enter smelter details",IF(ISERROR($V300),"",OFFSET('Smelter Look-up'!$F$4,$V300-4,0)))</f>
        <v/>
      </c>
      <c r="H300" s="217" t="str">
        <f ca="1">IF(ISERROR($V300),"",OFFSET('Smelter Look-up'!$G$4,$V300-4,0))</f>
        <v/>
      </c>
      <c r="I300" s="218" t="str">
        <f ca="1">IF(ISERROR($V300),"",OFFSET('Smelter Look-up'!$H$4,$V300-4,0))</f>
        <v/>
      </c>
      <c r="J300" s="218" t="str">
        <f ca="1">IF(ISERROR($V300),"",OFFSET('Smelter Look-up'!$I$4,$V300-4,0))</f>
        <v/>
      </c>
      <c r="K300" s="272"/>
      <c r="L300" s="272"/>
      <c r="M300" s="272"/>
      <c r="N300" s="272"/>
      <c r="O300" s="272"/>
      <c r="P300" s="219"/>
      <c r="Q300" s="273"/>
      <c r="R300" s="216" t="str">
        <f ca="1">IF(ISERROR($V300),"",OFFSET('Smelter Look-up'!$C$4,$V300-4,0)&amp;"")</f>
        <v/>
      </c>
      <c r="S300" s="224" t="str">
        <f t="shared" ca="1" si="42"/>
        <v/>
      </c>
      <c r="T300" s="224" t="str">
        <f ca="1">IF(B300="","",IF(ISERROR(MATCH($J300,SorP!$B$1:$B$6230,0)),"",INDIRECT("'SorP'!$A$"&amp;MATCH($J300,SorP!$B$1:$B$6230,0))))</f>
        <v/>
      </c>
      <c r="U300" s="240"/>
      <c r="V300" s="274" t="e">
        <f>IF(C300="",NA(),MATCH($B300&amp;$C300,'Smelter Look-up'!$J:$J,0))</f>
        <v>#N/A</v>
      </c>
      <c r="W300" s="275"/>
      <c r="X300" s="275">
        <f t="shared" ca="1" si="43"/>
        <v>0</v>
      </c>
      <c r="Y300" s="275"/>
      <c r="Z300" s="275"/>
      <c r="AB300" s="277" t="str">
        <f t="shared" si="44"/>
        <v/>
      </c>
    </row>
    <row r="301" spans="1:28" s="276" customFormat="1" ht="20.25">
      <c r="A301" s="330"/>
      <c r="B301" s="216" t="str">
        <f>IF(LEN(A301)=0,"",INDEX('Smelter Look-up'!$A:$A,MATCH($A301,'Smelter Look-up'!$E:$E,0)))</f>
        <v/>
      </c>
      <c r="C301" s="220" t="str">
        <f>IF(LEN(A301)=0,"",INDEX('Smelter Look-up'!$C:$C,MATCH($A301,'Smelter Look-up'!$E:$E,0)))</f>
        <v/>
      </c>
      <c r="D301" s="282"/>
      <c r="E301" s="216" t="str">
        <f ca="1">IF(ISERROR($V301),"",OFFSET('Smelter Look-up'!$D$4,$V301-4,0)&amp;"")</f>
        <v/>
      </c>
      <c r="F301" s="216" t="str">
        <f ca="1">IF(ISERROR($V301),"",OFFSET('Smelter Look-up'!$E$4,$V301-4,0))</f>
        <v/>
      </c>
      <c r="G301" s="216" t="str">
        <f ca="1">IF(C301=$X$4,"Enter smelter details",IF(ISERROR($V301),"",OFFSET('Smelter Look-up'!$F$4,$V301-4,0)))</f>
        <v/>
      </c>
      <c r="H301" s="217" t="str">
        <f ca="1">IF(ISERROR($V301),"",OFFSET('Smelter Look-up'!$G$4,$V301-4,0))</f>
        <v/>
      </c>
      <c r="I301" s="218" t="str">
        <f ca="1">IF(ISERROR($V301),"",OFFSET('Smelter Look-up'!$H$4,$V301-4,0))</f>
        <v/>
      </c>
      <c r="J301" s="218" t="str">
        <f ca="1">IF(ISERROR($V301),"",OFFSET('Smelter Look-up'!$I$4,$V301-4,0))</f>
        <v/>
      </c>
      <c r="K301" s="272"/>
      <c r="L301" s="272"/>
      <c r="M301" s="272"/>
      <c r="N301" s="272"/>
      <c r="O301" s="272"/>
      <c r="P301" s="219"/>
      <c r="Q301" s="273"/>
      <c r="R301" s="216" t="str">
        <f ca="1">IF(ISERROR($V301),"",OFFSET('Smelter Look-up'!$C$4,$V301-4,0)&amp;"")</f>
        <v/>
      </c>
      <c r="S301" s="224" t="str">
        <f t="shared" ca="1" si="42"/>
        <v/>
      </c>
      <c r="T301" s="224" t="str">
        <f ca="1">IF(B301="","",IF(ISERROR(MATCH($J301,SorP!$B$1:$B$6230,0)),"",INDIRECT("'SorP'!$A$"&amp;MATCH($J301,SorP!$B$1:$B$6230,0))))</f>
        <v/>
      </c>
      <c r="U301" s="240"/>
      <c r="V301" s="274" t="e">
        <f>IF(C301="",NA(),MATCH($B301&amp;$C301,'Smelter Look-up'!$J:$J,0))</f>
        <v>#N/A</v>
      </c>
      <c r="W301" s="275"/>
      <c r="X301" s="275">
        <f t="shared" ca="1" si="43"/>
        <v>0</v>
      </c>
      <c r="Y301" s="275"/>
      <c r="Z301" s="275"/>
      <c r="AB301" s="277" t="str">
        <f t="shared" si="44"/>
        <v/>
      </c>
    </row>
    <row r="302" spans="1:28" s="276" customFormat="1" ht="20.25">
      <c r="A302" s="330"/>
      <c r="B302" s="216" t="str">
        <f>IF(LEN(A302)=0,"",INDEX('Smelter Look-up'!$A:$A,MATCH($A302,'Smelter Look-up'!$E:$E,0)))</f>
        <v/>
      </c>
      <c r="C302" s="220" t="str">
        <f>IF(LEN(A302)=0,"",INDEX('Smelter Look-up'!$C:$C,MATCH($A302,'Smelter Look-up'!$E:$E,0)))</f>
        <v/>
      </c>
      <c r="D302" s="282"/>
      <c r="E302" s="216" t="str">
        <f ca="1">IF(ISERROR($V302),"",OFFSET('Smelter Look-up'!$D$4,$V302-4,0)&amp;"")</f>
        <v/>
      </c>
      <c r="F302" s="216" t="str">
        <f ca="1">IF(ISERROR($V302),"",OFFSET('Smelter Look-up'!$E$4,$V302-4,0))</f>
        <v/>
      </c>
      <c r="G302" s="216" t="str">
        <f ca="1">IF(C302=$X$4,"Enter smelter details",IF(ISERROR($V302),"",OFFSET('Smelter Look-up'!$F$4,$V302-4,0)))</f>
        <v/>
      </c>
      <c r="H302" s="217" t="str">
        <f ca="1">IF(ISERROR($V302),"",OFFSET('Smelter Look-up'!$G$4,$V302-4,0))</f>
        <v/>
      </c>
      <c r="I302" s="218" t="str">
        <f ca="1">IF(ISERROR($V302),"",OFFSET('Smelter Look-up'!$H$4,$V302-4,0))</f>
        <v/>
      </c>
      <c r="J302" s="218" t="str">
        <f ca="1">IF(ISERROR($V302),"",OFFSET('Smelter Look-up'!$I$4,$V302-4,0))</f>
        <v/>
      </c>
      <c r="K302" s="272"/>
      <c r="L302" s="272"/>
      <c r="M302" s="272"/>
      <c r="N302" s="272"/>
      <c r="O302" s="272"/>
      <c r="P302" s="219"/>
      <c r="Q302" s="273"/>
      <c r="R302" s="216" t="str">
        <f ca="1">IF(ISERROR($V302),"",OFFSET('Smelter Look-up'!$C$4,$V302-4,0)&amp;"")</f>
        <v/>
      </c>
      <c r="S302" s="224" t="str">
        <f t="shared" ca="1" si="42"/>
        <v/>
      </c>
      <c r="T302" s="224" t="str">
        <f ca="1">IF(B302="","",IF(ISERROR(MATCH($J302,SorP!$B$1:$B$6230,0)),"",INDIRECT("'SorP'!$A$"&amp;MATCH($J302,SorP!$B$1:$B$6230,0))))</f>
        <v/>
      </c>
      <c r="U302" s="240"/>
      <c r="V302" s="274" t="e">
        <f>IF(C302="",NA(),MATCH($B302&amp;$C302,'Smelter Look-up'!$J:$J,0))</f>
        <v>#N/A</v>
      </c>
      <c r="W302" s="275"/>
      <c r="X302" s="275">
        <f t="shared" ca="1" si="43"/>
        <v>0</v>
      </c>
      <c r="Y302" s="275"/>
      <c r="Z302" s="275"/>
      <c r="AB302" s="277" t="str">
        <f t="shared" si="44"/>
        <v/>
      </c>
    </row>
    <row r="303" spans="1:28" s="276" customFormat="1" ht="20.25">
      <c r="A303" s="330"/>
      <c r="B303" s="216" t="str">
        <f>IF(LEN(A303)=0,"",INDEX('Smelter Look-up'!$A:$A,MATCH($A303,'Smelter Look-up'!$E:$E,0)))</f>
        <v/>
      </c>
      <c r="C303" s="220" t="str">
        <f>IF(LEN(A303)=0,"",INDEX('Smelter Look-up'!$C:$C,MATCH($A303,'Smelter Look-up'!$E:$E,0)))</f>
        <v/>
      </c>
      <c r="D303" s="282"/>
      <c r="E303" s="216" t="str">
        <f ca="1">IF(ISERROR($V303),"",OFFSET('Smelter Look-up'!$D$4,$V303-4,0)&amp;"")</f>
        <v/>
      </c>
      <c r="F303" s="216" t="str">
        <f ca="1">IF(ISERROR($V303),"",OFFSET('Smelter Look-up'!$E$4,$V303-4,0))</f>
        <v/>
      </c>
      <c r="G303" s="216" t="str">
        <f ca="1">IF(C303=$X$4,"Enter smelter details",IF(ISERROR($V303),"",OFFSET('Smelter Look-up'!$F$4,$V303-4,0)))</f>
        <v/>
      </c>
      <c r="H303" s="217" t="str">
        <f ca="1">IF(ISERROR($V303),"",OFFSET('Smelter Look-up'!$G$4,$V303-4,0))</f>
        <v/>
      </c>
      <c r="I303" s="218" t="str">
        <f ca="1">IF(ISERROR($V303),"",OFFSET('Smelter Look-up'!$H$4,$V303-4,0))</f>
        <v/>
      </c>
      <c r="J303" s="218" t="str">
        <f ca="1">IF(ISERROR($V303),"",OFFSET('Smelter Look-up'!$I$4,$V303-4,0))</f>
        <v/>
      </c>
      <c r="K303" s="272"/>
      <c r="L303" s="272"/>
      <c r="M303" s="272"/>
      <c r="N303" s="272"/>
      <c r="O303" s="272"/>
      <c r="P303" s="219"/>
      <c r="Q303" s="273"/>
      <c r="R303" s="216" t="str">
        <f ca="1">IF(ISERROR($V303),"",OFFSET('Smelter Look-up'!$C$4,$V303-4,0)&amp;"")</f>
        <v/>
      </c>
      <c r="S303" s="224" t="str">
        <f t="shared" ca="1" si="42"/>
        <v/>
      </c>
      <c r="T303" s="224" t="str">
        <f ca="1">IF(B303="","",IF(ISERROR(MATCH($J303,SorP!$B$1:$B$6230,0)),"",INDIRECT("'SorP'!$A$"&amp;MATCH($J303,SorP!$B$1:$B$6230,0))))</f>
        <v/>
      </c>
      <c r="U303" s="240"/>
      <c r="V303" s="274" t="e">
        <f>IF(C303="",NA(),MATCH($B303&amp;$C303,'Smelter Look-up'!$J:$J,0))</f>
        <v>#N/A</v>
      </c>
      <c r="W303" s="275"/>
      <c r="X303" s="275">
        <f t="shared" ca="1" si="43"/>
        <v>0</v>
      </c>
      <c r="Y303" s="275"/>
      <c r="Z303" s="275"/>
      <c r="AB303" s="277" t="str">
        <f t="shared" si="44"/>
        <v/>
      </c>
    </row>
    <row r="304" spans="1:28" s="276" customFormat="1" ht="20.25">
      <c r="A304" s="330"/>
      <c r="B304" s="216" t="str">
        <f>IF(LEN(A304)=0,"",INDEX('Smelter Look-up'!$A:$A,MATCH($A304,'Smelter Look-up'!$E:$E,0)))</f>
        <v/>
      </c>
      <c r="C304" s="220" t="str">
        <f>IF(LEN(A304)=0,"",INDEX('Smelter Look-up'!$C:$C,MATCH($A304,'Smelter Look-up'!$E:$E,0)))</f>
        <v/>
      </c>
      <c r="D304" s="282"/>
      <c r="E304" s="216" t="str">
        <f ca="1">IF(ISERROR($V304),"",OFFSET('Smelter Look-up'!$D$4,$V304-4,0)&amp;"")</f>
        <v/>
      </c>
      <c r="F304" s="216" t="str">
        <f ca="1">IF(ISERROR($V304),"",OFFSET('Smelter Look-up'!$E$4,$V304-4,0))</f>
        <v/>
      </c>
      <c r="G304" s="216" t="str">
        <f ca="1">IF(C304=$X$4,"Enter smelter details",IF(ISERROR($V304),"",OFFSET('Smelter Look-up'!$F$4,$V304-4,0)))</f>
        <v/>
      </c>
      <c r="H304" s="217" t="str">
        <f ca="1">IF(ISERROR($V304),"",OFFSET('Smelter Look-up'!$G$4,$V304-4,0))</f>
        <v/>
      </c>
      <c r="I304" s="218" t="str">
        <f ca="1">IF(ISERROR($V304),"",OFFSET('Smelter Look-up'!$H$4,$V304-4,0))</f>
        <v/>
      </c>
      <c r="J304" s="218" t="str">
        <f ca="1">IF(ISERROR($V304),"",OFFSET('Smelter Look-up'!$I$4,$V304-4,0))</f>
        <v/>
      </c>
      <c r="K304" s="272"/>
      <c r="L304" s="272"/>
      <c r="M304" s="272"/>
      <c r="N304" s="272"/>
      <c r="O304" s="272"/>
      <c r="P304" s="219"/>
      <c r="Q304" s="273"/>
      <c r="R304" s="216" t="str">
        <f ca="1">IF(ISERROR($V304),"",OFFSET('Smelter Look-up'!$C$4,$V304-4,0)&amp;"")</f>
        <v/>
      </c>
      <c r="S304" s="224" t="str">
        <f t="shared" ca="1" si="42"/>
        <v/>
      </c>
      <c r="T304" s="224" t="str">
        <f ca="1">IF(B304="","",IF(ISERROR(MATCH($J304,SorP!$B$1:$B$6230,0)),"",INDIRECT("'SorP'!$A$"&amp;MATCH($J304,SorP!$B$1:$B$6230,0))))</f>
        <v/>
      </c>
      <c r="U304" s="240"/>
      <c r="V304" s="274" t="e">
        <f>IF(C304="",NA(),MATCH($B304&amp;$C304,'Smelter Look-up'!$J:$J,0))</f>
        <v>#N/A</v>
      </c>
      <c r="W304" s="275"/>
      <c r="X304" s="275">
        <f t="shared" ca="1" si="43"/>
        <v>0</v>
      </c>
      <c r="Y304" s="275"/>
      <c r="Z304" s="275"/>
      <c r="AB304" s="277" t="str">
        <f t="shared" si="44"/>
        <v/>
      </c>
    </row>
    <row r="305" spans="1:28" s="276" customFormat="1" ht="20.25">
      <c r="A305" s="330"/>
      <c r="B305" s="216" t="str">
        <f>IF(LEN(A305)=0,"",INDEX('Smelter Look-up'!$A:$A,MATCH($A305,'Smelter Look-up'!$E:$E,0)))</f>
        <v/>
      </c>
      <c r="C305" s="220" t="str">
        <f>IF(LEN(A305)=0,"",INDEX('Smelter Look-up'!$C:$C,MATCH($A305,'Smelter Look-up'!$E:$E,0)))</f>
        <v/>
      </c>
      <c r="D305" s="282"/>
      <c r="E305" s="216" t="str">
        <f ca="1">IF(ISERROR($V305),"",OFFSET('Smelter Look-up'!$D$4,$V305-4,0)&amp;"")</f>
        <v/>
      </c>
      <c r="F305" s="216" t="str">
        <f ca="1">IF(ISERROR($V305),"",OFFSET('Smelter Look-up'!$E$4,$V305-4,0))</f>
        <v/>
      </c>
      <c r="G305" s="216" t="str">
        <f ca="1">IF(C305=$X$4,"Enter smelter details",IF(ISERROR($V305),"",OFFSET('Smelter Look-up'!$F$4,$V305-4,0)))</f>
        <v/>
      </c>
      <c r="H305" s="217" t="str">
        <f ca="1">IF(ISERROR($V305),"",OFFSET('Smelter Look-up'!$G$4,$V305-4,0))</f>
        <v/>
      </c>
      <c r="I305" s="218" t="str">
        <f ca="1">IF(ISERROR($V305),"",OFFSET('Smelter Look-up'!$H$4,$V305-4,0))</f>
        <v/>
      </c>
      <c r="J305" s="218" t="str">
        <f ca="1">IF(ISERROR($V305),"",OFFSET('Smelter Look-up'!$I$4,$V305-4,0))</f>
        <v/>
      </c>
      <c r="K305" s="272"/>
      <c r="L305" s="272"/>
      <c r="M305" s="272"/>
      <c r="N305" s="272"/>
      <c r="O305" s="272"/>
      <c r="P305" s="219"/>
      <c r="Q305" s="273"/>
      <c r="R305" s="216" t="str">
        <f ca="1">IF(ISERROR($V305),"",OFFSET('Smelter Look-up'!$C$4,$V305-4,0)&amp;"")</f>
        <v/>
      </c>
      <c r="S305" s="224" t="str">
        <f t="shared" ca="1" si="42"/>
        <v/>
      </c>
      <c r="T305" s="224" t="str">
        <f ca="1">IF(B305="","",IF(ISERROR(MATCH($J305,SorP!$B$1:$B$6230,0)),"",INDIRECT("'SorP'!$A$"&amp;MATCH($J305,SorP!$B$1:$B$6230,0))))</f>
        <v/>
      </c>
      <c r="U305" s="240"/>
      <c r="V305" s="274" t="e">
        <f>IF(C305="",NA(),MATCH($B305&amp;$C305,'Smelter Look-up'!$J:$J,0))</f>
        <v>#N/A</v>
      </c>
      <c r="W305" s="275"/>
      <c r="X305" s="275">
        <f t="shared" ca="1" si="43"/>
        <v>0</v>
      </c>
      <c r="Y305" s="275"/>
      <c r="Z305" s="275"/>
      <c r="AB305" s="277" t="str">
        <f t="shared" si="44"/>
        <v/>
      </c>
    </row>
    <row r="306" spans="1:28" s="276" customFormat="1" ht="20.25">
      <c r="A306" s="330"/>
      <c r="B306" s="216" t="str">
        <f>IF(LEN(A306)=0,"",INDEX('Smelter Look-up'!$A:$A,MATCH($A306,'Smelter Look-up'!$E:$E,0)))</f>
        <v/>
      </c>
      <c r="C306" s="220" t="str">
        <f>IF(LEN(A306)=0,"",INDEX('Smelter Look-up'!$C:$C,MATCH($A306,'Smelter Look-up'!$E:$E,0)))</f>
        <v/>
      </c>
      <c r="D306" s="282"/>
      <c r="E306" s="216" t="str">
        <f ca="1">IF(ISERROR($V306),"",OFFSET('Smelter Look-up'!$D$4,$V306-4,0)&amp;"")</f>
        <v/>
      </c>
      <c r="F306" s="216" t="str">
        <f ca="1">IF(ISERROR($V306),"",OFFSET('Smelter Look-up'!$E$4,$V306-4,0))</f>
        <v/>
      </c>
      <c r="G306" s="216" t="str">
        <f ca="1">IF(C306=$X$4,"Enter smelter details",IF(ISERROR($V306),"",OFFSET('Smelter Look-up'!$F$4,$V306-4,0)))</f>
        <v/>
      </c>
      <c r="H306" s="217" t="str">
        <f ca="1">IF(ISERROR($V306),"",OFFSET('Smelter Look-up'!$G$4,$V306-4,0))</f>
        <v/>
      </c>
      <c r="I306" s="218" t="str">
        <f ca="1">IF(ISERROR($V306),"",OFFSET('Smelter Look-up'!$H$4,$V306-4,0))</f>
        <v/>
      </c>
      <c r="J306" s="218" t="str">
        <f ca="1">IF(ISERROR($V306),"",OFFSET('Smelter Look-up'!$I$4,$V306-4,0))</f>
        <v/>
      </c>
      <c r="K306" s="272"/>
      <c r="L306" s="272"/>
      <c r="M306" s="272"/>
      <c r="N306" s="272"/>
      <c r="O306" s="272"/>
      <c r="P306" s="219"/>
      <c r="Q306" s="273"/>
      <c r="R306" s="216" t="str">
        <f ca="1">IF(ISERROR($V306),"",OFFSET('Smelter Look-up'!$C$4,$V306-4,0)&amp;"")</f>
        <v/>
      </c>
      <c r="S306" s="224" t="str">
        <f t="shared" ca="1" si="42"/>
        <v/>
      </c>
      <c r="T306" s="224" t="str">
        <f ca="1">IF(B306="","",IF(ISERROR(MATCH($J306,SorP!$B$1:$B$6230,0)),"",INDIRECT("'SorP'!$A$"&amp;MATCH($J306,SorP!$B$1:$B$6230,0))))</f>
        <v/>
      </c>
      <c r="U306" s="240"/>
      <c r="V306" s="274" t="e">
        <f>IF(C306="",NA(),MATCH($B306&amp;$C306,'Smelter Look-up'!$J:$J,0))</f>
        <v>#N/A</v>
      </c>
      <c r="W306" s="275"/>
      <c r="X306" s="275">
        <f t="shared" ca="1" si="43"/>
        <v>0</v>
      </c>
      <c r="Y306" s="275"/>
      <c r="Z306" s="275"/>
      <c r="AB306" s="277" t="str">
        <f t="shared" si="44"/>
        <v/>
      </c>
    </row>
    <row r="307" spans="1:28" s="276" customFormat="1" ht="20.25">
      <c r="A307" s="330"/>
      <c r="B307" s="216" t="str">
        <f>IF(LEN(A307)=0,"",INDEX('Smelter Look-up'!$A:$A,MATCH($A307,'Smelter Look-up'!$E:$E,0)))</f>
        <v/>
      </c>
      <c r="C307" s="220" t="str">
        <f>IF(LEN(A307)=0,"",INDEX('Smelter Look-up'!$C:$C,MATCH($A307,'Smelter Look-up'!$E:$E,0)))</f>
        <v/>
      </c>
      <c r="D307" s="282"/>
      <c r="E307" s="216" t="str">
        <f ca="1">IF(ISERROR($V307),"",OFFSET('Smelter Look-up'!$D$4,$V307-4,0)&amp;"")</f>
        <v/>
      </c>
      <c r="F307" s="216" t="str">
        <f ca="1">IF(ISERROR($V307),"",OFFSET('Smelter Look-up'!$E$4,$V307-4,0))</f>
        <v/>
      </c>
      <c r="G307" s="216" t="str">
        <f ca="1">IF(C307=$X$4,"Enter smelter details",IF(ISERROR($V307),"",OFFSET('Smelter Look-up'!$F$4,$V307-4,0)))</f>
        <v/>
      </c>
      <c r="H307" s="217" t="str">
        <f ca="1">IF(ISERROR($V307),"",OFFSET('Smelter Look-up'!$G$4,$V307-4,0))</f>
        <v/>
      </c>
      <c r="I307" s="218" t="str">
        <f ca="1">IF(ISERROR($V307),"",OFFSET('Smelter Look-up'!$H$4,$V307-4,0))</f>
        <v/>
      </c>
      <c r="J307" s="218" t="str">
        <f ca="1">IF(ISERROR($V307),"",OFFSET('Smelter Look-up'!$I$4,$V307-4,0))</f>
        <v/>
      </c>
      <c r="K307" s="272"/>
      <c r="L307" s="272"/>
      <c r="M307" s="272"/>
      <c r="N307" s="272"/>
      <c r="O307" s="272"/>
      <c r="P307" s="219"/>
      <c r="Q307" s="273"/>
      <c r="R307" s="216" t="str">
        <f ca="1">IF(ISERROR($V307),"",OFFSET('Smelter Look-up'!$C$4,$V307-4,0)&amp;"")</f>
        <v/>
      </c>
      <c r="S307" s="224" t="str">
        <f t="shared" ca="1" si="42"/>
        <v/>
      </c>
      <c r="T307" s="224" t="str">
        <f ca="1">IF(B307="","",IF(ISERROR(MATCH($J307,SorP!$B$1:$B$6230,0)),"",INDIRECT("'SorP'!$A$"&amp;MATCH($J307,SorP!$B$1:$B$6230,0))))</f>
        <v/>
      </c>
      <c r="U307" s="240"/>
      <c r="V307" s="274" t="e">
        <f>IF(C307="",NA(),MATCH($B307&amp;$C307,'Smelter Look-up'!$J:$J,0))</f>
        <v>#N/A</v>
      </c>
      <c r="W307" s="275"/>
      <c r="X307" s="275">
        <f t="shared" ca="1" si="43"/>
        <v>0</v>
      </c>
      <c r="Y307" s="275"/>
      <c r="Z307" s="275"/>
      <c r="AB307" s="277" t="str">
        <f t="shared" si="44"/>
        <v/>
      </c>
    </row>
    <row r="308" spans="1:28" s="276" customFormat="1" ht="20.25">
      <c r="A308" s="330"/>
      <c r="B308" s="216" t="str">
        <f>IF(LEN(A308)=0,"",INDEX('Smelter Look-up'!$A:$A,MATCH($A308,'Smelter Look-up'!$E:$E,0)))</f>
        <v/>
      </c>
      <c r="C308" s="220" t="str">
        <f>IF(LEN(A308)=0,"",INDEX('Smelter Look-up'!$C:$C,MATCH($A308,'Smelter Look-up'!$E:$E,0)))</f>
        <v/>
      </c>
      <c r="D308" s="282"/>
      <c r="E308" s="216" t="str">
        <f ca="1">IF(ISERROR($V308),"",OFFSET('Smelter Look-up'!$D$4,$V308-4,0)&amp;"")</f>
        <v/>
      </c>
      <c r="F308" s="216" t="str">
        <f ca="1">IF(ISERROR($V308),"",OFFSET('Smelter Look-up'!$E$4,$V308-4,0))</f>
        <v/>
      </c>
      <c r="G308" s="216" t="str">
        <f ca="1">IF(C308=$X$4,"Enter smelter details",IF(ISERROR($V308),"",OFFSET('Smelter Look-up'!$F$4,$V308-4,0)))</f>
        <v/>
      </c>
      <c r="H308" s="217" t="str">
        <f ca="1">IF(ISERROR($V308),"",OFFSET('Smelter Look-up'!$G$4,$V308-4,0))</f>
        <v/>
      </c>
      <c r="I308" s="218" t="str">
        <f ca="1">IF(ISERROR($V308),"",OFFSET('Smelter Look-up'!$H$4,$V308-4,0))</f>
        <v/>
      </c>
      <c r="J308" s="218" t="str">
        <f ca="1">IF(ISERROR($V308),"",OFFSET('Smelter Look-up'!$I$4,$V308-4,0))</f>
        <v/>
      </c>
      <c r="K308" s="272"/>
      <c r="L308" s="272"/>
      <c r="M308" s="272"/>
      <c r="N308" s="272"/>
      <c r="O308" s="272"/>
      <c r="P308" s="219"/>
      <c r="Q308" s="273"/>
      <c r="R308" s="216" t="str">
        <f ca="1">IF(ISERROR($V308),"",OFFSET('Smelter Look-up'!$C$4,$V308-4,0)&amp;"")</f>
        <v/>
      </c>
      <c r="S308" s="224" t="str">
        <f t="shared" ca="1" si="42"/>
        <v/>
      </c>
      <c r="T308" s="224" t="str">
        <f ca="1">IF(B308="","",IF(ISERROR(MATCH($J308,SorP!$B$1:$B$6230,0)),"",INDIRECT("'SorP'!$A$"&amp;MATCH($J308,SorP!$B$1:$B$6230,0))))</f>
        <v/>
      </c>
      <c r="U308" s="240"/>
      <c r="V308" s="274" t="e">
        <f>IF(C308="",NA(),MATCH($B308&amp;$C308,'Smelter Look-up'!$J:$J,0))</f>
        <v>#N/A</v>
      </c>
      <c r="W308" s="275"/>
      <c r="X308" s="275">
        <f t="shared" ca="1" si="43"/>
        <v>0</v>
      </c>
      <c r="Y308" s="275"/>
      <c r="Z308" s="275"/>
      <c r="AB308" s="277" t="str">
        <f t="shared" si="44"/>
        <v/>
      </c>
    </row>
    <row r="309" spans="1:28" s="276" customFormat="1" ht="20.25">
      <c r="A309" s="330"/>
      <c r="B309" s="216" t="str">
        <f>IF(LEN(A309)=0,"",INDEX('Smelter Look-up'!$A:$A,MATCH($A309,'Smelter Look-up'!$E:$E,0)))</f>
        <v/>
      </c>
      <c r="C309" s="220" t="str">
        <f>IF(LEN(A309)=0,"",INDEX('Smelter Look-up'!$C:$C,MATCH($A309,'Smelter Look-up'!$E:$E,0)))</f>
        <v/>
      </c>
      <c r="D309" s="282"/>
      <c r="E309" s="216" t="str">
        <f ca="1">IF(ISERROR($V309),"",OFFSET('Smelter Look-up'!$D$4,$V309-4,0)&amp;"")</f>
        <v/>
      </c>
      <c r="F309" s="216" t="str">
        <f ca="1">IF(ISERROR($V309),"",OFFSET('Smelter Look-up'!$E$4,$V309-4,0))</f>
        <v/>
      </c>
      <c r="G309" s="216" t="str">
        <f ca="1">IF(C309=$X$4,"Enter smelter details",IF(ISERROR($V309),"",OFFSET('Smelter Look-up'!$F$4,$V309-4,0)))</f>
        <v/>
      </c>
      <c r="H309" s="217" t="str">
        <f ca="1">IF(ISERROR($V309),"",OFFSET('Smelter Look-up'!$G$4,$V309-4,0))</f>
        <v/>
      </c>
      <c r="I309" s="218" t="str">
        <f ca="1">IF(ISERROR($V309),"",OFFSET('Smelter Look-up'!$H$4,$V309-4,0))</f>
        <v/>
      </c>
      <c r="J309" s="218" t="str">
        <f ca="1">IF(ISERROR($V309),"",OFFSET('Smelter Look-up'!$I$4,$V309-4,0))</f>
        <v/>
      </c>
      <c r="K309" s="272"/>
      <c r="L309" s="272"/>
      <c r="M309" s="272"/>
      <c r="N309" s="272"/>
      <c r="O309" s="272"/>
      <c r="P309" s="219"/>
      <c r="Q309" s="273"/>
      <c r="R309" s="216" t="str">
        <f ca="1">IF(ISERROR($V309),"",OFFSET('Smelter Look-up'!$C$4,$V309-4,0)&amp;"")</f>
        <v/>
      </c>
      <c r="S309" s="224" t="str">
        <f t="shared" ca="1" si="42"/>
        <v/>
      </c>
      <c r="T309" s="224" t="str">
        <f ca="1">IF(B309="","",IF(ISERROR(MATCH($J309,SorP!$B$1:$B$6230,0)),"",INDIRECT("'SorP'!$A$"&amp;MATCH($J309,SorP!$B$1:$B$6230,0))))</f>
        <v/>
      </c>
      <c r="U309" s="240"/>
      <c r="V309" s="274" t="e">
        <f>IF(C309="",NA(),MATCH($B309&amp;$C309,'Smelter Look-up'!$J:$J,0))</f>
        <v>#N/A</v>
      </c>
      <c r="W309" s="275"/>
      <c r="X309" s="275">
        <f t="shared" ca="1" si="43"/>
        <v>0</v>
      </c>
      <c r="Y309" s="275"/>
      <c r="Z309" s="275"/>
      <c r="AB309" s="277" t="str">
        <f t="shared" si="44"/>
        <v/>
      </c>
    </row>
    <row r="310" spans="1:28" s="276" customFormat="1" ht="20.25">
      <c r="A310" s="330"/>
      <c r="B310" s="216" t="str">
        <f>IF(LEN(A310)=0,"",INDEX('Smelter Look-up'!$A:$A,MATCH($A310,'Smelter Look-up'!$E:$E,0)))</f>
        <v/>
      </c>
      <c r="C310" s="220" t="str">
        <f>IF(LEN(A310)=0,"",INDEX('Smelter Look-up'!$C:$C,MATCH($A310,'Smelter Look-up'!$E:$E,0)))</f>
        <v/>
      </c>
      <c r="D310" s="282"/>
      <c r="E310" s="216" t="str">
        <f ca="1">IF(ISERROR($V310),"",OFFSET('Smelter Look-up'!$D$4,$V310-4,0)&amp;"")</f>
        <v/>
      </c>
      <c r="F310" s="216" t="str">
        <f ca="1">IF(ISERROR($V310),"",OFFSET('Smelter Look-up'!$E$4,$V310-4,0))</f>
        <v/>
      </c>
      <c r="G310" s="216" t="str">
        <f ca="1">IF(C310=$X$4,"Enter smelter details",IF(ISERROR($V310),"",OFFSET('Smelter Look-up'!$F$4,$V310-4,0)))</f>
        <v/>
      </c>
      <c r="H310" s="217" t="str">
        <f ca="1">IF(ISERROR($V310),"",OFFSET('Smelter Look-up'!$G$4,$V310-4,0))</f>
        <v/>
      </c>
      <c r="I310" s="218" t="str">
        <f ca="1">IF(ISERROR($V310),"",OFFSET('Smelter Look-up'!$H$4,$V310-4,0))</f>
        <v/>
      </c>
      <c r="J310" s="218" t="str">
        <f ca="1">IF(ISERROR($V310),"",OFFSET('Smelter Look-up'!$I$4,$V310-4,0))</f>
        <v/>
      </c>
      <c r="K310" s="272"/>
      <c r="L310" s="272"/>
      <c r="M310" s="272"/>
      <c r="N310" s="272"/>
      <c r="O310" s="272"/>
      <c r="P310" s="219"/>
      <c r="Q310" s="273"/>
      <c r="R310" s="216" t="str">
        <f ca="1">IF(ISERROR($V310),"",OFFSET('Smelter Look-up'!$C$4,$V310-4,0)&amp;"")</f>
        <v/>
      </c>
      <c r="S310" s="224" t="str">
        <f t="shared" ca="1" si="42"/>
        <v/>
      </c>
      <c r="T310" s="224" t="str">
        <f ca="1">IF(B310="","",IF(ISERROR(MATCH($J310,SorP!$B$1:$B$6230,0)),"",INDIRECT("'SorP'!$A$"&amp;MATCH($J310,SorP!$B$1:$B$6230,0))))</f>
        <v/>
      </c>
      <c r="U310" s="240"/>
      <c r="V310" s="274" t="e">
        <f>IF(C310="",NA(),MATCH($B310&amp;$C310,'Smelter Look-up'!$J:$J,0))</f>
        <v>#N/A</v>
      </c>
      <c r="W310" s="275"/>
      <c r="X310" s="275">
        <f t="shared" ca="1" si="43"/>
        <v>0</v>
      </c>
      <c r="Y310" s="275"/>
      <c r="Z310" s="275"/>
      <c r="AB310" s="277" t="str">
        <f t="shared" si="44"/>
        <v/>
      </c>
    </row>
    <row r="311" spans="1:28" s="276" customFormat="1" ht="20.25">
      <c r="A311" s="330"/>
      <c r="B311" s="216" t="str">
        <f>IF(LEN(A311)=0,"",INDEX('Smelter Look-up'!$A:$A,MATCH($A311,'Smelter Look-up'!$E:$E,0)))</f>
        <v/>
      </c>
      <c r="C311" s="220" t="str">
        <f>IF(LEN(A311)=0,"",INDEX('Smelter Look-up'!$C:$C,MATCH($A311,'Smelter Look-up'!$E:$E,0)))</f>
        <v/>
      </c>
      <c r="D311" s="282"/>
      <c r="E311" s="216" t="str">
        <f ca="1">IF(ISERROR($V311),"",OFFSET('Smelter Look-up'!$D$4,$V311-4,0)&amp;"")</f>
        <v/>
      </c>
      <c r="F311" s="216" t="str">
        <f ca="1">IF(ISERROR($V311),"",OFFSET('Smelter Look-up'!$E$4,$V311-4,0))</f>
        <v/>
      </c>
      <c r="G311" s="216" t="str">
        <f ca="1">IF(C311=$X$4,"Enter smelter details",IF(ISERROR($V311),"",OFFSET('Smelter Look-up'!$F$4,$V311-4,0)))</f>
        <v/>
      </c>
      <c r="H311" s="217" t="str">
        <f ca="1">IF(ISERROR($V311),"",OFFSET('Smelter Look-up'!$G$4,$V311-4,0))</f>
        <v/>
      </c>
      <c r="I311" s="218" t="str">
        <f ca="1">IF(ISERROR($V311),"",OFFSET('Smelter Look-up'!$H$4,$V311-4,0))</f>
        <v/>
      </c>
      <c r="J311" s="218" t="str">
        <f ca="1">IF(ISERROR($V311),"",OFFSET('Smelter Look-up'!$I$4,$V311-4,0))</f>
        <v/>
      </c>
      <c r="K311" s="272"/>
      <c r="L311" s="272"/>
      <c r="M311" s="272"/>
      <c r="N311" s="272"/>
      <c r="O311" s="272"/>
      <c r="P311" s="219"/>
      <c r="Q311" s="273"/>
      <c r="R311" s="216" t="str">
        <f ca="1">IF(ISERROR($V311),"",OFFSET('Smelter Look-up'!$C$4,$V311-4,0)&amp;"")</f>
        <v/>
      </c>
      <c r="S311" s="224" t="str">
        <f t="shared" ca="1" si="42"/>
        <v/>
      </c>
      <c r="T311" s="224" t="str">
        <f ca="1">IF(B311="","",IF(ISERROR(MATCH($J311,SorP!$B$1:$B$6230,0)),"",INDIRECT("'SorP'!$A$"&amp;MATCH($J311,SorP!$B$1:$B$6230,0))))</f>
        <v/>
      </c>
      <c r="U311" s="240"/>
      <c r="V311" s="274" t="e">
        <f>IF(C311="",NA(),MATCH($B311&amp;$C311,'Smelter Look-up'!$J:$J,0))</f>
        <v>#N/A</v>
      </c>
      <c r="W311" s="275"/>
      <c r="X311" s="275">
        <f t="shared" ca="1" si="43"/>
        <v>0</v>
      </c>
      <c r="Y311" s="275"/>
      <c r="Z311" s="275"/>
      <c r="AB311" s="277" t="str">
        <f t="shared" si="44"/>
        <v/>
      </c>
    </row>
    <row r="312" spans="1:28" s="276" customFormat="1" ht="20.25">
      <c r="A312" s="330"/>
      <c r="B312" s="216" t="str">
        <f>IF(LEN(A312)=0,"",INDEX('Smelter Look-up'!$A:$A,MATCH($A312,'Smelter Look-up'!$E:$E,0)))</f>
        <v/>
      </c>
      <c r="C312" s="220" t="str">
        <f>IF(LEN(A312)=0,"",INDEX('Smelter Look-up'!$C:$C,MATCH($A312,'Smelter Look-up'!$E:$E,0)))</f>
        <v/>
      </c>
      <c r="D312" s="282"/>
      <c r="E312" s="216" t="str">
        <f ca="1">IF(ISERROR($V312),"",OFFSET('Smelter Look-up'!$D$4,$V312-4,0)&amp;"")</f>
        <v/>
      </c>
      <c r="F312" s="216" t="str">
        <f ca="1">IF(ISERROR($V312),"",OFFSET('Smelter Look-up'!$E$4,$V312-4,0))</f>
        <v/>
      </c>
      <c r="G312" s="216" t="str">
        <f ca="1">IF(C312=$X$4,"Enter smelter details",IF(ISERROR($V312),"",OFFSET('Smelter Look-up'!$F$4,$V312-4,0)))</f>
        <v/>
      </c>
      <c r="H312" s="217" t="str">
        <f ca="1">IF(ISERROR($V312),"",OFFSET('Smelter Look-up'!$G$4,$V312-4,0))</f>
        <v/>
      </c>
      <c r="I312" s="218" t="str">
        <f ca="1">IF(ISERROR($V312),"",OFFSET('Smelter Look-up'!$H$4,$V312-4,0))</f>
        <v/>
      </c>
      <c r="J312" s="218" t="str">
        <f ca="1">IF(ISERROR($V312),"",OFFSET('Smelter Look-up'!$I$4,$V312-4,0))</f>
        <v/>
      </c>
      <c r="K312" s="272"/>
      <c r="L312" s="272"/>
      <c r="M312" s="272"/>
      <c r="N312" s="272"/>
      <c r="O312" s="272"/>
      <c r="P312" s="219"/>
      <c r="Q312" s="273"/>
      <c r="R312" s="216" t="str">
        <f ca="1">IF(ISERROR($V312),"",OFFSET('Smelter Look-up'!$C$4,$V312-4,0)&amp;"")</f>
        <v/>
      </c>
      <c r="S312" s="224" t="str">
        <f t="shared" ca="1" si="42"/>
        <v/>
      </c>
      <c r="T312" s="224" t="str">
        <f ca="1">IF(B312="","",IF(ISERROR(MATCH($J312,SorP!$B$1:$B$6230,0)),"",INDIRECT("'SorP'!$A$"&amp;MATCH($J312,SorP!$B$1:$B$6230,0))))</f>
        <v/>
      </c>
      <c r="U312" s="240"/>
      <c r="V312" s="274" t="e">
        <f>IF(C312="",NA(),MATCH($B312&amp;$C312,'Smelter Look-up'!$J:$J,0))</f>
        <v>#N/A</v>
      </c>
      <c r="W312" s="275"/>
      <c r="X312" s="275">
        <f t="shared" ca="1" si="43"/>
        <v>0</v>
      </c>
      <c r="Y312" s="275"/>
      <c r="Z312" s="275"/>
      <c r="AB312" s="277" t="str">
        <f t="shared" si="44"/>
        <v/>
      </c>
    </row>
    <row r="313" spans="1:28" s="276" customFormat="1" ht="20.25">
      <c r="A313" s="330"/>
      <c r="B313" s="216" t="str">
        <f>IF(LEN(A313)=0,"",INDEX('Smelter Look-up'!$A:$A,MATCH($A313,'Smelter Look-up'!$E:$E,0)))</f>
        <v/>
      </c>
      <c r="C313" s="220" t="str">
        <f>IF(LEN(A313)=0,"",INDEX('Smelter Look-up'!$C:$C,MATCH($A313,'Smelter Look-up'!$E:$E,0)))</f>
        <v/>
      </c>
      <c r="D313" s="282"/>
      <c r="E313" s="216" t="str">
        <f ca="1">IF(ISERROR($V313),"",OFFSET('Smelter Look-up'!$D$4,$V313-4,0)&amp;"")</f>
        <v/>
      </c>
      <c r="F313" s="216" t="str">
        <f ca="1">IF(ISERROR($V313),"",OFFSET('Smelter Look-up'!$E$4,$V313-4,0))</f>
        <v/>
      </c>
      <c r="G313" s="216" t="str">
        <f ca="1">IF(C313=$X$4,"Enter smelter details",IF(ISERROR($V313),"",OFFSET('Smelter Look-up'!$F$4,$V313-4,0)))</f>
        <v/>
      </c>
      <c r="H313" s="217" t="str">
        <f ca="1">IF(ISERROR($V313),"",OFFSET('Smelter Look-up'!$G$4,$V313-4,0))</f>
        <v/>
      </c>
      <c r="I313" s="218" t="str">
        <f ca="1">IF(ISERROR($V313),"",OFFSET('Smelter Look-up'!$H$4,$V313-4,0))</f>
        <v/>
      </c>
      <c r="J313" s="218" t="str">
        <f ca="1">IF(ISERROR($V313),"",OFFSET('Smelter Look-up'!$I$4,$V313-4,0))</f>
        <v/>
      </c>
      <c r="K313" s="272"/>
      <c r="L313" s="272"/>
      <c r="M313" s="272"/>
      <c r="N313" s="272"/>
      <c r="O313" s="272"/>
      <c r="P313" s="219"/>
      <c r="Q313" s="273"/>
      <c r="R313" s="216" t="str">
        <f ca="1">IF(ISERROR($V313),"",OFFSET('Smelter Look-up'!$C$4,$V313-4,0)&amp;"")</f>
        <v/>
      </c>
      <c r="S313" s="224" t="str">
        <f t="shared" ca="1" si="42"/>
        <v/>
      </c>
      <c r="T313" s="224" t="str">
        <f ca="1">IF(B313="","",IF(ISERROR(MATCH($J313,SorP!$B$1:$B$6230,0)),"",INDIRECT("'SorP'!$A$"&amp;MATCH($J313,SorP!$B$1:$B$6230,0))))</f>
        <v/>
      </c>
      <c r="U313" s="240"/>
      <c r="V313" s="274" t="e">
        <f>IF(C313="",NA(),MATCH($B313&amp;$C313,'Smelter Look-up'!$J:$J,0))</f>
        <v>#N/A</v>
      </c>
      <c r="W313" s="275"/>
      <c r="X313" s="275">
        <f t="shared" ca="1" si="43"/>
        <v>0</v>
      </c>
      <c r="Y313" s="275"/>
      <c r="Z313" s="275"/>
      <c r="AB313" s="277" t="str">
        <f t="shared" si="44"/>
        <v/>
      </c>
    </row>
    <row r="314" spans="1:28" s="276" customFormat="1" ht="20.25">
      <c r="A314" s="330"/>
      <c r="B314" s="216" t="str">
        <f>IF(LEN(A314)=0,"",INDEX('Smelter Look-up'!$A:$A,MATCH($A314,'Smelter Look-up'!$E:$E,0)))</f>
        <v/>
      </c>
      <c r="C314" s="220" t="str">
        <f>IF(LEN(A314)=0,"",INDEX('Smelter Look-up'!$C:$C,MATCH($A314,'Smelter Look-up'!$E:$E,0)))</f>
        <v/>
      </c>
      <c r="D314" s="282"/>
      <c r="E314" s="216" t="str">
        <f ca="1">IF(ISERROR($V314),"",OFFSET('Smelter Look-up'!$D$4,$V314-4,0)&amp;"")</f>
        <v/>
      </c>
      <c r="F314" s="216" t="str">
        <f ca="1">IF(ISERROR($V314),"",OFFSET('Smelter Look-up'!$E$4,$V314-4,0))</f>
        <v/>
      </c>
      <c r="G314" s="216" t="str">
        <f ca="1">IF(C314=$X$4,"Enter smelter details",IF(ISERROR($V314),"",OFFSET('Smelter Look-up'!$F$4,$V314-4,0)))</f>
        <v/>
      </c>
      <c r="H314" s="217" t="str">
        <f ca="1">IF(ISERROR($V314),"",OFFSET('Smelter Look-up'!$G$4,$V314-4,0))</f>
        <v/>
      </c>
      <c r="I314" s="218" t="str">
        <f ca="1">IF(ISERROR($V314),"",OFFSET('Smelter Look-up'!$H$4,$V314-4,0))</f>
        <v/>
      </c>
      <c r="J314" s="218" t="str">
        <f ca="1">IF(ISERROR($V314),"",OFFSET('Smelter Look-up'!$I$4,$V314-4,0))</f>
        <v/>
      </c>
      <c r="K314" s="272"/>
      <c r="L314" s="272"/>
      <c r="M314" s="272"/>
      <c r="N314" s="272"/>
      <c r="O314" s="272"/>
      <c r="P314" s="219"/>
      <c r="Q314" s="273"/>
      <c r="R314" s="216" t="str">
        <f ca="1">IF(ISERROR($V314),"",OFFSET('Smelter Look-up'!$C$4,$V314-4,0)&amp;"")</f>
        <v/>
      </c>
      <c r="S314" s="224" t="str">
        <f t="shared" ca="1" si="42"/>
        <v/>
      </c>
      <c r="T314" s="224" t="str">
        <f ca="1">IF(B314="","",IF(ISERROR(MATCH($J314,SorP!$B$1:$B$6230,0)),"",INDIRECT("'SorP'!$A$"&amp;MATCH($J314,SorP!$B$1:$B$6230,0))))</f>
        <v/>
      </c>
      <c r="U314" s="240"/>
      <c r="V314" s="274" t="e">
        <f>IF(C314="",NA(),MATCH($B314&amp;$C314,'Smelter Look-up'!$J:$J,0))</f>
        <v>#N/A</v>
      </c>
      <c r="W314" s="275"/>
      <c r="X314" s="275">
        <f t="shared" ca="1" si="43"/>
        <v>0</v>
      </c>
      <c r="Y314" s="275"/>
      <c r="Z314" s="275"/>
      <c r="AB314" s="277" t="str">
        <f t="shared" si="44"/>
        <v/>
      </c>
    </row>
    <row r="315" spans="1:28" s="276" customFormat="1" ht="20.25">
      <c r="A315" s="330"/>
      <c r="B315" s="216" t="str">
        <f>IF(LEN(A315)=0,"",INDEX('Smelter Look-up'!$A:$A,MATCH($A315,'Smelter Look-up'!$E:$E,0)))</f>
        <v/>
      </c>
      <c r="C315" s="220" t="str">
        <f>IF(LEN(A315)=0,"",INDEX('Smelter Look-up'!$C:$C,MATCH($A315,'Smelter Look-up'!$E:$E,0)))</f>
        <v/>
      </c>
      <c r="D315" s="282"/>
      <c r="E315" s="216" t="str">
        <f ca="1">IF(ISERROR($V315),"",OFFSET('Smelter Look-up'!$D$4,$V315-4,0)&amp;"")</f>
        <v/>
      </c>
      <c r="F315" s="216" t="str">
        <f ca="1">IF(ISERROR($V315),"",OFFSET('Smelter Look-up'!$E$4,$V315-4,0))</f>
        <v/>
      </c>
      <c r="G315" s="216" t="str">
        <f ca="1">IF(C315=$X$4,"Enter smelter details",IF(ISERROR($V315),"",OFFSET('Smelter Look-up'!$F$4,$V315-4,0)))</f>
        <v/>
      </c>
      <c r="H315" s="217" t="str">
        <f ca="1">IF(ISERROR($V315),"",OFFSET('Smelter Look-up'!$G$4,$V315-4,0))</f>
        <v/>
      </c>
      <c r="I315" s="218" t="str">
        <f ca="1">IF(ISERROR($V315),"",OFFSET('Smelter Look-up'!$H$4,$V315-4,0))</f>
        <v/>
      </c>
      <c r="J315" s="218" t="str">
        <f ca="1">IF(ISERROR($V315),"",OFFSET('Smelter Look-up'!$I$4,$V315-4,0))</f>
        <v/>
      </c>
      <c r="K315" s="272"/>
      <c r="L315" s="272"/>
      <c r="M315" s="272"/>
      <c r="N315" s="272"/>
      <c r="O315" s="272"/>
      <c r="P315" s="219"/>
      <c r="Q315" s="273"/>
      <c r="R315" s="216" t="str">
        <f ca="1">IF(ISERROR($V315),"",OFFSET('Smelter Look-up'!$C$4,$V315-4,0)&amp;"")</f>
        <v/>
      </c>
      <c r="S315" s="224" t="str">
        <f t="shared" ca="1" si="42"/>
        <v/>
      </c>
      <c r="T315" s="224" t="str">
        <f ca="1">IF(B315="","",IF(ISERROR(MATCH($J315,SorP!$B$1:$B$6230,0)),"",INDIRECT("'SorP'!$A$"&amp;MATCH($J315,SorP!$B$1:$B$6230,0))))</f>
        <v/>
      </c>
      <c r="U315" s="240"/>
      <c r="V315" s="274" t="e">
        <f>IF(C315="",NA(),MATCH($B315&amp;$C315,'Smelter Look-up'!$J:$J,0))</f>
        <v>#N/A</v>
      </c>
      <c r="W315" s="275"/>
      <c r="X315" s="275">
        <f t="shared" ca="1" si="43"/>
        <v>0</v>
      </c>
      <c r="Y315" s="275"/>
      <c r="Z315" s="275"/>
      <c r="AB315" s="277" t="str">
        <f t="shared" si="44"/>
        <v/>
      </c>
    </row>
    <row r="316" spans="1:28" s="276" customFormat="1" ht="20.25">
      <c r="A316" s="330"/>
      <c r="B316" s="216" t="str">
        <f>IF(LEN(A316)=0,"",INDEX('Smelter Look-up'!$A:$A,MATCH($A316,'Smelter Look-up'!$E:$E,0)))</f>
        <v/>
      </c>
      <c r="C316" s="220" t="str">
        <f>IF(LEN(A316)=0,"",INDEX('Smelter Look-up'!$C:$C,MATCH($A316,'Smelter Look-up'!$E:$E,0)))</f>
        <v/>
      </c>
      <c r="D316" s="282"/>
      <c r="E316" s="216" t="str">
        <f ca="1">IF(ISERROR($V316),"",OFFSET('Smelter Look-up'!$D$4,$V316-4,0)&amp;"")</f>
        <v/>
      </c>
      <c r="F316" s="216" t="str">
        <f ca="1">IF(ISERROR($V316),"",OFFSET('Smelter Look-up'!$E$4,$V316-4,0))</f>
        <v/>
      </c>
      <c r="G316" s="216" t="str">
        <f ca="1">IF(C316=$X$4,"Enter smelter details",IF(ISERROR($V316),"",OFFSET('Smelter Look-up'!$F$4,$V316-4,0)))</f>
        <v/>
      </c>
      <c r="H316" s="217" t="str">
        <f ca="1">IF(ISERROR($V316),"",OFFSET('Smelter Look-up'!$G$4,$V316-4,0))</f>
        <v/>
      </c>
      <c r="I316" s="218" t="str">
        <f ca="1">IF(ISERROR($V316),"",OFFSET('Smelter Look-up'!$H$4,$V316-4,0))</f>
        <v/>
      </c>
      <c r="J316" s="218" t="str">
        <f ca="1">IF(ISERROR($V316),"",OFFSET('Smelter Look-up'!$I$4,$V316-4,0))</f>
        <v/>
      </c>
      <c r="K316" s="272"/>
      <c r="L316" s="272"/>
      <c r="M316" s="272"/>
      <c r="N316" s="272"/>
      <c r="O316" s="272"/>
      <c r="P316" s="219"/>
      <c r="Q316" s="273"/>
      <c r="R316" s="216" t="str">
        <f ca="1">IF(ISERROR($V316),"",OFFSET('Smelter Look-up'!$C$4,$V316-4,0)&amp;"")</f>
        <v/>
      </c>
      <c r="S316" s="224" t="str">
        <f t="shared" ca="1" si="42"/>
        <v/>
      </c>
      <c r="T316" s="224" t="str">
        <f ca="1">IF(B316="","",IF(ISERROR(MATCH($J316,SorP!$B$1:$B$6230,0)),"",INDIRECT("'SorP'!$A$"&amp;MATCH($J316,SorP!$B$1:$B$6230,0))))</f>
        <v/>
      </c>
      <c r="U316" s="240"/>
      <c r="V316" s="274" t="e">
        <f>IF(C316="",NA(),MATCH($B316&amp;$C316,'Smelter Look-up'!$J:$J,0))</f>
        <v>#N/A</v>
      </c>
      <c r="W316" s="275"/>
      <c r="X316" s="275">
        <f t="shared" ca="1" si="43"/>
        <v>0</v>
      </c>
      <c r="Y316" s="275"/>
      <c r="Z316" s="275"/>
      <c r="AB316" s="277" t="str">
        <f t="shared" si="44"/>
        <v/>
      </c>
    </row>
    <row r="317" spans="1:28" s="276" customFormat="1" ht="20.25">
      <c r="A317" s="330"/>
      <c r="B317" s="216" t="str">
        <f>IF(LEN(A317)=0,"",INDEX('Smelter Look-up'!$A:$A,MATCH($A317,'Smelter Look-up'!$E:$E,0)))</f>
        <v/>
      </c>
      <c r="C317" s="220" t="str">
        <f>IF(LEN(A317)=0,"",INDEX('Smelter Look-up'!$C:$C,MATCH($A317,'Smelter Look-up'!$E:$E,0)))</f>
        <v/>
      </c>
      <c r="D317" s="282"/>
      <c r="E317" s="216" t="str">
        <f ca="1">IF(ISERROR($V317),"",OFFSET('Smelter Look-up'!$D$4,$V317-4,0)&amp;"")</f>
        <v/>
      </c>
      <c r="F317" s="216" t="str">
        <f ca="1">IF(ISERROR($V317),"",OFFSET('Smelter Look-up'!$E$4,$V317-4,0))</f>
        <v/>
      </c>
      <c r="G317" s="216" t="str">
        <f ca="1">IF(C317=$X$4,"Enter smelter details",IF(ISERROR($V317),"",OFFSET('Smelter Look-up'!$F$4,$V317-4,0)))</f>
        <v/>
      </c>
      <c r="H317" s="217" t="str">
        <f ca="1">IF(ISERROR($V317),"",OFFSET('Smelter Look-up'!$G$4,$V317-4,0))</f>
        <v/>
      </c>
      <c r="I317" s="218" t="str">
        <f ca="1">IF(ISERROR($V317),"",OFFSET('Smelter Look-up'!$H$4,$V317-4,0))</f>
        <v/>
      </c>
      <c r="J317" s="218" t="str">
        <f ca="1">IF(ISERROR($V317),"",OFFSET('Smelter Look-up'!$I$4,$V317-4,0))</f>
        <v/>
      </c>
      <c r="K317" s="272"/>
      <c r="L317" s="272"/>
      <c r="M317" s="272"/>
      <c r="N317" s="272"/>
      <c r="O317" s="272"/>
      <c r="P317" s="219"/>
      <c r="Q317" s="273"/>
      <c r="R317" s="216" t="str">
        <f ca="1">IF(ISERROR($V317),"",OFFSET('Smelter Look-up'!$C$4,$V317-4,0)&amp;"")</f>
        <v/>
      </c>
      <c r="S317" s="224" t="str">
        <f t="shared" ca="1" si="42"/>
        <v/>
      </c>
      <c r="T317" s="224" t="str">
        <f ca="1">IF(B317="","",IF(ISERROR(MATCH($J317,SorP!$B$1:$B$6230,0)),"",INDIRECT("'SorP'!$A$"&amp;MATCH($J317,SorP!$B$1:$B$6230,0))))</f>
        <v/>
      </c>
      <c r="U317" s="240"/>
      <c r="V317" s="274" t="e">
        <f>IF(C317="",NA(),MATCH($B317&amp;$C317,'Smelter Look-up'!$J:$J,0))</f>
        <v>#N/A</v>
      </c>
      <c r="W317" s="275"/>
      <c r="X317" s="275">
        <f t="shared" ca="1" si="43"/>
        <v>0</v>
      </c>
      <c r="Y317" s="275"/>
      <c r="Z317" s="275"/>
      <c r="AB317" s="277" t="str">
        <f t="shared" si="44"/>
        <v/>
      </c>
    </row>
    <row r="318" spans="1:28" s="276" customFormat="1" ht="20.25">
      <c r="A318" s="330"/>
      <c r="B318" s="216" t="str">
        <f>IF(LEN(A318)=0,"",INDEX('Smelter Look-up'!$A:$A,MATCH($A318,'Smelter Look-up'!$E:$E,0)))</f>
        <v/>
      </c>
      <c r="C318" s="220" t="str">
        <f>IF(LEN(A318)=0,"",INDEX('Smelter Look-up'!$C:$C,MATCH($A318,'Smelter Look-up'!$E:$E,0)))</f>
        <v/>
      </c>
      <c r="D318" s="282"/>
      <c r="E318" s="216" t="str">
        <f ca="1">IF(ISERROR($V318),"",OFFSET('Smelter Look-up'!$D$4,$V318-4,0)&amp;"")</f>
        <v/>
      </c>
      <c r="F318" s="216" t="str">
        <f ca="1">IF(ISERROR($V318),"",OFFSET('Smelter Look-up'!$E$4,$V318-4,0))</f>
        <v/>
      </c>
      <c r="G318" s="216" t="str">
        <f ca="1">IF(C318=$X$4,"Enter smelter details",IF(ISERROR($V318),"",OFFSET('Smelter Look-up'!$F$4,$V318-4,0)))</f>
        <v/>
      </c>
      <c r="H318" s="217" t="str">
        <f ca="1">IF(ISERROR($V318),"",OFFSET('Smelter Look-up'!$G$4,$V318-4,0))</f>
        <v/>
      </c>
      <c r="I318" s="218" t="str">
        <f ca="1">IF(ISERROR($V318),"",OFFSET('Smelter Look-up'!$H$4,$V318-4,0))</f>
        <v/>
      </c>
      <c r="J318" s="218" t="str">
        <f ca="1">IF(ISERROR($V318),"",OFFSET('Smelter Look-up'!$I$4,$V318-4,0))</f>
        <v/>
      </c>
      <c r="K318" s="272"/>
      <c r="L318" s="272"/>
      <c r="M318" s="272"/>
      <c r="N318" s="272"/>
      <c r="O318" s="272"/>
      <c r="P318" s="219"/>
      <c r="Q318" s="273"/>
      <c r="R318" s="216" t="str">
        <f ca="1">IF(ISERROR($V318),"",OFFSET('Smelter Look-up'!$C$4,$V318-4,0)&amp;"")</f>
        <v/>
      </c>
      <c r="S318" s="224" t="str">
        <f t="shared" ca="1" si="42"/>
        <v/>
      </c>
      <c r="T318" s="224" t="str">
        <f ca="1">IF(B318="","",IF(ISERROR(MATCH($J318,SorP!$B$1:$B$6230,0)),"",INDIRECT("'SorP'!$A$"&amp;MATCH($J318,SorP!$B$1:$B$6230,0))))</f>
        <v/>
      </c>
      <c r="U318" s="240"/>
      <c r="V318" s="274" t="e">
        <f>IF(C318="",NA(),MATCH($B318&amp;$C318,'Smelter Look-up'!$J:$J,0))</f>
        <v>#N/A</v>
      </c>
      <c r="W318" s="275"/>
      <c r="X318" s="275">
        <f t="shared" ca="1" si="43"/>
        <v>0</v>
      </c>
      <c r="Y318" s="275"/>
      <c r="Z318" s="275"/>
      <c r="AB318" s="277" t="str">
        <f t="shared" si="44"/>
        <v/>
      </c>
    </row>
    <row r="319" spans="1:28" s="276" customFormat="1" ht="20.25">
      <c r="A319" s="330"/>
      <c r="B319" s="216" t="str">
        <f>IF(LEN(A319)=0,"",INDEX('Smelter Look-up'!$A:$A,MATCH($A319,'Smelter Look-up'!$E:$E,0)))</f>
        <v/>
      </c>
      <c r="C319" s="220" t="str">
        <f>IF(LEN(A319)=0,"",INDEX('Smelter Look-up'!$C:$C,MATCH($A319,'Smelter Look-up'!$E:$E,0)))</f>
        <v/>
      </c>
      <c r="D319" s="282"/>
      <c r="E319" s="216" t="str">
        <f ca="1">IF(ISERROR($V319),"",OFFSET('Smelter Look-up'!$D$4,$V319-4,0)&amp;"")</f>
        <v/>
      </c>
      <c r="F319" s="216" t="str">
        <f ca="1">IF(ISERROR($V319),"",OFFSET('Smelter Look-up'!$E$4,$V319-4,0))</f>
        <v/>
      </c>
      <c r="G319" s="216" t="str">
        <f ca="1">IF(C319=$X$4,"Enter smelter details",IF(ISERROR($V319),"",OFFSET('Smelter Look-up'!$F$4,$V319-4,0)))</f>
        <v/>
      </c>
      <c r="H319" s="217" t="str">
        <f ca="1">IF(ISERROR($V319),"",OFFSET('Smelter Look-up'!$G$4,$V319-4,0))</f>
        <v/>
      </c>
      <c r="I319" s="218" t="str">
        <f ca="1">IF(ISERROR($V319),"",OFFSET('Smelter Look-up'!$H$4,$V319-4,0))</f>
        <v/>
      </c>
      <c r="J319" s="218" t="str">
        <f ca="1">IF(ISERROR($V319),"",OFFSET('Smelter Look-up'!$I$4,$V319-4,0))</f>
        <v/>
      </c>
      <c r="K319" s="272"/>
      <c r="L319" s="272"/>
      <c r="M319" s="272"/>
      <c r="N319" s="272"/>
      <c r="O319" s="272"/>
      <c r="P319" s="219"/>
      <c r="Q319" s="273"/>
      <c r="R319" s="216" t="str">
        <f ca="1">IF(ISERROR($V319),"",OFFSET('Smelter Look-up'!$C$4,$V319-4,0)&amp;"")</f>
        <v/>
      </c>
      <c r="S319" s="224" t="str">
        <f t="shared" ca="1" si="42"/>
        <v/>
      </c>
      <c r="T319" s="224" t="str">
        <f ca="1">IF(B319="","",IF(ISERROR(MATCH($J319,SorP!$B$1:$B$6230,0)),"",INDIRECT("'SorP'!$A$"&amp;MATCH($J319,SorP!$B$1:$B$6230,0))))</f>
        <v/>
      </c>
      <c r="U319" s="240"/>
      <c r="V319" s="274" t="e">
        <f>IF(C319="",NA(),MATCH($B319&amp;$C319,'Smelter Look-up'!$J:$J,0))</f>
        <v>#N/A</v>
      </c>
      <c r="W319" s="275"/>
      <c r="X319" s="275">
        <f t="shared" ca="1" si="43"/>
        <v>0</v>
      </c>
      <c r="Y319" s="275"/>
      <c r="Z319" s="275"/>
      <c r="AB319" s="277" t="str">
        <f t="shared" si="44"/>
        <v/>
      </c>
    </row>
    <row r="320" spans="1:28" s="276" customFormat="1" ht="20.25">
      <c r="A320" s="330"/>
      <c r="B320" s="216" t="str">
        <f>IF(LEN(A320)=0,"",INDEX('Smelter Look-up'!$A:$A,MATCH($A320,'Smelter Look-up'!$E:$E,0)))</f>
        <v/>
      </c>
      <c r="C320" s="220" t="str">
        <f>IF(LEN(A320)=0,"",INDEX('Smelter Look-up'!$C:$C,MATCH($A320,'Smelter Look-up'!$E:$E,0)))</f>
        <v/>
      </c>
      <c r="D320" s="282"/>
      <c r="E320" s="216" t="str">
        <f ca="1">IF(ISERROR($V320),"",OFFSET('Smelter Look-up'!$D$4,$V320-4,0)&amp;"")</f>
        <v/>
      </c>
      <c r="F320" s="216" t="str">
        <f ca="1">IF(ISERROR($V320),"",OFFSET('Smelter Look-up'!$E$4,$V320-4,0))</f>
        <v/>
      </c>
      <c r="G320" s="216" t="str">
        <f ca="1">IF(C320=$X$4,"Enter smelter details",IF(ISERROR($V320),"",OFFSET('Smelter Look-up'!$F$4,$V320-4,0)))</f>
        <v/>
      </c>
      <c r="H320" s="217" t="str">
        <f ca="1">IF(ISERROR($V320),"",OFFSET('Smelter Look-up'!$G$4,$V320-4,0))</f>
        <v/>
      </c>
      <c r="I320" s="218" t="str">
        <f ca="1">IF(ISERROR($V320),"",OFFSET('Smelter Look-up'!$H$4,$V320-4,0))</f>
        <v/>
      </c>
      <c r="J320" s="218" t="str">
        <f ca="1">IF(ISERROR($V320),"",OFFSET('Smelter Look-up'!$I$4,$V320-4,0))</f>
        <v/>
      </c>
      <c r="K320" s="272"/>
      <c r="L320" s="272"/>
      <c r="M320" s="272"/>
      <c r="N320" s="272"/>
      <c r="O320" s="272"/>
      <c r="P320" s="219"/>
      <c r="Q320" s="273"/>
      <c r="R320" s="216" t="str">
        <f ca="1">IF(ISERROR($V320),"",OFFSET('Smelter Look-up'!$C$4,$V320-4,0)&amp;"")</f>
        <v/>
      </c>
      <c r="S320" s="224" t="str">
        <f t="shared" ca="1" si="42"/>
        <v/>
      </c>
      <c r="T320" s="224" t="str">
        <f ca="1">IF(B320="","",IF(ISERROR(MATCH($J320,SorP!$B$1:$B$6230,0)),"",INDIRECT("'SorP'!$A$"&amp;MATCH($J320,SorP!$B$1:$B$6230,0))))</f>
        <v/>
      </c>
      <c r="U320" s="240"/>
      <c r="V320" s="274" t="e">
        <f>IF(C320="",NA(),MATCH($B320&amp;$C320,'Smelter Look-up'!$J:$J,0))</f>
        <v>#N/A</v>
      </c>
      <c r="W320" s="275"/>
      <c r="X320" s="275">
        <f t="shared" ca="1" si="43"/>
        <v>0</v>
      </c>
      <c r="Y320" s="275"/>
      <c r="Z320" s="275"/>
      <c r="AB320" s="277" t="str">
        <f t="shared" si="44"/>
        <v/>
      </c>
    </row>
    <row r="321" spans="1:28" s="276" customFormat="1" ht="20.25">
      <c r="A321" s="330"/>
      <c r="B321" s="216" t="str">
        <f>IF(LEN(A321)=0,"",INDEX('Smelter Look-up'!$A:$A,MATCH($A321,'Smelter Look-up'!$E:$E,0)))</f>
        <v/>
      </c>
      <c r="C321" s="220" t="str">
        <f>IF(LEN(A321)=0,"",INDEX('Smelter Look-up'!$C:$C,MATCH($A321,'Smelter Look-up'!$E:$E,0)))</f>
        <v/>
      </c>
      <c r="D321" s="282"/>
      <c r="E321" s="216" t="str">
        <f ca="1">IF(ISERROR($V321),"",OFFSET('Smelter Look-up'!$D$4,$V321-4,0)&amp;"")</f>
        <v/>
      </c>
      <c r="F321" s="216" t="str">
        <f ca="1">IF(ISERROR($V321),"",OFFSET('Smelter Look-up'!$E$4,$V321-4,0))</f>
        <v/>
      </c>
      <c r="G321" s="216" t="str">
        <f ca="1">IF(C321=$X$4,"Enter smelter details",IF(ISERROR($V321),"",OFFSET('Smelter Look-up'!$F$4,$V321-4,0)))</f>
        <v/>
      </c>
      <c r="H321" s="217" t="str">
        <f ca="1">IF(ISERROR($V321),"",OFFSET('Smelter Look-up'!$G$4,$V321-4,0))</f>
        <v/>
      </c>
      <c r="I321" s="218" t="str">
        <f ca="1">IF(ISERROR($V321),"",OFFSET('Smelter Look-up'!$H$4,$V321-4,0))</f>
        <v/>
      </c>
      <c r="J321" s="218" t="str">
        <f ca="1">IF(ISERROR($V321),"",OFFSET('Smelter Look-up'!$I$4,$V321-4,0))</f>
        <v/>
      </c>
      <c r="K321" s="272"/>
      <c r="L321" s="272"/>
      <c r="M321" s="272"/>
      <c r="N321" s="272"/>
      <c r="O321" s="272"/>
      <c r="P321" s="219"/>
      <c r="Q321" s="273"/>
      <c r="R321" s="216" t="str">
        <f ca="1">IF(ISERROR($V321),"",OFFSET('Smelter Look-up'!$C$4,$V321-4,0)&amp;"")</f>
        <v/>
      </c>
      <c r="S321" s="224" t="str">
        <f t="shared" ca="1" si="42"/>
        <v/>
      </c>
      <c r="T321" s="224" t="str">
        <f ca="1">IF(B321="","",IF(ISERROR(MATCH($J321,SorP!$B$1:$B$6230,0)),"",INDIRECT("'SorP'!$A$"&amp;MATCH($J321,SorP!$B$1:$B$6230,0))))</f>
        <v/>
      </c>
      <c r="U321" s="240"/>
      <c r="V321" s="274" t="e">
        <f>IF(C321="",NA(),MATCH($B321&amp;$C321,'Smelter Look-up'!$J:$J,0))</f>
        <v>#N/A</v>
      </c>
      <c r="W321" s="275"/>
      <c r="X321" s="275">
        <f t="shared" ca="1" si="43"/>
        <v>0</v>
      </c>
      <c r="Y321" s="275"/>
      <c r="Z321" s="275"/>
      <c r="AB321" s="277" t="str">
        <f t="shared" si="44"/>
        <v/>
      </c>
    </row>
    <row r="322" spans="1:28" s="276" customFormat="1" ht="20.25">
      <c r="A322" s="330"/>
      <c r="B322" s="216" t="str">
        <f>IF(LEN(A322)=0,"",INDEX('Smelter Look-up'!$A:$A,MATCH($A322,'Smelter Look-up'!$E:$E,0)))</f>
        <v/>
      </c>
      <c r="C322" s="220" t="str">
        <f>IF(LEN(A322)=0,"",INDEX('Smelter Look-up'!$C:$C,MATCH($A322,'Smelter Look-up'!$E:$E,0)))</f>
        <v/>
      </c>
      <c r="D322" s="282"/>
      <c r="E322" s="216" t="str">
        <f ca="1">IF(ISERROR($V322),"",OFFSET('Smelter Look-up'!$D$4,$V322-4,0)&amp;"")</f>
        <v/>
      </c>
      <c r="F322" s="216" t="str">
        <f ca="1">IF(ISERROR($V322),"",OFFSET('Smelter Look-up'!$E$4,$V322-4,0))</f>
        <v/>
      </c>
      <c r="G322" s="216" t="str">
        <f ca="1">IF(C322=$X$4,"Enter smelter details",IF(ISERROR($V322),"",OFFSET('Smelter Look-up'!$F$4,$V322-4,0)))</f>
        <v/>
      </c>
      <c r="H322" s="217" t="str">
        <f ca="1">IF(ISERROR($V322),"",OFFSET('Smelter Look-up'!$G$4,$V322-4,0))</f>
        <v/>
      </c>
      <c r="I322" s="218" t="str">
        <f ca="1">IF(ISERROR($V322),"",OFFSET('Smelter Look-up'!$H$4,$V322-4,0))</f>
        <v/>
      </c>
      <c r="J322" s="218" t="str">
        <f ca="1">IF(ISERROR($V322),"",OFFSET('Smelter Look-up'!$I$4,$V322-4,0))</f>
        <v/>
      </c>
      <c r="K322" s="272"/>
      <c r="L322" s="272"/>
      <c r="M322" s="272"/>
      <c r="N322" s="272"/>
      <c r="O322" s="272"/>
      <c r="P322" s="219"/>
      <c r="Q322" s="273"/>
      <c r="R322" s="216" t="str">
        <f ca="1">IF(ISERROR($V322),"",OFFSET('Smelter Look-up'!$C$4,$V322-4,0)&amp;"")</f>
        <v/>
      </c>
      <c r="S322" s="224" t="str">
        <f t="shared" ca="1" si="42"/>
        <v/>
      </c>
      <c r="T322" s="224" t="str">
        <f ca="1">IF(B322="","",IF(ISERROR(MATCH($J322,SorP!$B$1:$B$6230,0)),"",INDIRECT("'SorP'!$A$"&amp;MATCH($J322,SorP!$B$1:$B$6230,0))))</f>
        <v/>
      </c>
      <c r="U322" s="240"/>
      <c r="V322" s="274" t="e">
        <f>IF(C322="",NA(),MATCH($B322&amp;$C322,'Smelter Look-up'!$J:$J,0))</f>
        <v>#N/A</v>
      </c>
      <c r="W322" s="275"/>
      <c r="X322" s="275">
        <f t="shared" ca="1" si="43"/>
        <v>0</v>
      </c>
      <c r="Y322" s="275"/>
      <c r="Z322" s="275"/>
      <c r="AB322" s="277" t="str">
        <f t="shared" si="44"/>
        <v/>
      </c>
    </row>
    <row r="323" spans="1:28" s="276" customFormat="1" ht="20.25">
      <c r="A323" s="330"/>
      <c r="B323" s="216" t="str">
        <f>IF(LEN(A323)=0,"",INDEX('Smelter Look-up'!$A:$A,MATCH($A323,'Smelter Look-up'!$E:$E,0)))</f>
        <v/>
      </c>
      <c r="C323" s="220" t="str">
        <f>IF(LEN(A323)=0,"",INDEX('Smelter Look-up'!$C:$C,MATCH($A323,'Smelter Look-up'!$E:$E,0)))</f>
        <v/>
      </c>
      <c r="D323" s="282"/>
      <c r="E323" s="216" t="str">
        <f ca="1">IF(ISERROR($V323),"",OFFSET('Smelter Look-up'!$D$4,$V323-4,0)&amp;"")</f>
        <v/>
      </c>
      <c r="F323" s="216" t="str">
        <f ca="1">IF(ISERROR($V323),"",OFFSET('Smelter Look-up'!$E$4,$V323-4,0))</f>
        <v/>
      </c>
      <c r="G323" s="216" t="str">
        <f ca="1">IF(C323=$X$4,"Enter smelter details",IF(ISERROR($V323),"",OFFSET('Smelter Look-up'!$F$4,$V323-4,0)))</f>
        <v/>
      </c>
      <c r="H323" s="217" t="str">
        <f ca="1">IF(ISERROR($V323),"",OFFSET('Smelter Look-up'!$G$4,$V323-4,0))</f>
        <v/>
      </c>
      <c r="I323" s="218" t="str">
        <f ca="1">IF(ISERROR($V323),"",OFFSET('Smelter Look-up'!$H$4,$V323-4,0))</f>
        <v/>
      </c>
      <c r="J323" s="218" t="str">
        <f ca="1">IF(ISERROR($V323),"",OFFSET('Smelter Look-up'!$I$4,$V323-4,0))</f>
        <v/>
      </c>
      <c r="K323" s="272"/>
      <c r="L323" s="272"/>
      <c r="M323" s="272"/>
      <c r="N323" s="272"/>
      <c r="O323" s="272"/>
      <c r="P323" s="219"/>
      <c r="Q323" s="273"/>
      <c r="R323" s="216" t="str">
        <f ca="1">IF(ISERROR($V323),"",OFFSET('Smelter Look-up'!$C$4,$V323-4,0)&amp;"")</f>
        <v/>
      </c>
      <c r="S323" s="224" t="str">
        <f t="shared" ca="1" si="42"/>
        <v/>
      </c>
      <c r="T323" s="224" t="str">
        <f ca="1">IF(B323="","",IF(ISERROR(MATCH($J323,SorP!$B$1:$B$6230,0)),"",INDIRECT("'SorP'!$A$"&amp;MATCH($J323,SorP!$B$1:$B$6230,0))))</f>
        <v/>
      </c>
      <c r="U323" s="240"/>
      <c r="V323" s="274" t="e">
        <f>IF(C323="",NA(),MATCH($B323&amp;$C323,'Smelter Look-up'!$J:$J,0))</f>
        <v>#N/A</v>
      </c>
      <c r="W323" s="275"/>
      <c r="X323" s="275">
        <f t="shared" ca="1" si="43"/>
        <v>0</v>
      </c>
      <c r="Y323" s="275"/>
      <c r="Z323" s="275"/>
      <c r="AB323" s="277" t="str">
        <f t="shared" si="44"/>
        <v/>
      </c>
    </row>
    <row r="324" spans="1:28" s="276" customFormat="1" ht="20.25">
      <c r="A324" s="330"/>
      <c r="B324" s="216" t="str">
        <f>IF(LEN(A324)=0,"",INDEX('Smelter Look-up'!$A:$A,MATCH($A324,'Smelter Look-up'!$E:$E,0)))</f>
        <v/>
      </c>
      <c r="C324" s="220" t="str">
        <f>IF(LEN(A324)=0,"",INDEX('Smelter Look-up'!$C:$C,MATCH($A324,'Smelter Look-up'!$E:$E,0)))</f>
        <v/>
      </c>
      <c r="D324" s="282"/>
      <c r="E324" s="216" t="str">
        <f ca="1">IF(ISERROR($V324),"",OFFSET('Smelter Look-up'!$D$4,$V324-4,0)&amp;"")</f>
        <v/>
      </c>
      <c r="F324" s="216" t="str">
        <f ca="1">IF(ISERROR($V324),"",OFFSET('Smelter Look-up'!$E$4,$V324-4,0))</f>
        <v/>
      </c>
      <c r="G324" s="216" t="str">
        <f ca="1">IF(C324=$X$4,"Enter smelter details",IF(ISERROR($V324),"",OFFSET('Smelter Look-up'!$F$4,$V324-4,0)))</f>
        <v/>
      </c>
      <c r="H324" s="217" t="str">
        <f ca="1">IF(ISERROR($V324),"",OFFSET('Smelter Look-up'!$G$4,$V324-4,0))</f>
        <v/>
      </c>
      <c r="I324" s="218" t="str">
        <f ca="1">IF(ISERROR($V324),"",OFFSET('Smelter Look-up'!$H$4,$V324-4,0))</f>
        <v/>
      </c>
      <c r="J324" s="218" t="str">
        <f ca="1">IF(ISERROR($V324),"",OFFSET('Smelter Look-up'!$I$4,$V324-4,0))</f>
        <v/>
      </c>
      <c r="K324" s="272"/>
      <c r="L324" s="272"/>
      <c r="M324" s="272"/>
      <c r="N324" s="272"/>
      <c r="O324" s="272"/>
      <c r="P324" s="219"/>
      <c r="Q324" s="273"/>
      <c r="R324" s="216" t="str">
        <f ca="1">IF(ISERROR($V324),"",OFFSET('Smelter Look-up'!$C$4,$V324-4,0)&amp;"")</f>
        <v/>
      </c>
      <c r="S324" s="224" t="str">
        <f t="shared" ca="1" si="42"/>
        <v/>
      </c>
      <c r="T324" s="224" t="str">
        <f ca="1">IF(B324="","",IF(ISERROR(MATCH($J324,SorP!$B$1:$B$6230,0)),"",INDIRECT("'SorP'!$A$"&amp;MATCH($J324,SorP!$B$1:$B$6230,0))))</f>
        <v/>
      </c>
      <c r="U324" s="240"/>
      <c r="V324" s="274" t="e">
        <f>IF(C324="",NA(),MATCH($B324&amp;$C324,'Smelter Look-up'!$J:$J,0))</f>
        <v>#N/A</v>
      </c>
      <c r="W324" s="275"/>
      <c r="X324" s="275">
        <f t="shared" ca="1" si="43"/>
        <v>0</v>
      </c>
      <c r="Y324" s="275"/>
      <c r="Z324" s="275"/>
      <c r="AB324" s="277" t="str">
        <f t="shared" si="44"/>
        <v/>
      </c>
    </row>
    <row r="325" spans="1:28" s="276" customFormat="1" ht="20.25">
      <c r="A325" s="330"/>
      <c r="B325" s="216" t="str">
        <f>IF(LEN(A325)=0,"",INDEX('Smelter Look-up'!$A:$A,MATCH($A325,'Smelter Look-up'!$E:$E,0)))</f>
        <v/>
      </c>
      <c r="C325" s="220" t="str">
        <f>IF(LEN(A325)=0,"",INDEX('Smelter Look-up'!$C:$C,MATCH($A325,'Smelter Look-up'!$E:$E,0)))</f>
        <v/>
      </c>
      <c r="D325" s="282"/>
      <c r="E325" s="216" t="str">
        <f ca="1">IF(ISERROR($V325),"",OFFSET('Smelter Look-up'!$D$4,$V325-4,0)&amp;"")</f>
        <v/>
      </c>
      <c r="F325" s="216" t="str">
        <f ca="1">IF(ISERROR($V325),"",OFFSET('Smelter Look-up'!$E$4,$V325-4,0))</f>
        <v/>
      </c>
      <c r="G325" s="216" t="str">
        <f ca="1">IF(C325=$X$4,"Enter smelter details",IF(ISERROR($V325),"",OFFSET('Smelter Look-up'!$F$4,$V325-4,0)))</f>
        <v/>
      </c>
      <c r="H325" s="217" t="str">
        <f ca="1">IF(ISERROR($V325),"",OFFSET('Smelter Look-up'!$G$4,$V325-4,0))</f>
        <v/>
      </c>
      <c r="I325" s="218" t="str">
        <f ca="1">IF(ISERROR($V325),"",OFFSET('Smelter Look-up'!$H$4,$V325-4,0))</f>
        <v/>
      </c>
      <c r="J325" s="218" t="str">
        <f ca="1">IF(ISERROR($V325),"",OFFSET('Smelter Look-up'!$I$4,$V325-4,0))</f>
        <v/>
      </c>
      <c r="K325" s="272"/>
      <c r="L325" s="272"/>
      <c r="M325" s="272"/>
      <c r="N325" s="272"/>
      <c r="O325" s="272"/>
      <c r="P325" s="219"/>
      <c r="Q325" s="273"/>
      <c r="R325" s="216" t="str">
        <f ca="1">IF(ISERROR($V325),"",OFFSET('Smelter Look-up'!$C$4,$V325-4,0)&amp;"")</f>
        <v/>
      </c>
      <c r="S325" s="224" t="str">
        <f t="shared" ref="S325" ca="1" si="45">IF(B325="","",IF(ISERROR(MATCH($E325,CL,0)),"Unknown",INDIRECT("'C'!$A$"&amp;MATCH($E325,CL,0)+1)))</f>
        <v/>
      </c>
      <c r="T325" s="224" t="str">
        <f ca="1">IF(B325="","",IF(ISERROR(MATCH($J325,SorP!$B$1:$B$6230,0)),"",INDIRECT("'SorP'!$A$"&amp;MATCH($J325,SorP!$B$1:$B$6230,0))))</f>
        <v/>
      </c>
      <c r="U325" s="240"/>
      <c r="V325" s="274" t="e">
        <f>IF(C325="",NA(),MATCH($B325&amp;$C325,'Smelter Look-up'!$J:$J,0))</f>
        <v>#N/A</v>
      </c>
      <c r="W325" s="275"/>
      <c r="X325" s="275">
        <f t="shared" ref="X325" ca="1" si="46">IF(AND(C325="Smelter not listed",OR(LEN(D325)=0,LEN(E325)=0)),1,0)</f>
        <v>0</v>
      </c>
      <c r="Y325" s="275"/>
      <c r="Z325" s="275"/>
      <c r="AB325" s="277" t="str">
        <f t="shared" ref="AB325" si="47">B325&amp;C325</f>
        <v/>
      </c>
    </row>
    <row r="326" spans="1:28" s="276" customFormat="1" ht="20.25">
      <c r="A326" s="330"/>
      <c r="B326" s="216" t="str">
        <f>IF(LEN(A326)=0,"",INDEX('Smelter Look-up'!$A:$A,MATCH($A326,'Smelter Look-up'!$E:$E,0)))</f>
        <v/>
      </c>
      <c r="C326" s="220" t="str">
        <f>IF(LEN(A326)=0,"",INDEX('Smelter Look-up'!$C:$C,MATCH($A326,'Smelter Look-up'!$E:$E,0)))</f>
        <v/>
      </c>
      <c r="D326" s="282"/>
      <c r="E326" s="216" t="str">
        <f ca="1">IF(ISERROR($V326),"",OFFSET('Smelter Look-up'!$D$4,$V326-4,0)&amp;"")</f>
        <v/>
      </c>
      <c r="F326" s="216" t="str">
        <f ca="1">IF(ISERROR($V326),"",OFFSET('Smelter Look-up'!$E$4,$V326-4,0))</f>
        <v/>
      </c>
      <c r="G326" s="216" t="str">
        <f ca="1">IF(C326=$X$4,"Enter smelter details",IF(ISERROR($V326),"",OFFSET('Smelter Look-up'!$F$4,$V326-4,0)))</f>
        <v/>
      </c>
      <c r="H326" s="217" t="str">
        <f ca="1">IF(ISERROR($V326),"",OFFSET('Smelter Look-up'!$G$4,$V326-4,0))</f>
        <v/>
      </c>
      <c r="I326" s="218" t="str">
        <f ca="1">IF(ISERROR($V326),"",OFFSET('Smelter Look-up'!$H$4,$V326-4,0))</f>
        <v/>
      </c>
      <c r="J326" s="218" t="str">
        <f ca="1">IF(ISERROR($V326),"",OFFSET('Smelter Look-up'!$I$4,$V326-4,0))</f>
        <v/>
      </c>
      <c r="K326" s="272"/>
      <c r="L326" s="272"/>
      <c r="M326" s="272"/>
      <c r="N326" s="272"/>
      <c r="O326" s="272"/>
      <c r="P326" s="219"/>
      <c r="Q326" s="273"/>
      <c r="R326" s="216" t="str">
        <f ca="1">IF(ISERROR($V326),"",OFFSET('Smelter Look-up'!$C$4,$V326-4,0)&amp;"")</f>
        <v/>
      </c>
      <c r="S326" s="224" t="str">
        <f t="shared" ref="S326:S357" ca="1" si="48">IF(B326="","",IF(ISERROR(MATCH($E326,CL,0)),"Unknown",INDIRECT("'C'!$A$"&amp;MATCH($E326,CL,0)+1)))</f>
        <v/>
      </c>
      <c r="T326" s="224" t="str">
        <f ca="1">IF(B326="","",IF(ISERROR(MATCH($J326,SorP!$B$1:$B$6230,0)),"",INDIRECT("'SorP'!$A$"&amp;MATCH($J326,SorP!$B$1:$B$6230,0))))</f>
        <v/>
      </c>
      <c r="U326" s="240"/>
      <c r="V326" s="274" t="e">
        <f>IF(C326="",NA(),MATCH($B326&amp;$C326,'Smelter Look-up'!$J:$J,0))</f>
        <v>#N/A</v>
      </c>
      <c r="W326" s="275"/>
      <c r="X326" s="275">
        <f t="shared" ref="X326:X357" ca="1" si="49">IF(AND(C326="Smelter not listed",OR(LEN(D326)=0,LEN(E326)=0)),1,0)</f>
        <v>0</v>
      </c>
      <c r="Y326" s="275"/>
      <c r="Z326" s="275"/>
      <c r="AB326" s="277" t="str">
        <f t="shared" ref="AB326:AB357" si="50">B326&amp;C326</f>
        <v/>
      </c>
    </row>
    <row r="327" spans="1:28" s="276" customFormat="1" ht="20.25">
      <c r="A327" s="330"/>
      <c r="B327" s="216" t="str">
        <f>IF(LEN(A327)=0,"",INDEX('Smelter Look-up'!$A:$A,MATCH($A327,'Smelter Look-up'!$E:$E,0)))</f>
        <v/>
      </c>
      <c r="C327" s="220" t="str">
        <f>IF(LEN(A327)=0,"",INDEX('Smelter Look-up'!$C:$C,MATCH($A327,'Smelter Look-up'!$E:$E,0)))</f>
        <v/>
      </c>
      <c r="D327" s="282"/>
      <c r="E327" s="216" t="str">
        <f ca="1">IF(ISERROR($V327),"",OFFSET('Smelter Look-up'!$D$4,$V327-4,0)&amp;"")</f>
        <v/>
      </c>
      <c r="F327" s="216" t="str">
        <f ca="1">IF(ISERROR($V327),"",OFFSET('Smelter Look-up'!$E$4,$V327-4,0))</f>
        <v/>
      </c>
      <c r="G327" s="216" t="str">
        <f ca="1">IF(C327=$X$4,"Enter smelter details",IF(ISERROR($V327),"",OFFSET('Smelter Look-up'!$F$4,$V327-4,0)))</f>
        <v/>
      </c>
      <c r="H327" s="217" t="str">
        <f ca="1">IF(ISERROR($V327),"",OFFSET('Smelter Look-up'!$G$4,$V327-4,0))</f>
        <v/>
      </c>
      <c r="I327" s="218" t="str">
        <f ca="1">IF(ISERROR($V327),"",OFFSET('Smelter Look-up'!$H$4,$V327-4,0))</f>
        <v/>
      </c>
      <c r="J327" s="218" t="str">
        <f ca="1">IF(ISERROR($V327),"",OFFSET('Smelter Look-up'!$I$4,$V327-4,0))</f>
        <v/>
      </c>
      <c r="K327" s="272"/>
      <c r="L327" s="272"/>
      <c r="M327" s="272"/>
      <c r="N327" s="272"/>
      <c r="O327" s="272"/>
      <c r="P327" s="219"/>
      <c r="Q327" s="273"/>
      <c r="R327" s="216" t="str">
        <f ca="1">IF(ISERROR($V327),"",OFFSET('Smelter Look-up'!$C$4,$V327-4,0)&amp;"")</f>
        <v/>
      </c>
      <c r="S327" s="224" t="str">
        <f t="shared" ca="1" si="48"/>
        <v/>
      </c>
      <c r="T327" s="224" t="str">
        <f ca="1">IF(B327="","",IF(ISERROR(MATCH($J327,SorP!$B$1:$B$6230,0)),"",INDIRECT("'SorP'!$A$"&amp;MATCH($J327,SorP!$B$1:$B$6230,0))))</f>
        <v/>
      </c>
      <c r="U327" s="240"/>
      <c r="V327" s="274" t="e">
        <f>IF(C327="",NA(),MATCH($B327&amp;$C327,'Smelter Look-up'!$J:$J,0))</f>
        <v>#N/A</v>
      </c>
      <c r="W327" s="275"/>
      <c r="X327" s="275">
        <f t="shared" ca="1" si="49"/>
        <v>0</v>
      </c>
      <c r="Y327" s="275"/>
      <c r="Z327" s="275"/>
      <c r="AB327" s="277" t="str">
        <f t="shared" si="50"/>
        <v/>
      </c>
    </row>
    <row r="328" spans="1:28" s="276" customFormat="1" ht="20.25">
      <c r="A328" s="330"/>
      <c r="B328" s="216" t="str">
        <f>IF(LEN(A328)=0,"",INDEX('Smelter Look-up'!$A:$A,MATCH($A328,'Smelter Look-up'!$E:$E,0)))</f>
        <v/>
      </c>
      <c r="C328" s="220" t="str">
        <f>IF(LEN(A328)=0,"",INDEX('Smelter Look-up'!$C:$C,MATCH($A328,'Smelter Look-up'!$E:$E,0)))</f>
        <v/>
      </c>
      <c r="D328" s="282"/>
      <c r="E328" s="216" t="str">
        <f ca="1">IF(ISERROR($V328),"",OFFSET('Smelter Look-up'!$D$4,$V328-4,0)&amp;"")</f>
        <v/>
      </c>
      <c r="F328" s="216" t="str">
        <f ca="1">IF(ISERROR($V328),"",OFFSET('Smelter Look-up'!$E$4,$V328-4,0))</f>
        <v/>
      </c>
      <c r="G328" s="216" t="str">
        <f ca="1">IF(C328=$X$4,"Enter smelter details",IF(ISERROR($V328),"",OFFSET('Smelter Look-up'!$F$4,$V328-4,0)))</f>
        <v/>
      </c>
      <c r="H328" s="217" t="str">
        <f ca="1">IF(ISERROR($V328),"",OFFSET('Smelter Look-up'!$G$4,$V328-4,0))</f>
        <v/>
      </c>
      <c r="I328" s="218" t="str">
        <f ca="1">IF(ISERROR($V328),"",OFFSET('Smelter Look-up'!$H$4,$V328-4,0))</f>
        <v/>
      </c>
      <c r="J328" s="218" t="str">
        <f ca="1">IF(ISERROR($V328),"",OFFSET('Smelter Look-up'!$I$4,$V328-4,0))</f>
        <v/>
      </c>
      <c r="K328" s="272"/>
      <c r="L328" s="272"/>
      <c r="M328" s="272"/>
      <c r="N328" s="272"/>
      <c r="O328" s="272"/>
      <c r="P328" s="219"/>
      <c r="Q328" s="273"/>
      <c r="R328" s="216" t="str">
        <f ca="1">IF(ISERROR($V328),"",OFFSET('Smelter Look-up'!$C$4,$V328-4,0)&amp;"")</f>
        <v/>
      </c>
      <c r="S328" s="224" t="str">
        <f t="shared" ca="1" si="48"/>
        <v/>
      </c>
      <c r="T328" s="224" t="str">
        <f ca="1">IF(B328="","",IF(ISERROR(MATCH($J328,SorP!$B$1:$B$6230,0)),"",INDIRECT("'SorP'!$A$"&amp;MATCH($J328,SorP!$B$1:$B$6230,0))))</f>
        <v/>
      </c>
      <c r="U328" s="240"/>
      <c r="V328" s="274" t="e">
        <f>IF(C328="",NA(),MATCH($B328&amp;$C328,'Smelter Look-up'!$J:$J,0))</f>
        <v>#N/A</v>
      </c>
      <c r="W328" s="275"/>
      <c r="X328" s="275">
        <f t="shared" ca="1" si="49"/>
        <v>0</v>
      </c>
      <c r="Y328" s="275"/>
      <c r="Z328" s="275"/>
      <c r="AB328" s="277" t="str">
        <f t="shared" si="50"/>
        <v/>
      </c>
    </row>
    <row r="329" spans="1:28" s="276" customFormat="1" ht="20.25">
      <c r="A329" s="330"/>
      <c r="B329" s="216" t="str">
        <f>IF(LEN(A329)=0,"",INDEX('Smelter Look-up'!$A:$A,MATCH($A329,'Smelter Look-up'!$E:$E,0)))</f>
        <v/>
      </c>
      <c r="C329" s="220" t="str">
        <f>IF(LEN(A329)=0,"",INDEX('Smelter Look-up'!$C:$C,MATCH($A329,'Smelter Look-up'!$E:$E,0)))</f>
        <v/>
      </c>
      <c r="D329" s="282"/>
      <c r="E329" s="216" t="str">
        <f ca="1">IF(ISERROR($V329),"",OFFSET('Smelter Look-up'!$D$4,$V329-4,0)&amp;"")</f>
        <v/>
      </c>
      <c r="F329" s="216" t="str">
        <f ca="1">IF(ISERROR($V329),"",OFFSET('Smelter Look-up'!$E$4,$V329-4,0))</f>
        <v/>
      </c>
      <c r="G329" s="216" t="str">
        <f ca="1">IF(C329=$X$4,"Enter smelter details",IF(ISERROR($V329),"",OFFSET('Smelter Look-up'!$F$4,$V329-4,0)))</f>
        <v/>
      </c>
      <c r="H329" s="217" t="str">
        <f ca="1">IF(ISERROR($V329),"",OFFSET('Smelter Look-up'!$G$4,$V329-4,0))</f>
        <v/>
      </c>
      <c r="I329" s="218" t="str">
        <f ca="1">IF(ISERROR($V329),"",OFFSET('Smelter Look-up'!$H$4,$V329-4,0))</f>
        <v/>
      </c>
      <c r="J329" s="218" t="str">
        <f ca="1">IF(ISERROR($V329),"",OFFSET('Smelter Look-up'!$I$4,$V329-4,0))</f>
        <v/>
      </c>
      <c r="K329" s="272"/>
      <c r="L329" s="272"/>
      <c r="M329" s="272"/>
      <c r="N329" s="272"/>
      <c r="O329" s="272"/>
      <c r="P329" s="219"/>
      <c r="Q329" s="273"/>
      <c r="R329" s="216" t="str">
        <f ca="1">IF(ISERROR($V329),"",OFFSET('Smelter Look-up'!$C$4,$V329-4,0)&amp;"")</f>
        <v/>
      </c>
      <c r="S329" s="224" t="str">
        <f t="shared" ca="1" si="48"/>
        <v/>
      </c>
      <c r="T329" s="224" t="str">
        <f ca="1">IF(B329="","",IF(ISERROR(MATCH($J329,SorP!$B$1:$B$6230,0)),"",INDIRECT("'SorP'!$A$"&amp;MATCH($J329,SorP!$B$1:$B$6230,0))))</f>
        <v/>
      </c>
      <c r="U329" s="240"/>
      <c r="V329" s="274" t="e">
        <f>IF(C329="",NA(),MATCH($B329&amp;$C329,'Smelter Look-up'!$J:$J,0))</f>
        <v>#N/A</v>
      </c>
      <c r="W329" s="275"/>
      <c r="X329" s="275">
        <f t="shared" ca="1" si="49"/>
        <v>0</v>
      </c>
      <c r="Y329" s="275"/>
      <c r="Z329" s="275"/>
      <c r="AB329" s="277" t="str">
        <f t="shared" si="50"/>
        <v/>
      </c>
    </row>
    <row r="330" spans="1:28" s="276" customFormat="1" ht="20.25">
      <c r="A330" s="330"/>
      <c r="B330" s="216" t="str">
        <f>IF(LEN(A330)=0,"",INDEX('Smelter Look-up'!$A:$A,MATCH($A330,'Smelter Look-up'!$E:$E,0)))</f>
        <v/>
      </c>
      <c r="C330" s="220" t="str">
        <f>IF(LEN(A330)=0,"",INDEX('Smelter Look-up'!$C:$C,MATCH($A330,'Smelter Look-up'!$E:$E,0)))</f>
        <v/>
      </c>
      <c r="D330" s="282"/>
      <c r="E330" s="216" t="str">
        <f ca="1">IF(ISERROR($V330),"",OFFSET('Smelter Look-up'!$D$4,$V330-4,0)&amp;"")</f>
        <v/>
      </c>
      <c r="F330" s="216" t="str">
        <f ca="1">IF(ISERROR($V330),"",OFFSET('Smelter Look-up'!$E$4,$V330-4,0))</f>
        <v/>
      </c>
      <c r="G330" s="216" t="str">
        <f ca="1">IF(C330=$X$4,"Enter smelter details",IF(ISERROR($V330),"",OFFSET('Smelter Look-up'!$F$4,$V330-4,0)))</f>
        <v/>
      </c>
      <c r="H330" s="217" t="str">
        <f ca="1">IF(ISERROR($V330),"",OFFSET('Smelter Look-up'!$G$4,$V330-4,0))</f>
        <v/>
      </c>
      <c r="I330" s="218" t="str">
        <f ca="1">IF(ISERROR($V330),"",OFFSET('Smelter Look-up'!$H$4,$V330-4,0))</f>
        <v/>
      </c>
      <c r="J330" s="218" t="str">
        <f ca="1">IF(ISERROR($V330),"",OFFSET('Smelter Look-up'!$I$4,$V330-4,0))</f>
        <v/>
      </c>
      <c r="K330" s="272"/>
      <c r="L330" s="272"/>
      <c r="M330" s="272"/>
      <c r="N330" s="272"/>
      <c r="O330" s="272"/>
      <c r="P330" s="219"/>
      <c r="Q330" s="273"/>
      <c r="R330" s="216" t="str">
        <f ca="1">IF(ISERROR($V330),"",OFFSET('Smelter Look-up'!$C$4,$V330-4,0)&amp;"")</f>
        <v/>
      </c>
      <c r="S330" s="224" t="str">
        <f t="shared" ca="1" si="48"/>
        <v/>
      </c>
      <c r="T330" s="224" t="str">
        <f ca="1">IF(B330="","",IF(ISERROR(MATCH($J330,SorP!$B$1:$B$6230,0)),"",INDIRECT("'SorP'!$A$"&amp;MATCH($J330,SorP!$B$1:$B$6230,0))))</f>
        <v/>
      </c>
      <c r="U330" s="240"/>
      <c r="V330" s="274" t="e">
        <f>IF(C330="",NA(),MATCH($B330&amp;$C330,'Smelter Look-up'!$J:$J,0))</f>
        <v>#N/A</v>
      </c>
      <c r="W330" s="275"/>
      <c r="X330" s="275">
        <f t="shared" ca="1" si="49"/>
        <v>0</v>
      </c>
      <c r="Y330" s="275"/>
      <c r="Z330" s="275"/>
      <c r="AB330" s="277" t="str">
        <f t="shared" si="50"/>
        <v/>
      </c>
    </row>
    <row r="331" spans="1:28" s="276" customFormat="1" ht="20.25">
      <c r="A331" s="330"/>
      <c r="B331" s="216" t="str">
        <f>IF(LEN(A331)=0,"",INDEX('Smelter Look-up'!$A:$A,MATCH($A331,'Smelter Look-up'!$E:$E,0)))</f>
        <v/>
      </c>
      <c r="C331" s="220" t="str">
        <f>IF(LEN(A331)=0,"",INDEX('Smelter Look-up'!$C:$C,MATCH($A331,'Smelter Look-up'!$E:$E,0)))</f>
        <v/>
      </c>
      <c r="D331" s="282"/>
      <c r="E331" s="216" t="str">
        <f ca="1">IF(ISERROR($V331),"",OFFSET('Smelter Look-up'!$D$4,$V331-4,0)&amp;"")</f>
        <v/>
      </c>
      <c r="F331" s="216" t="str">
        <f ca="1">IF(ISERROR($V331),"",OFFSET('Smelter Look-up'!$E$4,$V331-4,0))</f>
        <v/>
      </c>
      <c r="G331" s="216" t="str">
        <f ca="1">IF(C331=$X$4,"Enter smelter details",IF(ISERROR($V331),"",OFFSET('Smelter Look-up'!$F$4,$V331-4,0)))</f>
        <v/>
      </c>
      <c r="H331" s="217" t="str">
        <f ca="1">IF(ISERROR($V331),"",OFFSET('Smelter Look-up'!$G$4,$V331-4,0))</f>
        <v/>
      </c>
      <c r="I331" s="218" t="str">
        <f ca="1">IF(ISERROR($V331),"",OFFSET('Smelter Look-up'!$H$4,$V331-4,0))</f>
        <v/>
      </c>
      <c r="J331" s="218" t="str">
        <f ca="1">IF(ISERROR($V331),"",OFFSET('Smelter Look-up'!$I$4,$V331-4,0))</f>
        <v/>
      </c>
      <c r="K331" s="272"/>
      <c r="L331" s="272"/>
      <c r="M331" s="272"/>
      <c r="N331" s="272"/>
      <c r="O331" s="272"/>
      <c r="P331" s="219"/>
      <c r="Q331" s="273"/>
      <c r="R331" s="216" t="str">
        <f ca="1">IF(ISERROR($V331),"",OFFSET('Smelter Look-up'!$C$4,$V331-4,0)&amp;"")</f>
        <v/>
      </c>
      <c r="S331" s="224" t="str">
        <f t="shared" ca="1" si="48"/>
        <v/>
      </c>
      <c r="T331" s="224" t="str">
        <f ca="1">IF(B331="","",IF(ISERROR(MATCH($J331,SorP!$B$1:$B$6230,0)),"",INDIRECT("'SorP'!$A$"&amp;MATCH($J331,SorP!$B$1:$B$6230,0))))</f>
        <v/>
      </c>
      <c r="U331" s="240"/>
      <c r="V331" s="274" t="e">
        <f>IF(C331="",NA(),MATCH($B331&amp;$C331,'Smelter Look-up'!$J:$J,0))</f>
        <v>#N/A</v>
      </c>
      <c r="W331" s="275"/>
      <c r="X331" s="275">
        <f t="shared" ca="1" si="49"/>
        <v>0</v>
      </c>
      <c r="Y331" s="275"/>
      <c r="Z331" s="275"/>
      <c r="AB331" s="277" t="str">
        <f t="shared" si="50"/>
        <v/>
      </c>
    </row>
    <row r="332" spans="1:28" s="276" customFormat="1" ht="20.25">
      <c r="A332" s="330"/>
      <c r="B332" s="216" t="str">
        <f>IF(LEN(A332)=0,"",INDEX('Smelter Look-up'!$A:$A,MATCH($A332,'Smelter Look-up'!$E:$E,0)))</f>
        <v/>
      </c>
      <c r="C332" s="220" t="str">
        <f>IF(LEN(A332)=0,"",INDEX('Smelter Look-up'!$C:$C,MATCH($A332,'Smelter Look-up'!$E:$E,0)))</f>
        <v/>
      </c>
      <c r="D332" s="282"/>
      <c r="E332" s="216" t="str">
        <f ca="1">IF(ISERROR($V332),"",OFFSET('Smelter Look-up'!$D$4,$V332-4,0)&amp;"")</f>
        <v/>
      </c>
      <c r="F332" s="216" t="str">
        <f ca="1">IF(ISERROR($V332),"",OFFSET('Smelter Look-up'!$E$4,$V332-4,0))</f>
        <v/>
      </c>
      <c r="G332" s="216" t="str">
        <f ca="1">IF(C332=$X$4,"Enter smelter details",IF(ISERROR($V332),"",OFFSET('Smelter Look-up'!$F$4,$V332-4,0)))</f>
        <v/>
      </c>
      <c r="H332" s="217" t="str">
        <f ca="1">IF(ISERROR($V332),"",OFFSET('Smelter Look-up'!$G$4,$V332-4,0))</f>
        <v/>
      </c>
      <c r="I332" s="218" t="str">
        <f ca="1">IF(ISERROR($V332),"",OFFSET('Smelter Look-up'!$H$4,$V332-4,0))</f>
        <v/>
      </c>
      <c r="J332" s="218" t="str">
        <f ca="1">IF(ISERROR($V332),"",OFFSET('Smelter Look-up'!$I$4,$V332-4,0))</f>
        <v/>
      </c>
      <c r="K332" s="272"/>
      <c r="L332" s="272"/>
      <c r="M332" s="272"/>
      <c r="N332" s="272"/>
      <c r="O332" s="272"/>
      <c r="P332" s="219"/>
      <c r="Q332" s="273"/>
      <c r="R332" s="216" t="str">
        <f ca="1">IF(ISERROR($V332),"",OFFSET('Smelter Look-up'!$C$4,$V332-4,0)&amp;"")</f>
        <v/>
      </c>
      <c r="S332" s="224" t="str">
        <f t="shared" ca="1" si="48"/>
        <v/>
      </c>
      <c r="T332" s="224" t="str">
        <f ca="1">IF(B332="","",IF(ISERROR(MATCH($J332,SorP!$B$1:$B$6230,0)),"",INDIRECT("'SorP'!$A$"&amp;MATCH($J332,SorP!$B$1:$B$6230,0))))</f>
        <v/>
      </c>
      <c r="U332" s="240"/>
      <c r="V332" s="274" t="e">
        <f>IF(C332="",NA(),MATCH($B332&amp;$C332,'Smelter Look-up'!$J:$J,0))</f>
        <v>#N/A</v>
      </c>
      <c r="W332" s="275"/>
      <c r="X332" s="275">
        <f t="shared" ca="1" si="49"/>
        <v>0</v>
      </c>
      <c r="Y332" s="275"/>
      <c r="Z332" s="275"/>
      <c r="AB332" s="277" t="str">
        <f t="shared" si="50"/>
        <v/>
      </c>
    </row>
    <row r="333" spans="1:28" s="276" customFormat="1" ht="20.25">
      <c r="A333" s="330"/>
      <c r="B333" s="216" t="str">
        <f>IF(LEN(A333)=0,"",INDEX('Smelter Look-up'!$A:$A,MATCH($A333,'Smelter Look-up'!$E:$E,0)))</f>
        <v/>
      </c>
      <c r="C333" s="220" t="str">
        <f>IF(LEN(A333)=0,"",INDEX('Smelter Look-up'!$C:$C,MATCH($A333,'Smelter Look-up'!$E:$E,0)))</f>
        <v/>
      </c>
      <c r="D333" s="282"/>
      <c r="E333" s="216" t="str">
        <f ca="1">IF(ISERROR($V333),"",OFFSET('Smelter Look-up'!$D$4,$V333-4,0)&amp;"")</f>
        <v/>
      </c>
      <c r="F333" s="216" t="str">
        <f ca="1">IF(ISERROR($V333),"",OFFSET('Smelter Look-up'!$E$4,$V333-4,0))</f>
        <v/>
      </c>
      <c r="G333" s="216" t="str">
        <f ca="1">IF(C333=$X$4,"Enter smelter details",IF(ISERROR($V333),"",OFFSET('Smelter Look-up'!$F$4,$V333-4,0)))</f>
        <v/>
      </c>
      <c r="H333" s="217" t="str">
        <f ca="1">IF(ISERROR($V333),"",OFFSET('Smelter Look-up'!$G$4,$V333-4,0))</f>
        <v/>
      </c>
      <c r="I333" s="218" t="str">
        <f ca="1">IF(ISERROR($V333),"",OFFSET('Smelter Look-up'!$H$4,$V333-4,0))</f>
        <v/>
      </c>
      <c r="J333" s="218" t="str">
        <f ca="1">IF(ISERROR($V333),"",OFFSET('Smelter Look-up'!$I$4,$V333-4,0))</f>
        <v/>
      </c>
      <c r="K333" s="272"/>
      <c r="L333" s="272"/>
      <c r="M333" s="272"/>
      <c r="N333" s="272"/>
      <c r="O333" s="272"/>
      <c r="P333" s="219"/>
      <c r="Q333" s="273"/>
      <c r="R333" s="216" t="str">
        <f ca="1">IF(ISERROR($V333),"",OFFSET('Smelter Look-up'!$C$4,$V333-4,0)&amp;"")</f>
        <v/>
      </c>
      <c r="S333" s="224" t="str">
        <f t="shared" ca="1" si="48"/>
        <v/>
      </c>
      <c r="T333" s="224" t="str">
        <f ca="1">IF(B333="","",IF(ISERROR(MATCH($J333,SorP!$B$1:$B$6230,0)),"",INDIRECT("'SorP'!$A$"&amp;MATCH($J333,SorP!$B$1:$B$6230,0))))</f>
        <v/>
      </c>
      <c r="U333" s="240"/>
      <c r="V333" s="274" t="e">
        <f>IF(C333="",NA(),MATCH($B333&amp;$C333,'Smelter Look-up'!$J:$J,0))</f>
        <v>#N/A</v>
      </c>
      <c r="W333" s="275"/>
      <c r="X333" s="275">
        <f t="shared" ca="1" si="49"/>
        <v>0</v>
      </c>
      <c r="Y333" s="275"/>
      <c r="Z333" s="275"/>
      <c r="AB333" s="277" t="str">
        <f t="shared" si="50"/>
        <v/>
      </c>
    </row>
    <row r="334" spans="1:28" s="276" customFormat="1" ht="20.25">
      <c r="A334" s="330"/>
      <c r="B334" s="216" t="str">
        <f>IF(LEN(A334)=0,"",INDEX('Smelter Look-up'!$A:$A,MATCH($A334,'Smelter Look-up'!$E:$E,0)))</f>
        <v/>
      </c>
      <c r="C334" s="220" t="str">
        <f>IF(LEN(A334)=0,"",INDEX('Smelter Look-up'!$C:$C,MATCH($A334,'Smelter Look-up'!$E:$E,0)))</f>
        <v/>
      </c>
      <c r="D334" s="282"/>
      <c r="E334" s="216" t="str">
        <f ca="1">IF(ISERROR($V334),"",OFFSET('Smelter Look-up'!$D$4,$V334-4,0)&amp;"")</f>
        <v/>
      </c>
      <c r="F334" s="216" t="str">
        <f ca="1">IF(ISERROR($V334),"",OFFSET('Smelter Look-up'!$E$4,$V334-4,0))</f>
        <v/>
      </c>
      <c r="G334" s="216" t="str">
        <f ca="1">IF(C334=$X$4,"Enter smelter details",IF(ISERROR($V334),"",OFFSET('Smelter Look-up'!$F$4,$V334-4,0)))</f>
        <v/>
      </c>
      <c r="H334" s="217" t="str">
        <f ca="1">IF(ISERROR($V334),"",OFFSET('Smelter Look-up'!$G$4,$V334-4,0))</f>
        <v/>
      </c>
      <c r="I334" s="218" t="str">
        <f ca="1">IF(ISERROR($V334),"",OFFSET('Smelter Look-up'!$H$4,$V334-4,0))</f>
        <v/>
      </c>
      <c r="J334" s="218" t="str">
        <f ca="1">IF(ISERROR($V334),"",OFFSET('Smelter Look-up'!$I$4,$V334-4,0))</f>
        <v/>
      </c>
      <c r="K334" s="272"/>
      <c r="L334" s="272"/>
      <c r="M334" s="272"/>
      <c r="N334" s="272"/>
      <c r="O334" s="272"/>
      <c r="P334" s="219"/>
      <c r="Q334" s="273"/>
      <c r="R334" s="216" t="str">
        <f ca="1">IF(ISERROR($V334),"",OFFSET('Smelter Look-up'!$C$4,$V334-4,0)&amp;"")</f>
        <v/>
      </c>
      <c r="S334" s="224" t="str">
        <f t="shared" ca="1" si="48"/>
        <v/>
      </c>
      <c r="T334" s="224" t="str">
        <f ca="1">IF(B334="","",IF(ISERROR(MATCH($J334,SorP!$B$1:$B$6230,0)),"",INDIRECT("'SorP'!$A$"&amp;MATCH($J334,SorP!$B$1:$B$6230,0))))</f>
        <v/>
      </c>
      <c r="U334" s="240"/>
      <c r="V334" s="274" t="e">
        <f>IF(C334="",NA(),MATCH($B334&amp;$C334,'Smelter Look-up'!$J:$J,0))</f>
        <v>#N/A</v>
      </c>
      <c r="W334" s="275"/>
      <c r="X334" s="275">
        <f t="shared" ca="1" si="49"/>
        <v>0</v>
      </c>
      <c r="Y334" s="275"/>
      <c r="Z334" s="275"/>
      <c r="AB334" s="277" t="str">
        <f t="shared" si="50"/>
        <v/>
      </c>
    </row>
    <row r="335" spans="1:28" s="276" customFormat="1" ht="20.25">
      <c r="A335" s="330"/>
      <c r="B335" s="216" t="str">
        <f>IF(LEN(A335)=0,"",INDEX('Smelter Look-up'!$A:$A,MATCH($A335,'Smelter Look-up'!$E:$E,0)))</f>
        <v/>
      </c>
      <c r="C335" s="220" t="str">
        <f>IF(LEN(A335)=0,"",INDEX('Smelter Look-up'!$C:$C,MATCH($A335,'Smelter Look-up'!$E:$E,0)))</f>
        <v/>
      </c>
      <c r="D335" s="282"/>
      <c r="E335" s="216" t="str">
        <f ca="1">IF(ISERROR($V335),"",OFFSET('Smelter Look-up'!$D$4,$V335-4,0)&amp;"")</f>
        <v/>
      </c>
      <c r="F335" s="216" t="str">
        <f ca="1">IF(ISERROR($V335),"",OFFSET('Smelter Look-up'!$E$4,$V335-4,0))</f>
        <v/>
      </c>
      <c r="G335" s="216" t="str">
        <f ca="1">IF(C335=$X$4,"Enter smelter details",IF(ISERROR($V335),"",OFFSET('Smelter Look-up'!$F$4,$V335-4,0)))</f>
        <v/>
      </c>
      <c r="H335" s="217" t="str">
        <f ca="1">IF(ISERROR($V335),"",OFFSET('Smelter Look-up'!$G$4,$V335-4,0))</f>
        <v/>
      </c>
      <c r="I335" s="218" t="str">
        <f ca="1">IF(ISERROR($V335),"",OFFSET('Smelter Look-up'!$H$4,$V335-4,0))</f>
        <v/>
      </c>
      <c r="J335" s="218" t="str">
        <f ca="1">IF(ISERROR($V335),"",OFFSET('Smelter Look-up'!$I$4,$V335-4,0))</f>
        <v/>
      </c>
      <c r="K335" s="272"/>
      <c r="L335" s="272"/>
      <c r="M335" s="272"/>
      <c r="N335" s="272"/>
      <c r="O335" s="272"/>
      <c r="P335" s="219"/>
      <c r="Q335" s="273"/>
      <c r="R335" s="216" t="str">
        <f ca="1">IF(ISERROR($V335),"",OFFSET('Smelter Look-up'!$C$4,$V335-4,0)&amp;"")</f>
        <v/>
      </c>
      <c r="S335" s="224" t="str">
        <f t="shared" ca="1" si="48"/>
        <v/>
      </c>
      <c r="T335" s="224" t="str">
        <f ca="1">IF(B335="","",IF(ISERROR(MATCH($J335,SorP!$B$1:$B$6230,0)),"",INDIRECT("'SorP'!$A$"&amp;MATCH($J335,SorP!$B$1:$B$6230,0))))</f>
        <v/>
      </c>
      <c r="U335" s="240"/>
      <c r="V335" s="274" t="e">
        <f>IF(C335="",NA(),MATCH($B335&amp;$C335,'Smelter Look-up'!$J:$J,0))</f>
        <v>#N/A</v>
      </c>
      <c r="W335" s="275"/>
      <c r="X335" s="275">
        <f t="shared" ca="1" si="49"/>
        <v>0</v>
      </c>
      <c r="Y335" s="275"/>
      <c r="Z335" s="275"/>
      <c r="AB335" s="277" t="str">
        <f t="shared" si="50"/>
        <v/>
      </c>
    </row>
    <row r="336" spans="1:28" s="276" customFormat="1" ht="20.25">
      <c r="A336" s="330"/>
      <c r="B336" s="216" t="str">
        <f>IF(LEN(A336)=0,"",INDEX('Smelter Look-up'!$A:$A,MATCH($A336,'Smelter Look-up'!$E:$E,0)))</f>
        <v/>
      </c>
      <c r="C336" s="220" t="str">
        <f>IF(LEN(A336)=0,"",INDEX('Smelter Look-up'!$C:$C,MATCH($A336,'Smelter Look-up'!$E:$E,0)))</f>
        <v/>
      </c>
      <c r="D336" s="282"/>
      <c r="E336" s="216" t="str">
        <f ca="1">IF(ISERROR($V336),"",OFFSET('Smelter Look-up'!$D$4,$V336-4,0)&amp;"")</f>
        <v/>
      </c>
      <c r="F336" s="216" t="str">
        <f ca="1">IF(ISERROR($V336),"",OFFSET('Smelter Look-up'!$E$4,$V336-4,0))</f>
        <v/>
      </c>
      <c r="G336" s="216" t="str">
        <f ca="1">IF(C336=$X$4,"Enter smelter details",IF(ISERROR($V336),"",OFFSET('Smelter Look-up'!$F$4,$V336-4,0)))</f>
        <v/>
      </c>
      <c r="H336" s="217" t="str">
        <f ca="1">IF(ISERROR($V336),"",OFFSET('Smelter Look-up'!$G$4,$V336-4,0))</f>
        <v/>
      </c>
      <c r="I336" s="218" t="str">
        <f ca="1">IF(ISERROR($V336),"",OFFSET('Smelter Look-up'!$H$4,$V336-4,0))</f>
        <v/>
      </c>
      <c r="J336" s="218" t="str">
        <f ca="1">IF(ISERROR($V336),"",OFFSET('Smelter Look-up'!$I$4,$V336-4,0))</f>
        <v/>
      </c>
      <c r="K336" s="272"/>
      <c r="L336" s="272"/>
      <c r="M336" s="272"/>
      <c r="N336" s="272"/>
      <c r="O336" s="272"/>
      <c r="P336" s="219"/>
      <c r="Q336" s="273"/>
      <c r="R336" s="216" t="str">
        <f ca="1">IF(ISERROR($V336),"",OFFSET('Smelter Look-up'!$C$4,$V336-4,0)&amp;"")</f>
        <v/>
      </c>
      <c r="S336" s="224" t="str">
        <f t="shared" ca="1" si="48"/>
        <v/>
      </c>
      <c r="T336" s="224" t="str">
        <f ca="1">IF(B336="","",IF(ISERROR(MATCH($J336,SorP!$B$1:$B$6230,0)),"",INDIRECT("'SorP'!$A$"&amp;MATCH($J336,SorP!$B$1:$B$6230,0))))</f>
        <v/>
      </c>
      <c r="U336" s="240"/>
      <c r="V336" s="274" t="e">
        <f>IF(C336="",NA(),MATCH($B336&amp;$C336,'Smelter Look-up'!$J:$J,0))</f>
        <v>#N/A</v>
      </c>
      <c r="W336" s="275"/>
      <c r="X336" s="275">
        <f t="shared" ca="1" si="49"/>
        <v>0</v>
      </c>
      <c r="Y336" s="275"/>
      <c r="Z336" s="275"/>
      <c r="AB336" s="277" t="str">
        <f t="shared" si="50"/>
        <v/>
      </c>
    </row>
    <row r="337" spans="1:28" s="276" customFormat="1" ht="20.25">
      <c r="A337" s="330"/>
      <c r="B337" s="216" t="str">
        <f>IF(LEN(A337)=0,"",INDEX('Smelter Look-up'!$A:$A,MATCH($A337,'Smelter Look-up'!$E:$E,0)))</f>
        <v/>
      </c>
      <c r="C337" s="220" t="str">
        <f>IF(LEN(A337)=0,"",INDEX('Smelter Look-up'!$C:$C,MATCH($A337,'Smelter Look-up'!$E:$E,0)))</f>
        <v/>
      </c>
      <c r="D337" s="282"/>
      <c r="E337" s="216" t="str">
        <f ca="1">IF(ISERROR($V337),"",OFFSET('Smelter Look-up'!$D$4,$V337-4,0)&amp;"")</f>
        <v/>
      </c>
      <c r="F337" s="216" t="str">
        <f ca="1">IF(ISERROR($V337),"",OFFSET('Smelter Look-up'!$E$4,$V337-4,0))</f>
        <v/>
      </c>
      <c r="G337" s="216" t="str">
        <f ca="1">IF(C337=$X$4,"Enter smelter details",IF(ISERROR($V337),"",OFFSET('Smelter Look-up'!$F$4,$V337-4,0)))</f>
        <v/>
      </c>
      <c r="H337" s="217" t="str">
        <f ca="1">IF(ISERROR($V337),"",OFFSET('Smelter Look-up'!$G$4,$V337-4,0))</f>
        <v/>
      </c>
      <c r="I337" s="218" t="str">
        <f ca="1">IF(ISERROR($V337),"",OFFSET('Smelter Look-up'!$H$4,$V337-4,0))</f>
        <v/>
      </c>
      <c r="J337" s="218" t="str">
        <f ca="1">IF(ISERROR($V337),"",OFFSET('Smelter Look-up'!$I$4,$V337-4,0))</f>
        <v/>
      </c>
      <c r="K337" s="272"/>
      <c r="L337" s="272"/>
      <c r="M337" s="272"/>
      <c r="N337" s="272"/>
      <c r="O337" s="272"/>
      <c r="P337" s="219"/>
      <c r="Q337" s="273"/>
      <c r="R337" s="216" t="str">
        <f ca="1">IF(ISERROR($V337),"",OFFSET('Smelter Look-up'!$C$4,$V337-4,0)&amp;"")</f>
        <v/>
      </c>
      <c r="S337" s="224" t="str">
        <f t="shared" ca="1" si="48"/>
        <v/>
      </c>
      <c r="T337" s="224" t="str">
        <f ca="1">IF(B337="","",IF(ISERROR(MATCH($J337,SorP!$B$1:$B$6230,0)),"",INDIRECT("'SorP'!$A$"&amp;MATCH($J337,SorP!$B$1:$B$6230,0))))</f>
        <v/>
      </c>
      <c r="U337" s="240"/>
      <c r="V337" s="274" t="e">
        <f>IF(C337="",NA(),MATCH($B337&amp;$C337,'Smelter Look-up'!$J:$J,0))</f>
        <v>#N/A</v>
      </c>
      <c r="W337" s="275"/>
      <c r="X337" s="275">
        <f t="shared" ca="1" si="49"/>
        <v>0</v>
      </c>
      <c r="Y337" s="275"/>
      <c r="Z337" s="275"/>
      <c r="AB337" s="277" t="str">
        <f t="shared" si="50"/>
        <v/>
      </c>
    </row>
    <row r="338" spans="1:28" s="276" customFormat="1" ht="20.25">
      <c r="A338" s="330"/>
      <c r="B338" s="216" t="str">
        <f>IF(LEN(A338)=0,"",INDEX('Smelter Look-up'!$A:$A,MATCH($A338,'Smelter Look-up'!$E:$E,0)))</f>
        <v/>
      </c>
      <c r="C338" s="220" t="str">
        <f>IF(LEN(A338)=0,"",INDEX('Smelter Look-up'!$C:$C,MATCH($A338,'Smelter Look-up'!$E:$E,0)))</f>
        <v/>
      </c>
      <c r="D338" s="282"/>
      <c r="E338" s="216" t="str">
        <f ca="1">IF(ISERROR($V338),"",OFFSET('Smelter Look-up'!$D$4,$V338-4,0)&amp;"")</f>
        <v/>
      </c>
      <c r="F338" s="216" t="str">
        <f ca="1">IF(ISERROR($V338),"",OFFSET('Smelter Look-up'!$E$4,$V338-4,0))</f>
        <v/>
      </c>
      <c r="G338" s="216" t="str">
        <f ca="1">IF(C338=$X$4,"Enter smelter details",IF(ISERROR($V338),"",OFFSET('Smelter Look-up'!$F$4,$V338-4,0)))</f>
        <v/>
      </c>
      <c r="H338" s="217" t="str">
        <f ca="1">IF(ISERROR($V338),"",OFFSET('Smelter Look-up'!$G$4,$V338-4,0))</f>
        <v/>
      </c>
      <c r="I338" s="218" t="str">
        <f ca="1">IF(ISERROR($V338),"",OFFSET('Smelter Look-up'!$H$4,$V338-4,0))</f>
        <v/>
      </c>
      <c r="J338" s="218" t="str">
        <f ca="1">IF(ISERROR($V338),"",OFFSET('Smelter Look-up'!$I$4,$V338-4,0))</f>
        <v/>
      </c>
      <c r="K338" s="272"/>
      <c r="L338" s="272"/>
      <c r="M338" s="272"/>
      <c r="N338" s="272"/>
      <c r="O338" s="272"/>
      <c r="P338" s="219"/>
      <c r="Q338" s="273"/>
      <c r="R338" s="216" t="str">
        <f ca="1">IF(ISERROR($V338),"",OFFSET('Smelter Look-up'!$C$4,$V338-4,0)&amp;"")</f>
        <v/>
      </c>
      <c r="S338" s="224" t="str">
        <f t="shared" ca="1" si="48"/>
        <v/>
      </c>
      <c r="T338" s="224" t="str">
        <f ca="1">IF(B338="","",IF(ISERROR(MATCH($J338,SorP!$B$1:$B$6230,0)),"",INDIRECT("'SorP'!$A$"&amp;MATCH($J338,SorP!$B$1:$B$6230,0))))</f>
        <v/>
      </c>
      <c r="U338" s="240"/>
      <c r="V338" s="274" t="e">
        <f>IF(C338="",NA(),MATCH($B338&amp;$C338,'Smelter Look-up'!$J:$J,0))</f>
        <v>#N/A</v>
      </c>
      <c r="W338" s="275"/>
      <c r="X338" s="275">
        <f t="shared" ca="1" si="49"/>
        <v>0</v>
      </c>
      <c r="Y338" s="275"/>
      <c r="Z338" s="275"/>
      <c r="AB338" s="277" t="str">
        <f t="shared" si="50"/>
        <v/>
      </c>
    </row>
    <row r="339" spans="1:28" s="276" customFormat="1" ht="20.25">
      <c r="A339" s="330"/>
      <c r="B339" s="216" t="str">
        <f>IF(LEN(A339)=0,"",INDEX('Smelter Look-up'!$A:$A,MATCH($A339,'Smelter Look-up'!$E:$E,0)))</f>
        <v/>
      </c>
      <c r="C339" s="220" t="str">
        <f>IF(LEN(A339)=0,"",INDEX('Smelter Look-up'!$C:$C,MATCH($A339,'Smelter Look-up'!$E:$E,0)))</f>
        <v/>
      </c>
      <c r="D339" s="282"/>
      <c r="E339" s="216" t="str">
        <f ca="1">IF(ISERROR($V339),"",OFFSET('Smelter Look-up'!$D$4,$V339-4,0)&amp;"")</f>
        <v/>
      </c>
      <c r="F339" s="216" t="str">
        <f ca="1">IF(ISERROR($V339),"",OFFSET('Smelter Look-up'!$E$4,$V339-4,0))</f>
        <v/>
      </c>
      <c r="G339" s="216" t="str">
        <f ca="1">IF(C339=$X$4,"Enter smelter details",IF(ISERROR($V339),"",OFFSET('Smelter Look-up'!$F$4,$V339-4,0)))</f>
        <v/>
      </c>
      <c r="H339" s="217" t="str">
        <f ca="1">IF(ISERROR($V339),"",OFFSET('Smelter Look-up'!$G$4,$V339-4,0))</f>
        <v/>
      </c>
      <c r="I339" s="218" t="str">
        <f ca="1">IF(ISERROR($V339),"",OFFSET('Smelter Look-up'!$H$4,$V339-4,0))</f>
        <v/>
      </c>
      <c r="J339" s="218" t="str">
        <f ca="1">IF(ISERROR($V339),"",OFFSET('Smelter Look-up'!$I$4,$V339-4,0))</f>
        <v/>
      </c>
      <c r="K339" s="272"/>
      <c r="L339" s="272"/>
      <c r="M339" s="272"/>
      <c r="N339" s="272"/>
      <c r="O339" s="272"/>
      <c r="P339" s="219"/>
      <c r="Q339" s="273"/>
      <c r="R339" s="216" t="str">
        <f ca="1">IF(ISERROR($V339),"",OFFSET('Smelter Look-up'!$C$4,$V339-4,0)&amp;"")</f>
        <v/>
      </c>
      <c r="S339" s="224" t="str">
        <f t="shared" ca="1" si="48"/>
        <v/>
      </c>
      <c r="T339" s="224" t="str">
        <f ca="1">IF(B339="","",IF(ISERROR(MATCH($J339,SorP!$B$1:$B$6230,0)),"",INDIRECT("'SorP'!$A$"&amp;MATCH($J339,SorP!$B$1:$B$6230,0))))</f>
        <v/>
      </c>
      <c r="U339" s="240"/>
      <c r="V339" s="274" t="e">
        <f>IF(C339="",NA(),MATCH($B339&amp;$C339,'Smelter Look-up'!$J:$J,0))</f>
        <v>#N/A</v>
      </c>
      <c r="W339" s="275"/>
      <c r="X339" s="275">
        <f t="shared" ca="1" si="49"/>
        <v>0</v>
      </c>
      <c r="Y339" s="275"/>
      <c r="Z339" s="275"/>
      <c r="AB339" s="277" t="str">
        <f t="shared" si="50"/>
        <v/>
      </c>
    </row>
    <row r="340" spans="1:28" s="276" customFormat="1" ht="20.25">
      <c r="A340" s="330"/>
      <c r="B340" s="216" t="str">
        <f>IF(LEN(A340)=0,"",INDEX('Smelter Look-up'!$A:$A,MATCH($A340,'Smelter Look-up'!$E:$E,0)))</f>
        <v/>
      </c>
      <c r="C340" s="220" t="str">
        <f>IF(LEN(A340)=0,"",INDEX('Smelter Look-up'!$C:$C,MATCH($A340,'Smelter Look-up'!$E:$E,0)))</f>
        <v/>
      </c>
      <c r="D340" s="282"/>
      <c r="E340" s="216" t="str">
        <f ca="1">IF(ISERROR($V340),"",OFFSET('Smelter Look-up'!$D$4,$V340-4,0)&amp;"")</f>
        <v/>
      </c>
      <c r="F340" s="216" t="str">
        <f ca="1">IF(ISERROR($V340),"",OFFSET('Smelter Look-up'!$E$4,$V340-4,0))</f>
        <v/>
      </c>
      <c r="G340" s="216" t="str">
        <f ca="1">IF(C340=$X$4,"Enter smelter details",IF(ISERROR($V340),"",OFFSET('Smelter Look-up'!$F$4,$V340-4,0)))</f>
        <v/>
      </c>
      <c r="H340" s="217" t="str">
        <f ca="1">IF(ISERROR($V340),"",OFFSET('Smelter Look-up'!$G$4,$V340-4,0))</f>
        <v/>
      </c>
      <c r="I340" s="218" t="str">
        <f ca="1">IF(ISERROR($V340),"",OFFSET('Smelter Look-up'!$H$4,$V340-4,0))</f>
        <v/>
      </c>
      <c r="J340" s="218" t="str">
        <f ca="1">IF(ISERROR($V340),"",OFFSET('Smelter Look-up'!$I$4,$V340-4,0))</f>
        <v/>
      </c>
      <c r="K340" s="272"/>
      <c r="L340" s="272"/>
      <c r="M340" s="272"/>
      <c r="N340" s="272"/>
      <c r="O340" s="272"/>
      <c r="P340" s="219"/>
      <c r="Q340" s="273"/>
      <c r="R340" s="216" t="str">
        <f ca="1">IF(ISERROR($V340),"",OFFSET('Smelter Look-up'!$C$4,$V340-4,0)&amp;"")</f>
        <v/>
      </c>
      <c r="S340" s="224" t="str">
        <f t="shared" ca="1" si="48"/>
        <v/>
      </c>
      <c r="T340" s="224" t="str">
        <f ca="1">IF(B340="","",IF(ISERROR(MATCH($J340,SorP!$B$1:$B$6230,0)),"",INDIRECT("'SorP'!$A$"&amp;MATCH($J340,SorP!$B$1:$B$6230,0))))</f>
        <v/>
      </c>
      <c r="U340" s="240"/>
      <c r="V340" s="274" t="e">
        <f>IF(C340="",NA(),MATCH($B340&amp;$C340,'Smelter Look-up'!$J:$J,0))</f>
        <v>#N/A</v>
      </c>
      <c r="W340" s="275"/>
      <c r="X340" s="275">
        <f t="shared" ca="1" si="49"/>
        <v>0</v>
      </c>
      <c r="Y340" s="275"/>
      <c r="Z340" s="275"/>
      <c r="AB340" s="277" t="str">
        <f t="shared" si="50"/>
        <v/>
      </c>
    </row>
    <row r="341" spans="1:28" s="276" customFormat="1" ht="20.25">
      <c r="A341" s="330"/>
      <c r="B341" s="216" t="str">
        <f>IF(LEN(A341)=0,"",INDEX('Smelter Look-up'!$A:$A,MATCH($A341,'Smelter Look-up'!$E:$E,0)))</f>
        <v/>
      </c>
      <c r="C341" s="220" t="str">
        <f>IF(LEN(A341)=0,"",INDEX('Smelter Look-up'!$C:$C,MATCH($A341,'Smelter Look-up'!$E:$E,0)))</f>
        <v/>
      </c>
      <c r="D341" s="282"/>
      <c r="E341" s="216" t="str">
        <f ca="1">IF(ISERROR($V341),"",OFFSET('Smelter Look-up'!$D$4,$V341-4,0)&amp;"")</f>
        <v/>
      </c>
      <c r="F341" s="216" t="str">
        <f ca="1">IF(ISERROR($V341),"",OFFSET('Smelter Look-up'!$E$4,$V341-4,0))</f>
        <v/>
      </c>
      <c r="G341" s="216" t="str">
        <f ca="1">IF(C341=$X$4,"Enter smelter details",IF(ISERROR($V341),"",OFFSET('Smelter Look-up'!$F$4,$V341-4,0)))</f>
        <v/>
      </c>
      <c r="H341" s="217" t="str">
        <f ca="1">IF(ISERROR($V341),"",OFFSET('Smelter Look-up'!$G$4,$V341-4,0))</f>
        <v/>
      </c>
      <c r="I341" s="218" t="str">
        <f ca="1">IF(ISERROR($V341),"",OFFSET('Smelter Look-up'!$H$4,$V341-4,0))</f>
        <v/>
      </c>
      <c r="J341" s="218" t="str">
        <f ca="1">IF(ISERROR($V341),"",OFFSET('Smelter Look-up'!$I$4,$V341-4,0))</f>
        <v/>
      </c>
      <c r="K341" s="272"/>
      <c r="L341" s="272"/>
      <c r="M341" s="272"/>
      <c r="N341" s="272"/>
      <c r="O341" s="272"/>
      <c r="P341" s="219"/>
      <c r="Q341" s="273"/>
      <c r="R341" s="216" t="str">
        <f ca="1">IF(ISERROR($V341),"",OFFSET('Smelter Look-up'!$C$4,$V341-4,0)&amp;"")</f>
        <v/>
      </c>
      <c r="S341" s="224" t="str">
        <f t="shared" ca="1" si="48"/>
        <v/>
      </c>
      <c r="T341" s="224" t="str">
        <f ca="1">IF(B341="","",IF(ISERROR(MATCH($J341,SorP!$B$1:$B$6230,0)),"",INDIRECT("'SorP'!$A$"&amp;MATCH($J341,SorP!$B$1:$B$6230,0))))</f>
        <v/>
      </c>
      <c r="U341" s="240"/>
      <c r="V341" s="274" t="e">
        <f>IF(C341="",NA(),MATCH($B341&amp;$C341,'Smelter Look-up'!$J:$J,0))</f>
        <v>#N/A</v>
      </c>
      <c r="W341" s="275"/>
      <c r="X341" s="275">
        <f t="shared" ca="1" si="49"/>
        <v>0</v>
      </c>
      <c r="Y341" s="275"/>
      <c r="Z341" s="275"/>
      <c r="AB341" s="277" t="str">
        <f t="shared" si="50"/>
        <v/>
      </c>
    </row>
    <row r="342" spans="1:28" s="276" customFormat="1" ht="20.25">
      <c r="A342" s="330"/>
      <c r="B342" s="216" t="str">
        <f>IF(LEN(A342)=0,"",INDEX('Smelter Look-up'!$A:$A,MATCH($A342,'Smelter Look-up'!$E:$E,0)))</f>
        <v/>
      </c>
      <c r="C342" s="220" t="str">
        <f>IF(LEN(A342)=0,"",INDEX('Smelter Look-up'!$C:$C,MATCH($A342,'Smelter Look-up'!$E:$E,0)))</f>
        <v/>
      </c>
      <c r="D342" s="282"/>
      <c r="E342" s="216" t="str">
        <f ca="1">IF(ISERROR($V342),"",OFFSET('Smelter Look-up'!$D$4,$V342-4,0)&amp;"")</f>
        <v/>
      </c>
      <c r="F342" s="216" t="str">
        <f ca="1">IF(ISERROR($V342),"",OFFSET('Smelter Look-up'!$E$4,$V342-4,0))</f>
        <v/>
      </c>
      <c r="G342" s="216" t="str">
        <f ca="1">IF(C342=$X$4,"Enter smelter details",IF(ISERROR($V342),"",OFFSET('Smelter Look-up'!$F$4,$V342-4,0)))</f>
        <v/>
      </c>
      <c r="H342" s="217" t="str">
        <f ca="1">IF(ISERROR($V342),"",OFFSET('Smelter Look-up'!$G$4,$V342-4,0))</f>
        <v/>
      </c>
      <c r="I342" s="218" t="str">
        <f ca="1">IF(ISERROR($V342),"",OFFSET('Smelter Look-up'!$H$4,$V342-4,0))</f>
        <v/>
      </c>
      <c r="J342" s="218" t="str">
        <f ca="1">IF(ISERROR($V342),"",OFFSET('Smelter Look-up'!$I$4,$V342-4,0))</f>
        <v/>
      </c>
      <c r="K342" s="272"/>
      <c r="L342" s="272"/>
      <c r="M342" s="272"/>
      <c r="N342" s="272"/>
      <c r="O342" s="272"/>
      <c r="P342" s="219"/>
      <c r="Q342" s="273"/>
      <c r="R342" s="216" t="str">
        <f ca="1">IF(ISERROR($V342),"",OFFSET('Smelter Look-up'!$C$4,$V342-4,0)&amp;"")</f>
        <v/>
      </c>
      <c r="S342" s="224" t="str">
        <f t="shared" ca="1" si="48"/>
        <v/>
      </c>
      <c r="T342" s="224" t="str">
        <f ca="1">IF(B342="","",IF(ISERROR(MATCH($J342,SorP!$B$1:$B$6230,0)),"",INDIRECT("'SorP'!$A$"&amp;MATCH($J342,SorP!$B$1:$B$6230,0))))</f>
        <v/>
      </c>
      <c r="U342" s="240"/>
      <c r="V342" s="274" t="e">
        <f>IF(C342="",NA(),MATCH($B342&amp;$C342,'Smelter Look-up'!$J:$J,0))</f>
        <v>#N/A</v>
      </c>
      <c r="W342" s="275"/>
      <c r="X342" s="275">
        <f t="shared" ca="1" si="49"/>
        <v>0</v>
      </c>
      <c r="Y342" s="275"/>
      <c r="Z342" s="275"/>
      <c r="AB342" s="277" t="str">
        <f t="shared" si="50"/>
        <v/>
      </c>
    </row>
    <row r="343" spans="1:28" s="276" customFormat="1" ht="20.25">
      <c r="A343" s="330"/>
      <c r="B343" s="216" t="str">
        <f>IF(LEN(A343)=0,"",INDEX('Smelter Look-up'!$A:$A,MATCH($A343,'Smelter Look-up'!$E:$E,0)))</f>
        <v/>
      </c>
      <c r="C343" s="220" t="str">
        <f>IF(LEN(A343)=0,"",INDEX('Smelter Look-up'!$C:$C,MATCH($A343,'Smelter Look-up'!$E:$E,0)))</f>
        <v/>
      </c>
      <c r="D343" s="282"/>
      <c r="E343" s="216" t="str">
        <f ca="1">IF(ISERROR($V343),"",OFFSET('Smelter Look-up'!$D$4,$V343-4,0)&amp;"")</f>
        <v/>
      </c>
      <c r="F343" s="216" t="str">
        <f ca="1">IF(ISERROR($V343),"",OFFSET('Smelter Look-up'!$E$4,$V343-4,0))</f>
        <v/>
      </c>
      <c r="G343" s="216" t="str">
        <f ca="1">IF(C343=$X$4,"Enter smelter details",IF(ISERROR($V343),"",OFFSET('Smelter Look-up'!$F$4,$V343-4,0)))</f>
        <v/>
      </c>
      <c r="H343" s="217" t="str">
        <f ca="1">IF(ISERROR($V343),"",OFFSET('Smelter Look-up'!$G$4,$V343-4,0))</f>
        <v/>
      </c>
      <c r="I343" s="218" t="str">
        <f ca="1">IF(ISERROR($V343),"",OFFSET('Smelter Look-up'!$H$4,$V343-4,0))</f>
        <v/>
      </c>
      <c r="J343" s="218" t="str">
        <f ca="1">IF(ISERROR($V343),"",OFFSET('Smelter Look-up'!$I$4,$V343-4,0))</f>
        <v/>
      </c>
      <c r="K343" s="272"/>
      <c r="L343" s="272"/>
      <c r="M343" s="272"/>
      <c r="N343" s="272"/>
      <c r="O343" s="272"/>
      <c r="P343" s="219"/>
      <c r="Q343" s="273"/>
      <c r="R343" s="216" t="str">
        <f ca="1">IF(ISERROR($V343),"",OFFSET('Smelter Look-up'!$C$4,$V343-4,0)&amp;"")</f>
        <v/>
      </c>
      <c r="S343" s="224" t="str">
        <f t="shared" ca="1" si="48"/>
        <v/>
      </c>
      <c r="T343" s="224" t="str">
        <f ca="1">IF(B343="","",IF(ISERROR(MATCH($J343,SorP!$B$1:$B$6230,0)),"",INDIRECT("'SorP'!$A$"&amp;MATCH($J343,SorP!$B$1:$B$6230,0))))</f>
        <v/>
      </c>
      <c r="U343" s="240"/>
      <c r="V343" s="274" t="e">
        <f>IF(C343="",NA(),MATCH($B343&amp;$C343,'Smelter Look-up'!$J:$J,0))</f>
        <v>#N/A</v>
      </c>
      <c r="W343" s="275"/>
      <c r="X343" s="275">
        <f t="shared" ca="1" si="49"/>
        <v>0</v>
      </c>
      <c r="Y343" s="275"/>
      <c r="Z343" s="275"/>
      <c r="AB343" s="277" t="str">
        <f t="shared" si="50"/>
        <v/>
      </c>
    </row>
    <row r="344" spans="1:28" s="276" customFormat="1" ht="20.25">
      <c r="A344" s="330"/>
      <c r="B344" s="216" t="str">
        <f>IF(LEN(A344)=0,"",INDEX('Smelter Look-up'!$A:$A,MATCH($A344,'Smelter Look-up'!$E:$E,0)))</f>
        <v/>
      </c>
      <c r="C344" s="220" t="str">
        <f>IF(LEN(A344)=0,"",INDEX('Smelter Look-up'!$C:$C,MATCH($A344,'Smelter Look-up'!$E:$E,0)))</f>
        <v/>
      </c>
      <c r="D344" s="282"/>
      <c r="E344" s="216" t="str">
        <f ca="1">IF(ISERROR($V344),"",OFFSET('Smelter Look-up'!$D$4,$V344-4,0)&amp;"")</f>
        <v/>
      </c>
      <c r="F344" s="216" t="str">
        <f ca="1">IF(ISERROR($V344),"",OFFSET('Smelter Look-up'!$E$4,$V344-4,0))</f>
        <v/>
      </c>
      <c r="G344" s="216" t="str">
        <f ca="1">IF(C344=$X$4,"Enter smelter details",IF(ISERROR($V344),"",OFFSET('Smelter Look-up'!$F$4,$V344-4,0)))</f>
        <v/>
      </c>
      <c r="H344" s="217" t="str">
        <f ca="1">IF(ISERROR($V344),"",OFFSET('Smelter Look-up'!$G$4,$V344-4,0))</f>
        <v/>
      </c>
      <c r="I344" s="218" t="str">
        <f ca="1">IF(ISERROR($V344),"",OFFSET('Smelter Look-up'!$H$4,$V344-4,0))</f>
        <v/>
      </c>
      <c r="J344" s="218" t="str">
        <f ca="1">IF(ISERROR($V344),"",OFFSET('Smelter Look-up'!$I$4,$V344-4,0))</f>
        <v/>
      </c>
      <c r="K344" s="272"/>
      <c r="L344" s="272"/>
      <c r="M344" s="272"/>
      <c r="N344" s="272"/>
      <c r="O344" s="272"/>
      <c r="P344" s="219"/>
      <c r="Q344" s="273"/>
      <c r="R344" s="216" t="str">
        <f ca="1">IF(ISERROR($V344),"",OFFSET('Smelter Look-up'!$C$4,$V344-4,0)&amp;"")</f>
        <v/>
      </c>
      <c r="S344" s="224" t="str">
        <f t="shared" ca="1" si="48"/>
        <v/>
      </c>
      <c r="T344" s="224" t="str">
        <f ca="1">IF(B344="","",IF(ISERROR(MATCH($J344,SorP!$B$1:$B$6230,0)),"",INDIRECT("'SorP'!$A$"&amp;MATCH($J344,SorP!$B$1:$B$6230,0))))</f>
        <v/>
      </c>
      <c r="U344" s="240"/>
      <c r="V344" s="274" t="e">
        <f>IF(C344="",NA(),MATCH($B344&amp;$C344,'Smelter Look-up'!$J:$J,0))</f>
        <v>#N/A</v>
      </c>
      <c r="W344" s="275"/>
      <c r="X344" s="275">
        <f t="shared" ca="1" si="49"/>
        <v>0</v>
      </c>
      <c r="Y344" s="275"/>
      <c r="Z344" s="275"/>
      <c r="AB344" s="277" t="str">
        <f t="shared" si="50"/>
        <v/>
      </c>
    </row>
    <row r="345" spans="1:28" s="276" customFormat="1" ht="20.25">
      <c r="A345" s="330"/>
      <c r="B345" s="216" t="str">
        <f>IF(LEN(A345)=0,"",INDEX('Smelter Look-up'!$A:$A,MATCH($A345,'Smelter Look-up'!$E:$E,0)))</f>
        <v/>
      </c>
      <c r="C345" s="220" t="str">
        <f>IF(LEN(A345)=0,"",INDEX('Smelter Look-up'!$C:$C,MATCH($A345,'Smelter Look-up'!$E:$E,0)))</f>
        <v/>
      </c>
      <c r="D345" s="282"/>
      <c r="E345" s="216" t="str">
        <f ca="1">IF(ISERROR($V345),"",OFFSET('Smelter Look-up'!$D$4,$V345-4,0)&amp;"")</f>
        <v/>
      </c>
      <c r="F345" s="216" t="str">
        <f ca="1">IF(ISERROR($V345),"",OFFSET('Smelter Look-up'!$E$4,$V345-4,0))</f>
        <v/>
      </c>
      <c r="G345" s="216" t="str">
        <f ca="1">IF(C345=$X$4,"Enter smelter details",IF(ISERROR($V345),"",OFFSET('Smelter Look-up'!$F$4,$V345-4,0)))</f>
        <v/>
      </c>
      <c r="H345" s="217" t="str">
        <f ca="1">IF(ISERROR($V345),"",OFFSET('Smelter Look-up'!$G$4,$V345-4,0))</f>
        <v/>
      </c>
      <c r="I345" s="218" t="str">
        <f ca="1">IF(ISERROR($V345),"",OFFSET('Smelter Look-up'!$H$4,$V345-4,0))</f>
        <v/>
      </c>
      <c r="J345" s="218" t="str">
        <f ca="1">IF(ISERROR($V345),"",OFFSET('Smelter Look-up'!$I$4,$V345-4,0))</f>
        <v/>
      </c>
      <c r="K345" s="272"/>
      <c r="L345" s="272"/>
      <c r="M345" s="272"/>
      <c r="N345" s="272"/>
      <c r="O345" s="272"/>
      <c r="P345" s="219"/>
      <c r="Q345" s="273"/>
      <c r="R345" s="216" t="str">
        <f ca="1">IF(ISERROR($V345),"",OFFSET('Smelter Look-up'!$C$4,$V345-4,0)&amp;"")</f>
        <v/>
      </c>
      <c r="S345" s="224" t="str">
        <f t="shared" ca="1" si="48"/>
        <v/>
      </c>
      <c r="T345" s="224" t="str">
        <f ca="1">IF(B345="","",IF(ISERROR(MATCH($J345,SorP!$B$1:$B$6230,0)),"",INDIRECT("'SorP'!$A$"&amp;MATCH($J345,SorP!$B$1:$B$6230,0))))</f>
        <v/>
      </c>
      <c r="U345" s="240"/>
      <c r="V345" s="274" t="e">
        <f>IF(C345="",NA(),MATCH($B345&amp;$C345,'Smelter Look-up'!$J:$J,0))</f>
        <v>#N/A</v>
      </c>
      <c r="W345" s="275"/>
      <c r="X345" s="275">
        <f t="shared" ca="1" si="49"/>
        <v>0</v>
      </c>
      <c r="Y345" s="275"/>
      <c r="Z345" s="275"/>
      <c r="AB345" s="277" t="str">
        <f t="shared" si="50"/>
        <v/>
      </c>
    </row>
    <row r="346" spans="1:28" s="276" customFormat="1" ht="20.25">
      <c r="A346" s="330"/>
      <c r="B346" s="216" t="str">
        <f>IF(LEN(A346)=0,"",INDEX('Smelter Look-up'!$A:$A,MATCH($A346,'Smelter Look-up'!$E:$E,0)))</f>
        <v/>
      </c>
      <c r="C346" s="220" t="str">
        <f>IF(LEN(A346)=0,"",INDEX('Smelter Look-up'!$C:$C,MATCH($A346,'Smelter Look-up'!$E:$E,0)))</f>
        <v/>
      </c>
      <c r="D346" s="282"/>
      <c r="E346" s="216" t="str">
        <f ca="1">IF(ISERROR($V346),"",OFFSET('Smelter Look-up'!$D$4,$V346-4,0)&amp;"")</f>
        <v/>
      </c>
      <c r="F346" s="216" t="str">
        <f ca="1">IF(ISERROR($V346),"",OFFSET('Smelter Look-up'!$E$4,$V346-4,0))</f>
        <v/>
      </c>
      <c r="G346" s="216" t="str">
        <f ca="1">IF(C346=$X$4,"Enter smelter details",IF(ISERROR($V346),"",OFFSET('Smelter Look-up'!$F$4,$V346-4,0)))</f>
        <v/>
      </c>
      <c r="H346" s="217" t="str">
        <f ca="1">IF(ISERROR($V346),"",OFFSET('Smelter Look-up'!$G$4,$V346-4,0))</f>
        <v/>
      </c>
      <c r="I346" s="218" t="str">
        <f ca="1">IF(ISERROR($V346),"",OFFSET('Smelter Look-up'!$H$4,$V346-4,0))</f>
        <v/>
      </c>
      <c r="J346" s="218" t="str">
        <f ca="1">IF(ISERROR($V346),"",OFFSET('Smelter Look-up'!$I$4,$V346-4,0))</f>
        <v/>
      </c>
      <c r="K346" s="272"/>
      <c r="L346" s="272"/>
      <c r="M346" s="272"/>
      <c r="N346" s="272"/>
      <c r="O346" s="272"/>
      <c r="P346" s="219"/>
      <c r="Q346" s="273"/>
      <c r="R346" s="216" t="str">
        <f ca="1">IF(ISERROR($V346),"",OFFSET('Smelter Look-up'!$C$4,$V346-4,0)&amp;"")</f>
        <v/>
      </c>
      <c r="S346" s="224" t="str">
        <f t="shared" ca="1" si="48"/>
        <v/>
      </c>
      <c r="T346" s="224" t="str">
        <f ca="1">IF(B346="","",IF(ISERROR(MATCH($J346,SorP!$B$1:$B$6230,0)),"",INDIRECT("'SorP'!$A$"&amp;MATCH($J346,SorP!$B$1:$B$6230,0))))</f>
        <v/>
      </c>
      <c r="U346" s="240"/>
      <c r="V346" s="274" t="e">
        <f>IF(C346="",NA(),MATCH($B346&amp;$C346,'Smelter Look-up'!$J:$J,0))</f>
        <v>#N/A</v>
      </c>
      <c r="W346" s="275"/>
      <c r="X346" s="275">
        <f t="shared" ca="1" si="49"/>
        <v>0</v>
      </c>
      <c r="Y346" s="275"/>
      <c r="Z346" s="275"/>
      <c r="AB346" s="277" t="str">
        <f t="shared" si="50"/>
        <v/>
      </c>
    </row>
    <row r="347" spans="1:28" s="276" customFormat="1" ht="20.25">
      <c r="A347" s="330"/>
      <c r="B347" s="216" t="str">
        <f>IF(LEN(A347)=0,"",INDEX('Smelter Look-up'!$A:$A,MATCH($A347,'Smelter Look-up'!$E:$E,0)))</f>
        <v/>
      </c>
      <c r="C347" s="220" t="str">
        <f>IF(LEN(A347)=0,"",INDEX('Smelter Look-up'!$C:$C,MATCH($A347,'Smelter Look-up'!$E:$E,0)))</f>
        <v/>
      </c>
      <c r="D347" s="282"/>
      <c r="E347" s="216" t="str">
        <f ca="1">IF(ISERROR($V347),"",OFFSET('Smelter Look-up'!$D$4,$V347-4,0)&amp;"")</f>
        <v/>
      </c>
      <c r="F347" s="216" t="str">
        <f ca="1">IF(ISERROR($V347),"",OFFSET('Smelter Look-up'!$E$4,$V347-4,0))</f>
        <v/>
      </c>
      <c r="G347" s="216" t="str">
        <f ca="1">IF(C347=$X$4,"Enter smelter details",IF(ISERROR($V347),"",OFFSET('Smelter Look-up'!$F$4,$V347-4,0)))</f>
        <v/>
      </c>
      <c r="H347" s="217" t="str">
        <f ca="1">IF(ISERROR($V347),"",OFFSET('Smelter Look-up'!$G$4,$V347-4,0))</f>
        <v/>
      </c>
      <c r="I347" s="218" t="str">
        <f ca="1">IF(ISERROR($V347),"",OFFSET('Smelter Look-up'!$H$4,$V347-4,0))</f>
        <v/>
      </c>
      <c r="J347" s="218" t="str">
        <f ca="1">IF(ISERROR($V347),"",OFFSET('Smelter Look-up'!$I$4,$V347-4,0))</f>
        <v/>
      </c>
      <c r="K347" s="272"/>
      <c r="L347" s="272"/>
      <c r="M347" s="272"/>
      <c r="N347" s="272"/>
      <c r="O347" s="272"/>
      <c r="P347" s="219"/>
      <c r="Q347" s="273"/>
      <c r="R347" s="216" t="str">
        <f ca="1">IF(ISERROR($V347),"",OFFSET('Smelter Look-up'!$C$4,$V347-4,0)&amp;"")</f>
        <v/>
      </c>
      <c r="S347" s="224" t="str">
        <f t="shared" ca="1" si="48"/>
        <v/>
      </c>
      <c r="T347" s="224" t="str">
        <f ca="1">IF(B347="","",IF(ISERROR(MATCH($J347,SorP!$B$1:$B$6230,0)),"",INDIRECT("'SorP'!$A$"&amp;MATCH($J347,SorP!$B$1:$B$6230,0))))</f>
        <v/>
      </c>
      <c r="U347" s="240"/>
      <c r="V347" s="274" t="e">
        <f>IF(C347="",NA(),MATCH($B347&amp;$C347,'Smelter Look-up'!$J:$J,0))</f>
        <v>#N/A</v>
      </c>
      <c r="W347" s="275"/>
      <c r="X347" s="275">
        <f t="shared" ca="1" si="49"/>
        <v>0</v>
      </c>
      <c r="Y347" s="275"/>
      <c r="Z347" s="275"/>
      <c r="AB347" s="277" t="str">
        <f t="shared" si="50"/>
        <v/>
      </c>
    </row>
    <row r="348" spans="1:28" s="276" customFormat="1" ht="20.25">
      <c r="A348" s="330"/>
      <c r="B348" s="216" t="str">
        <f>IF(LEN(A348)=0,"",INDEX('Smelter Look-up'!$A:$A,MATCH($A348,'Smelter Look-up'!$E:$E,0)))</f>
        <v/>
      </c>
      <c r="C348" s="220" t="str">
        <f>IF(LEN(A348)=0,"",INDEX('Smelter Look-up'!$C:$C,MATCH($A348,'Smelter Look-up'!$E:$E,0)))</f>
        <v/>
      </c>
      <c r="D348" s="282"/>
      <c r="E348" s="216" t="str">
        <f ca="1">IF(ISERROR($V348),"",OFFSET('Smelter Look-up'!$D$4,$V348-4,0)&amp;"")</f>
        <v/>
      </c>
      <c r="F348" s="216" t="str">
        <f ca="1">IF(ISERROR($V348),"",OFFSET('Smelter Look-up'!$E$4,$V348-4,0))</f>
        <v/>
      </c>
      <c r="G348" s="216" t="str">
        <f ca="1">IF(C348=$X$4,"Enter smelter details",IF(ISERROR($V348),"",OFFSET('Smelter Look-up'!$F$4,$V348-4,0)))</f>
        <v/>
      </c>
      <c r="H348" s="217" t="str">
        <f ca="1">IF(ISERROR($V348),"",OFFSET('Smelter Look-up'!$G$4,$V348-4,0))</f>
        <v/>
      </c>
      <c r="I348" s="218" t="str">
        <f ca="1">IF(ISERROR($V348),"",OFFSET('Smelter Look-up'!$H$4,$V348-4,0))</f>
        <v/>
      </c>
      <c r="J348" s="218" t="str">
        <f ca="1">IF(ISERROR($V348),"",OFFSET('Smelter Look-up'!$I$4,$V348-4,0))</f>
        <v/>
      </c>
      <c r="K348" s="272"/>
      <c r="L348" s="272"/>
      <c r="M348" s="272"/>
      <c r="N348" s="272"/>
      <c r="O348" s="272"/>
      <c r="P348" s="219"/>
      <c r="Q348" s="273"/>
      <c r="R348" s="216" t="str">
        <f ca="1">IF(ISERROR($V348),"",OFFSET('Smelter Look-up'!$C$4,$V348-4,0)&amp;"")</f>
        <v/>
      </c>
      <c r="S348" s="224" t="str">
        <f t="shared" ca="1" si="48"/>
        <v/>
      </c>
      <c r="T348" s="224" t="str">
        <f ca="1">IF(B348="","",IF(ISERROR(MATCH($J348,SorP!$B$1:$B$6230,0)),"",INDIRECT("'SorP'!$A$"&amp;MATCH($J348,SorP!$B$1:$B$6230,0))))</f>
        <v/>
      </c>
      <c r="U348" s="240"/>
      <c r="V348" s="274" t="e">
        <f>IF(C348="",NA(),MATCH($B348&amp;$C348,'Smelter Look-up'!$J:$J,0))</f>
        <v>#N/A</v>
      </c>
      <c r="W348" s="275"/>
      <c r="X348" s="275">
        <f t="shared" ca="1" si="49"/>
        <v>0</v>
      </c>
      <c r="Y348" s="275"/>
      <c r="Z348" s="275"/>
      <c r="AB348" s="277" t="str">
        <f t="shared" si="50"/>
        <v/>
      </c>
    </row>
    <row r="349" spans="1:28" s="276" customFormat="1" ht="20.25">
      <c r="A349" s="330"/>
      <c r="B349" s="216" t="str">
        <f>IF(LEN(A349)=0,"",INDEX('Smelter Look-up'!$A:$A,MATCH($A349,'Smelter Look-up'!$E:$E,0)))</f>
        <v/>
      </c>
      <c r="C349" s="220" t="str">
        <f>IF(LEN(A349)=0,"",INDEX('Smelter Look-up'!$C:$C,MATCH($A349,'Smelter Look-up'!$E:$E,0)))</f>
        <v/>
      </c>
      <c r="D349" s="282"/>
      <c r="E349" s="216" t="str">
        <f ca="1">IF(ISERROR($V349),"",OFFSET('Smelter Look-up'!$D$4,$V349-4,0)&amp;"")</f>
        <v/>
      </c>
      <c r="F349" s="216" t="str">
        <f ca="1">IF(ISERROR($V349),"",OFFSET('Smelter Look-up'!$E$4,$V349-4,0))</f>
        <v/>
      </c>
      <c r="G349" s="216" t="str">
        <f ca="1">IF(C349=$X$4,"Enter smelter details",IF(ISERROR($V349),"",OFFSET('Smelter Look-up'!$F$4,$V349-4,0)))</f>
        <v/>
      </c>
      <c r="H349" s="217" t="str">
        <f ca="1">IF(ISERROR($V349),"",OFFSET('Smelter Look-up'!$G$4,$V349-4,0))</f>
        <v/>
      </c>
      <c r="I349" s="218" t="str">
        <f ca="1">IF(ISERROR($V349),"",OFFSET('Smelter Look-up'!$H$4,$V349-4,0))</f>
        <v/>
      </c>
      <c r="J349" s="218" t="str">
        <f ca="1">IF(ISERROR($V349),"",OFFSET('Smelter Look-up'!$I$4,$V349-4,0))</f>
        <v/>
      </c>
      <c r="K349" s="272"/>
      <c r="L349" s="272"/>
      <c r="M349" s="272"/>
      <c r="N349" s="272"/>
      <c r="O349" s="272"/>
      <c r="P349" s="219"/>
      <c r="Q349" s="273"/>
      <c r="R349" s="216" t="str">
        <f ca="1">IF(ISERROR($V349),"",OFFSET('Smelter Look-up'!$C$4,$V349-4,0)&amp;"")</f>
        <v/>
      </c>
      <c r="S349" s="224" t="str">
        <f t="shared" ca="1" si="48"/>
        <v/>
      </c>
      <c r="T349" s="224" t="str">
        <f ca="1">IF(B349="","",IF(ISERROR(MATCH($J349,SorP!$B$1:$B$6230,0)),"",INDIRECT("'SorP'!$A$"&amp;MATCH($J349,SorP!$B$1:$B$6230,0))))</f>
        <v/>
      </c>
      <c r="U349" s="240"/>
      <c r="V349" s="274" t="e">
        <f>IF(C349="",NA(),MATCH($B349&amp;$C349,'Smelter Look-up'!$J:$J,0))</f>
        <v>#N/A</v>
      </c>
      <c r="W349" s="275"/>
      <c r="X349" s="275">
        <f t="shared" ca="1" si="49"/>
        <v>0</v>
      </c>
      <c r="Y349" s="275"/>
      <c r="Z349" s="275"/>
      <c r="AB349" s="277" t="str">
        <f t="shared" si="50"/>
        <v/>
      </c>
    </row>
    <row r="350" spans="1:28" s="276" customFormat="1" ht="20.25">
      <c r="A350" s="330"/>
      <c r="B350" s="216" t="str">
        <f>IF(LEN(A350)=0,"",INDEX('Smelter Look-up'!$A:$A,MATCH($A350,'Smelter Look-up'!$E:$E,0)))</f>
        <v/>
      </c>
      <c r="C350" s="220" t="str">
        <f>IF(LEN(A350)=0,"",INDEX('Smelter Look-up'!$C:$C,MATCH($A350,'Smelter Look-up'!$E:$E,0)))</f>
        <v/>
      </c>
      <c r="D350" s="282"/>
      <c r="E350" s="216" t="str">
        <f ca="1">IF(ISERROR($V350),"",OFFSET('Smelter Look-up'!$D$4,$V350-4,0)&amp;"")</f>
        <v/>
      </c>
      <c r="F350" s="216" t="str">
        <f ca="1">IF(ISERROR($V350),"",OFFSET('Smelter Look-up'!$E$4,$V350-4,0))</f>
        <v/>
      </c>
      <c r="G350" s="216" t="str">
        <f ca="1">IF(C350=$X$4,"Enter smelter details",IF(ISERROR($V350),"",OFFSET('Smelter Look-up'!$F$4,$V350-4,0)))</f>
        <v/>
      </c>
      <c r="H350" s="217" t="str">
        <f ca="1">IF(ISERROR($V350),"",OFFSET('Smelter Look-up'!$G$4,$V350-4,0))</f>
        <v/>
      </c>
      <c r="I350" s="218" t="str">
        <f ca="1">IF(ISERROR($V350),"",OFFSET('Smelter Look-up'!$H$4,$V350-4,0))</f>
        <v/>
      </c>
      <c r="J350" s="218" t="str">
        <f ca="1">IF(ISERROR($V350),"",OFFSET('Smelter Look-up'!$I$4,$V350-4,0))</f>
        <v/>
      </c>
      <c r="K350" s="272"/>
      <c r="L350" s="272"/>
      <c r="M350" s="272"/>
      <c r="N350" s="272"/>
      <c r="O350" s="272"/>
      <c r="P350" s="219"/>
      <c r="Q350" s="273"/>
      <c r="R350" s="216" t="str">
        <f ca="1">IF(ISERROR($V350),"",OFFSET('Smelter Look-up'!$C$4,$V350-4,0)&amp;"")</f>
        <v/>
      </c>
      <c r="S350" s="224" t="str">
        <f t="shared" ca="1" si="48"/>
        <v/>
      </c>
      <c r="T350" s="224" t="str">
        <f ca="1">IF(B350="","",IF(ISERROR(MATCH($J350,SorP!$B$1:$B$6230,0)),"",INDIRECT("'SorP'!$A$"&amp;MATCH($J350,SorP!$B$1:$B$6230,0))))</f>
        <v/>
      </c>
      <c r="U350" s="240"/>
      <c r="V350" s="274" t="e">
        <f>IF(C350="",NA(),MATCH($B350&amp;$C350,'Smelter Look-up'!$J:$J,0))</f>
        <v>#N/A</v>
      </c>
      <c r="W350" s="275"/>
      <c r="X350" s="275">
        <f t="shared" ca="1" si="49"/>
        <v>0</v>
      </c>
      <c r="Y350" s="275"/>
      <c r="Z350" s="275"/>
      <c r="AB350" s="277" t="str">
        <f t="shared" si="50"/>
        <v/>
      </c>
    </row>
    <row r="351" spans="1:28" s="276" customFormat="1" ht="20.25">
      <c r="A351" s="330"/>
      <c r="B351" s="216" t="str">
        <f>IF(LEN(A351)=0,"",INDEX('Smelter Look-up'!$A:$A,MATCH($A351,'Smelter Look-up'!$E:$E,0)))</f>
        <v/>
      </c>
      <c r="C351" s="220" t="str">
        <f>IF(LEN(A351)=0,"",INDEX('Smelter Look-up'!$C:$C,MATCH($A351,'Smelter Look-up'!$E:$E,0)))</f>
        <v/>
      </c>
      <c r="D351" s="282"/>
      <c r="E351" s="216" t="str">
        <f ca="1">IF(ISERROR($V351),"",OFFSET('Smelter Look-up'!$D$4,$V351-4,0)&amp;"")</f>
        <v/>
      </c>
      <c r="F351" s="216" t="str">
        <f ca="1">IF(ISERROR($V351),"",OFFSET('Smelter Look-up'!$E$4,$V351-4,0))</f>
        <v/>
      </c>
      <c r="G351" s="216" t="str">
        <f ca="1">IF(C351=$X$4,"Enter smelter details",IF(ISERROR($V351),"",OFFSET('Smelter Look-up'!$F$4,$V351-4,0)))</f>
        <v/>
      </c>
      <c r="H351" s="217" t="str">
        <f ca="1">IF(ISERROR($V351),"",OFFSET('Smelter Look-up'!$G$4,$V351-4,0))</f>
        <v/>
      </c>
      <c r="I351" s="218" t="str">
        <f ca="1">IF(ISERROR($V351),"",OFFSET('Smelter Look-up'!$H$4,$V351-4,0))</f>
        <v/>
      </c>
      <c r="J351" s="218" t="str">
        <f ca="1">IF(ISERROR($V351),"",OFFSET('Smelter Look-up'!$I$4,$V351-4,0))</f>
        <v/>
      </c>
      <c r="K351" s="272"/>
      <c r="L351" s="272"/>
      <c r="M351" s="272"/>
      <c r="N351" s="272"/>
      <c r="O351" s="272"/>
      <c r="P351" s="219"/>
      <c r="Q351" s="273"/>
      <c r="R351" s="216" t="str">
        <f ca="1">IF(ISERROR($V351),"",OFFSET('Smelter Look-up'!$C$4,$V351-4,0)&amp;"")</f>
        <v/>
      </c>
      <c r="S351" s="224" t="str">
        <f t="shared" ca="1" si="48"/>
        <v/>
      </c>
      <c r="T351" s="224" t="str">
        <f ca="1">IF(B351="","",IF(ISERROR(MATCH($J351,SorP!$B$1:$B$6230,0)),"",INDIRECT("'SorP'!$A$"&amp;MATCH($J351,SorP!$B$1:$B$6230,0))))</f>
        <v/>
      </c>
      <c r="U351" s="240"/>
      <c r="V351" s="274" t="e">
        <f>IF(C351="",NA(),MATCH($B351&amp;$C351,'Smelter Look-up'!$J:$J,0))</f>
        <v>#N/A</v>
      </c>
      <c r="W351" s="275"/>
      <c r="X351" s="275">
        <f t="shared" ca="1" si="49"/>
        <v>0</v>
      </c>
      <c r="Y351" s="275"/>
      <c r="Z351" s="275"/>
      <c r="AB351" s="277" t="str">
        <f t="shared" si="50"/>
        <v/>
      </c>
    </row>
    <row r="352" spans="1:28" s="276" customFormat="1" ht="20.25">
      <c r="A352" s="330"/>
      <c r="B352" s="216" t="str">
        <f>IF(LEN(A352)=0,"",INDEX('Smelter Look-up'!$A:$A,MATCH($A352,'Smelter Look-up'!$E:$E,0)))</f>
        <v/>
      </c>
      <c r="C352" s="220" t="str">
        <f>IF(LEN(A352)=0,"",INDEX('Smelter Look-up'!$C:$C,MATCH($A352,'Smelter Look-up'!$E:$E,0)))</f>
        <v/>
      </c>
      <c r="D352" s="282"/>
      <c r="E352" s="216" t="str">
        <f ca="1">IF(ISERROR($V352),"",OFFSET('Smelter Look-up'!$D$4,$V352-4,0)&amp;"")</f>
        <v/>
      </c>
      <c r="F352" s="216" t="str">
        <f ca="1">IF(ISERROR($V352),"",OFFSET('Smelter Look-up'!$E$4,$V352-4,0))</f>
        <v/>
      </c>
      <c r="G352" s="216" t="str">
        <f ca="1">IF(C352=$X$4,"Enter smelter details",IF(ISERROR($V352),"",OFFSET('Smelter Look-up'!$F$4,$V352-4,0)))</f>
        <v/>
      </c>
      <c r="H352" s="217" t="str">
        <f ca="1">IF(ISERROR($V352),"",OFFSET('Smelter Look-up'!$G$4,$V352-4,0))</f>
        <v/>
      </c>
      <c r="I352" s="218" t="str">
        <f ca="1">IF(ISERROR($V352),"",OFFSET('Smelter Look-up'!$H$4,$V352-4,0))</f>
        <v/>
      </c>
      <c r="J352" s="218" t="str">
        <f ca="1">IF(ISERROR($V352),"",OFFSET('Smelter Look-up'!$I$4,$V352-4,0))</f>
        <v/>
      </c>
      <c r="K352" s="272"/>
      <c r="L352" s="272"/>
      <c r="M352" s="272"/>
      <c r="N352" s="272"/>
      <c r="O352" s="272"/>
      <c r="P352" s="219"/>
      <c r="Q352" s="273"/>
      <c r="R352" s="216" t="str">
        <f ca="1">IF(ISERROR($V352),"",OFFSET('Smelter Look-up'!$C$4,$V352-4,0)&amp;"")</f>
        <v/>
      </c>
      <c r="S352" s="224" t="str">
        <f t="shared" ca="1" si="48"/>
        <v/>
      </c>
      <c r="T352" s="224" t="str">
        <f ca="1">IF(B352="","",IF(ISERROR(MATCH($J352,SorP!$B$1:$B$6230,0)),"",INDIRECT("'SorP'!$A$"&amp;MATCH($J352,SorP!$B$1:$B$6230,0))))</f>
        <v/>
      </c>
      <c r="U352" s="240"/>
      <c r="V352" s="274" t="e">
        <f>IF(C352="",NA(),MATCH($B352&amp;$C352,'Smelter Look-up'!$J:$J,0))</f>
        <v>#N/A</v>
      </c>
      <c r="W352" s="275"/>
      <c r="X352" s="275">
        <f t="shared" ca="1" si="49"/>
        <v>0</v>
      </c>
      <c r="Y352" s="275"/>
      <c r="Z352" s="275"/>
      <c r="AB352" s="277" t="str">
        <f t="shared" si="50"/>
        <v/>
      </c>
    </row>
    <row r="353" spans="1:28" s="276" customFormat="1" ht="20.25">
      <c r="A353" s="330"/>
      <c r="B353" s="216" t="str">
        <f>IF(LEN(A353)=0,"",INDEX('Smelter Look-up'!$A:$A,MATCH($A353,'Smelter Look-up'!$E:$E,0)))</f>
        <v/>
      </c>
      <c r="C353" s="220" t="str">
        <f>IF(LEN(A353)=0,"",INDEX('Smelter Look-up'!$C:$C,MATCH($A353,'Smelter Look-up'!$E:$E,0)))</f>
        <v/>
      </c>
      <c r="D353" s="282"/>
      <c r="E353" s="216" t="str">
        <f ca="1">IF(ISERROR($V353),"",OFFSET('Smelter Look-up'!$D$4,$V353-4,0)&amp;"")</f>
        <v/>
      </c>
      <c r="F353" s="216" t="str">
        <f ca="1">IF(ISERROR($V353),"",OFFSET('Smelter Look-up'!$E$4,$V353-4,0))</f>
        <v/>
      </c>
      <c r="G353" s="216" t="str">
        <f ca="1">IF(C353=$X$4,"Enter smelter details",IF(ISERROR($V353),"",OFFSET('Smelter Look-up'!$F$4,$V353-4,0)))</f>
        <v/>
      </c>
      <c r="H353" s="217" t="str">
        <f ca="1">IF(ISERROR($V353),"",OFFSET('Smelter Look-up'!$G$4,$V353-4,0))</f>
        <v/>
      </c>
      <c r="I353" s="218" t="str">
        <f ca="1">IF(ISERROR($V353),"",OFFSET('Smelter Look-up'!$H$4,$V353-4,0))</f>
        <v/>
      </c>
      <c r="J353" s="218" t="str">
        <f ca="1">IF(ISERROR($V353),"",OFFSET('Smelter Look-up'!$I$4,$V353-4,0))</f>
        <v/>
      </c>
      <c r="K353" s="272"/>
      <c r="L353" s="272"/>
      <c r="M353" s="272"/>
      <c r="N353" s="272"/>
      <c r="O353" s="272"/>
      <c r="P353" s="219"/>
      <c r="Q353" s="273"/>
      <c r="R353" s="216" t="str">
        <f ca="1">IF(ISERROR($V353),"",OFFSET('Smelter Look-up'!$C$4,$V353-4,0)&amp;"")</f>
        <v/>
      </c>
      <c r="S353" s="224" t="str">
        <f t="shared" ca="1" si="48"/>
        <v/>
      </c>
      <c r="T353" s="224" t="str">
        <f ca="1">IF(B353="","",IF(ISERROR(MATCH($J353,SorP!$B$1:$B$6230,0)),"",INDIRECT("'SorP'!$A$"&amp;MATCH($J353,SorP!$B$1:$B$6230,0))))</f>
        <v/>
      </c>
      <c r="U353" s="240"/>
      <c r="V353" s="274" t="e">
        <f>IF(C353="",NA(),MATCH($B353&amp;$C353,'Smelter Look-up'!$J:$J,0))</f>
        <v>#N/A</v>
      </c>
      <c r="W353" s="275"/>
      <c r="X353" s="275">
        <f t="shared" ca="1" si="49"/>
        <v>0</v>
      </c>
      <c r="Y353" s="275"/>
      <c r="Z353" s="275"/>
      <c r="AB353" s="277" t="str">
        <f t="shared" si="50"/>
        <v/>
      </c>
    </row>
    <row r="354" spans="1:28" s="276" customFormat="1" ht="20.25">
      <c r="A354" s="330"/>
      <c r="B354" s="216" t="str">
        <f>IF(LEN(A354)=0,"",INDEX('Smelter Look-up'!$A:$A,MATCH($A354,'Smelter Look-up'!$E:$E,0)))</f>
        <v/>
      </c>
      <c r="C354" s="220" t="str">
        <f>IF(LEN(A354)=0,"",INDEX('Smelter Look-up'!$C:$C,MATCH($A354,'Smelter Look-up'!$E:$E,0)))</f>
        <v/>
      </c>
      <c r="D354" s="282"/>
      <c r="E354" s="216" t="str">
        <f ca="1">IF(ISERROR($V354),"",OFFSET('Smelter Look-up'!$D$4,$V354-4,0)&amp;"")</f>
        <v/>
      </c>
      <c r="F354" s="216" t="str">
        <f ca="1">IF(ISERROR($V354),"",OFFSET('Smelter Look-up'!$E$4,$V354-4,0))</f>
        <v/>
      </c>
      <c r="G354" s="216" t="str">
        <f ca="1">IF(C354=$X$4,"Enter smelter details",IF(ISERROR($V354),"",OFFSET('Smelter Look-up'!$F$4,$V354-4,0)))</f>
        <v/>
      </c>
      <c r="H354" s="217" t="str">
        <f ca="1">IF(ISERROR($V354),"",OFFSET('Smelter Look-up'!$G$4,$V354-4,0))</f>
        <v/>
      </c>
      <c r="I354" s="218" t="str">
        <f ca="1">IF(ISERROR($V354),"",OFFSET('Smelter Look-up'!$H$4,$V354-4,0))</f>
        <v/>
      </c>
      <c r="J354" s="218" t="str">
        <f ca="1">IF(ISERROR($V354),"",OFFSET('Smelter Look-up'!$I$4,$V354-4,0))</f>
        <v/>
      </c>
      <c r="K354" s="272"/>
      <c r="L354" s="272"/>
      <c r="M354" s="272"/>
      <c r="N354" s="272"/>
      <c r="O354" s="272"/>
      <c r="P354" s="219"/>
      <c r="Q354" s="273"/>
      <c r="R354" s="216" t="str">
        <f ca="1">IF(ISERROR($V354),"",OFFSET('Smelter Look-up'!$C$4,$V354-4,0)&amp;"")</f>
        <v/>
      </c>
      <c r="S354" s="224" t="str">
        <f t="shared" ca="1" si="48"/>
        <v/>
      </c>
      <c r="T354" s="224" t="str">
        <f ca="1">IF(B354="","",IF(ISERROR(MATCH($J354,SorP!$B$1:$B$6230,0)),"",INDIRECT("'SorP'!$A$"&amp;MATCH($J354,SorP!$B$1:$B$6230,0))))</f>
        <v/>
      </c>
      <c r="U354" s="240"/>
      <c r="V354" s="274" t="e">
        <f>IF(C354="",NA(),MATCH($B354&amp;$C354,'Smelter Look-up'!$J:$J,0))</f>
        <v>#N/A</v>
      </c>
      <c r="W354" s="275"/>
      <c r="X354" s="275">
        <f t="shared" ca="1" si="49"/>
        <v>0</v>
      </c>
      <c r="Y354" s="275"/>
      <c r="Z354" s="275"/>
      <c r="AB354" s="277" t="str">
        <f t="shared" si="50"/>
        <v/>
      </c>
    </row>
    <row r="355" spans="1:28" s="276" customFormat="1" ht="20.25">
      <c r="A355" s="330"/>
      <c r="B355" s="216" t="str">
        <f>IF(LEN(A355)=0,"",INDEX('Smelter Look-up'!$A:$A,MATCH($A355,'Smelter Look-up'!$E:$E,0)))</f>
        <v/>
      </c>
      <c r="C355" s="220" t="str">
        <f>IF(LEN(A355)=0,"",INDEX('Smelter Look-up'!$C:$C,MATCH($A355,'Smelter Look-up'!$E:$E,0)))</f>
        <v/>
      </c>
      <c r="D355" s="282"/>
      <c r="E355" s="216" t="str">
        <f ca="1">IF(ISERROR($V355),"",OFFSET('Smelter Look-up'!$D$4,$V355-4,0)&amp;"")</f>
        <v/>
      </c>
      <c r="F355" s="216" t="str">
        <f ca="1">IF(ISERROR($V355),"",OFFSET('Smelter Look-up'!$E$4,$V355-4,0))</f>
        <v/>
      </c>
      <c r="G355" s="216" t="str">
        <f ca="1">IF(C355=$X$4,"Enter smelter details",IF(ISERROR($V355),"",OFFSET('Smelter Look-up'!$F$4,$V355-4,0)))</f>
        <v/>
      </c>
      <c r="H355" s="217" t="str">
        <f ca="1">IF(ISERROR($V355),"",OFFSET('Smelter Look-up'!$G$4,$V355-4,0))</f>
        <v/>
      </c>
      <c r="I355" s="218" t="str">
        <f ca="1">IF(ISERROR($V355),"",OFFSET('Smelter Look-up'!$H$4,$V355-4,0))</f>
        <v/>
      </c>
      <c r="J355" s="218" t="str">
        <f ca="1">IF(ISERROR($V355),"",OFFSET('Smelter Look-up'!$I$4,$V355-4,0))</f>
        <v/>
      </c>
      <c r="K355" s="272"/>
      <c r="L355" s="272"/>
      <c r="M355" s="272"/>
      <c r="N355" s="272"/>
      <c r="O355" s="272"/>
      <c r="P355" s="219"/>
      <c r="Q355" s="273"/>
      <c r="R355" s="216" t="str">
        <f ca="1">IF(ISERROR($V355),"",OFFSET('Smelter Look-up'!$C$4,$V355-4,0)&amp;"")</f>
        <v/>
      </c>
      <c r="S355" s="224" t="str">
        <f t="shared" ca="1" si="48"/>
        <v/>
      </c>
      <c r="T355" s="224" t="str">
        <f ca="1">IF(B355="","",IF(ISERROR(MATCH($J355,SorP!$B$1:$B$6230,0)),"",INDIRECT("'SorP'!$A$"&amp;MATCH($J355,SorP!$B$1:$B$6230,0))))</f>
        <v/>
      </c>
      <c r="U355" s="240"/>
      <c r="V355" s="274" t="e">
        <f>IF(C355="",NA(),MATCH($B355&amp;$C355,'Smelter Look-up'!$J:$J,0))</f>
        <v>#N/A</v>
      </c>
      <c r="W355" s="275"/>
      <c r="X355" s="275">
        <f t="shared" ca="1" si="49"/>
        <v>0</v>
      </c>
      <c r="Y355" s="275"/>
      <c r="Z355" s="275"/>
      <c r="AB355" s="277" t="str">
        <f t="shared" si="50"/>
        <v/>
      </c>
    </row>
    <row r="356" spans="1:28" s="276" customFormat="1" ht="20.25">
      <c r="A356" s="330"/>
      <c r="B356" s="216" t="str">
        <f>IF(LEN(A356)=0,"",INDEX('Smelter Look-up'!$A:$A,MATCH($A356,'Smelter Look-up'!$E:$E,0)))</f>
        <v/>
      </c>
      <c r="C356" s="220" t="str">
        <f>IF(LEN(A356)=0,"",INDEX('Smelter Look-up'!$C:$C,MATCH($A356,'Smelter Look-up'!$E:$E,0)))</f>
        <v/>
      </c>
      <c r="D356" s="282"/>
      <c r="E356" s="216" t="str">
        <f ca="1">IF(ISERROR($V356),"",OFFSET('Smelter Look-up'!$D$4,$V356-4,0)&amp;"")</f>
        <v/>
      </c>
      <c r="F356" s="216" t="str">
        <f ca="1">IF(ISERROR($V356),"",OFFSET('Smelter Look-up'!$E$4,$V356-4,0))</f>
        <v/>
      </c>
      <c r="G356" s="216" t="str">
        <f ca="1">IF(C356=$X$4,"Enter smelter details",IF(ISERROR($V356),"",OFFSET('Smelter Look-up'!$F$4,$V356-4,0)))</f>
        <v/>
      </c>
      <c r="H356" s="217" t="str">
        <f ca="1">IF(ISERROR($V356),"",OFFSET('Smelter Look-up'!$G$4,$V356-4,0))</f>
        <v/>
      </c>
      <c r="I356" s="218" t="str">
        <f ca="1">IF(ISERROR($V356),"",OFFSET('Smelter Look-up'!$H$4,$V356-4,0))</f>
        <v/>
      </c>
      <c r="J356" s="218" t="str">
        <f ca="1">IF(ISERROR($V356),"",OFFSET('Smelter Look-up'!$I$4,$V356-4,0))</f>
        <v/>
      </c>
      <c r="K356" s="272"/>
      <c r="L356" s="272"/>
      <c r="M356" s="272"/>
      <c r="N356" s="272"/>
      <c r="O356" s="272"/>
      <c r="P356" s="219"/>
      <c r="Q356" s="273"/>
      <c r="R356" s="216" t="str">
        <f ca="1">IF(ISERROR($V356),"",OFFSET('Smelter Look-up'!$C$4,$V356-4,0)&amp;"")</f>
        <v/>
      </c>
      <c r="S356" s="224" t="str">
        <f t="shared" ca="1" si="48"/>
        <v/>
      </c>
      <c r="T356" s="224" t="str">
        <f ca="1">IF(B356="","",IF(ISERROR(MATCH($J356,SorP!$B$1:$B$6230,0)),"",INDIRECT("'SorP'!$A$"&amp;MATCH($J356,SorP!$B$1:$B$6230,0))))</f>
        <v/>
      </c>
      <c r="U356" s="240"/>
      <c r="V356" s="274" t="e">
        <f>IF(C356="",NA(),MATCH($B356&amp;$C356,'Smelter Look-up'!$J:$J,0))</f>
        <v>#N/A</v>
      </c>
      <c r="W356" s="275"/>
      <c r="X356" s="275">
        <f t="shared" ca="1" si="49"/>
        <v>0</v>
      </c>
      <c r="Y356" s="275"/>
      <c r="Z356" s="275"/>
      <c r="AB356" s="277" t="str">
        <f t="shared" si="50"/>
        <v/>
      </c>
    </row>
    <row r="357" spans="1:28" s="276" customFormat="1" ht="20.25">
      <c r="A357" s="330"/>
      <c r="B357" s="216" t="str">
        <f>IF(LEN(A357)=0,"",INDEX('Smelter Look-up'!$A:$A,MATCH($A357,'Smelter Look-up'!$E:$E,0)))</f>
        <v/>
      </c>
      <c r="C357" s="220" t="str">
        <f>IF(LEN(A357)=0,"",INDEX('Smelter Look-up'!$C:$C,MATCH($A357,'Smelter Look-up'!$E:$E,0)))</f>
        <v/>
      </c>
      <c r="D357" s="282"/>
      <c r="E357" s="216" t="str">
        <f ca="1">IF(ISERROR($V357),"",OFFSET('Smelter Look-up'!$D$4,$V357-4,0)&amp;"")</f>
        <v/>
      </c>
      <c r="F357" s="216" t="str">
        <f ca="1">IF(ISERROR($V357),"",OFFSET('Smelter Look-up'!$E$4,$V357-4,0))</f>
        <v/>
      </c>
      <c r="G357" s="216" t="str">
        <f ca="1">IF(C357=$X$4,"Enter smelter details",IF(ISERROR($V357),"",OFFSET('Smelter Look-up'!$F$4,$V357-4,0)))</f>
        <v/>
      </c>
      <c r="H357" s="217" t="str">
        <f ca="1">IF(ISERROR($V357),"",OFFSET('Smelter Look-up'!$G$4,$V357-4,0))</f>
        <v/>
      </c>
      <c r="I357" s="218" t="str">
        <f ca="1">IF(ISERROR($V357),"",OFFSET('Smelter Look-up'!$H$4,$V357-4,0))</f>
        <v/>
      </c>
      <c r="J357" s="218" t="str">
        <f ca="1">IF(ISERROR($V357),"",OFFSET('Smelter Look-up'!$I$4,$V357-4,0))</f>
        <v/>
      </c>
      <c r="K357" s="272"/>
      <c r="L357" s="272"/>
      <c r="M357" s="272"/>
      <c r="N357" s="272"/>
      <c r="O357" s="272"/>
      <c r="P357" s="219"/>
      <c r="Q357" s="273"/>
      <c r="R357" s="216" t="str">
        <f ca="1">IF(ISERROR($V357),"",OFFSET('Smelter Look-up'!$C$4,$V357-4,0)&amp;"")</f>
        <v/>
      </c>
      <c r="S357" s="224" t="str">
        <f t="shared" ca="1" si="48"/>
        <v/>
      </c>
      <c r="T357" s="224" t="str">
        <f ca="1">IF(B357="","",IF(ISERROR(MATCH($J357,SorP!$B$1:$B$6230,0)),"",INDIRECT("'SorP'!$A$"&amp;MATCH($J357,SorP!$B$1:$B$6230,0))))</f>
        <v/>
      </c>
      <c r="U357" s="240"/>
      <c r="V357" s="274" t="e">
        <f>IF(C357="",NA(),MATCH($B357&amp;$C357,'Smelter Look-up'!$J:$J,0))</f>
        <v>#N/A</v>
      </c>
      <c r="W357" s="275"/>
      <c r="X357" s="275">
        <f t="shared" ca="1" si="49"/>
        <v>0</v>
      </c>
      <c r="Y357" s="275"/>
      <c r="Z357" s="275"/>
      <c r="AB357" s="277" t="str">
        <f t="shared" si="50"/>
        <v/>
      </c>
    </row>
    <row r="358" spans="1:28" s="276" customFormat="1" ht="20.25">
      <c r="A358" s="330"/>
      <c r="B358" s="216" t="str">
        <f>IF(LEN(A358)=0,"",INDEX('Smelter Look-up'!$A:$A,MATCH($A358,'Smelter Look-up'!$E:$E,0)))</f>
        <v/>
      </c>
      <c r="C358" s="220" t="str">
        <f>IF(LEN(A358)=0,"",INDEX('Smelter Look-up'!$C:$C,MATCH($A358,'Smelter Look-up'!$E:$E,0)))</f>
        <v/>
      </c>
      <c r="D358" s="282"/>
      <c r="E358" s="216" t="str">
        <f ca="1">IF(ISERROR($V358),"",OFFSET('Smelter Look-up'!$D$4,$V358-4,0)&amp;"")</f>
        <v/>
      </c>
      <c r="F358" s="216" t="str">
        <f ca="1">IF(ISERROR($V358),"",OFFSET('Smelter Look-up'!$E$4,$V358-4,0))</f>
        <v/>
      </c>
      <c r="G358" s="216" t="str">
        <f ca="1">IF(C358=$X$4,"Enter smelter details",IF(ISERROR($V358),"",OFFSET('Smelter Look-up'!$F$4,$V358-4,0)))</f>
        <v/>
      </c>
      <c r="H358" s="217" t="str">
        <f ca="1">IF(ISERROR($V358),"",OFFSET('Smelter Look-up'!$G$4,$V358-4,0))</f>
        <v/>
      </c>
      <c r="I358" s="218" t="str">
        <f ca="1">IF(ISERROR($V358),"",OFFSET('Smelter Look-up'!$H$4,$V358-4,0))</f>
        <v/>
      </c>
      <c r="J358" s="218" t="str">
        <f ca="1">IF(ISERROR($V358),"",OFFSET('Smelter Look-up'!$I$4,$V358-4,0))</f>
        <v/>
      </c>
      <c r="K358" s="272"/>
      <c r="L358" s="272"/>
      <c r="M358" s="272"/>
      <c r="N358" s="272"/>
      <c r="O358" s="272"/>
      <c r="P358" s="219"/>
      <c r="Q358" s="273"/>
      <c r="R358" s="216" t="str">
        <f ca="1">IF(ISERROR($V358),"",OFFSET('Smelter Look-up'!$C$4,$V358-4,0)&amp;"")</f>
        <v/>
      </c>
      <c r="S358" s="224" t="str">
        <f t="shared" ref="S358:S388" ca="1" si="51">IF(B358="","",IF(ISERROR(MATCH($E358,CL,0)),"Unknown",INDIRECT("'C'!$A$"&amp;MATCH($E358,CL,0)+1)))</f>
        <v/>
      </c>
      <c r="T358" s="224" t="str">
        <f ca="1">IF(B358="","",IF(ISERROR(MATCH($J358,SorP!$B$1:$B$6230,0)),"",INDIRECT("'SorP'!$A$"&amp;MATCH($J358,SorP!$B$1:$B$6230,0))))</f>
        <v/>
      </c>
      <c r="U358" s="240"/>
      <c r="V358" s="274" t="e">
        <f>IF(C358="",NA(),MATCH($B358&amp;$C358,'Smelter Look-up'!$J:$J,0))</f>
        <v>#N/A</v>
      </c>
      <c r="W358" s="275"/>
      <c r="X358" s="275">
        <f t="shared" ref="X358:X388" ca="1" si="52">IF(AND(C358="Smelter not listed",OR(LEN(D358)=0,LEN(E358)=0)),1,0)</f>
        <v>0</v>
      </c>
      <c r="Y358" s="275"/>
      <c r="Z358" s="275"/>
      <c r="AB358" s="277" t="str">
        <f t="shared" ref="AB358:AB388" si="53">B358&amp;C358</f>
        <v/>
      </c>
    </row>
    <row r="359" spans="1:28" s="276" customFormat="1" ht="20.25">
      <c r="A359" s="330"/>
      <c r="B359" s="216" t="str">
        <f>IF(LEN(A359)=0,"",INDEX('Smelter Look-up'!$A:$A,MATCH($A359,'Smelter Look-up'!$E:$E,0)))</f>
        <v/>
      </c>
      <c r="C359" s="220" t="str">
        <f>IF(LEN(A359)=0,"",INDEX('Smelter Look-up'!$C:$C,MATCH($A359,'Smelter Look-up'!$E:$E,0)))</f>
        <v/>
      </c>
      <c r="D359" s="282"/>
      <c r="E359" s="216" t="str">
        <f ca="1">IF(ISERROR($V359),"",OFFSET('Smelter Look-up'!$D$4,$V359-4,0)&amp;"")</f>
        <v/>
      </c>
      <c r="F359" s="216" t="str">
        <f ca="1">IF(ISERROR($V359),"",OFFSET('Smelter Look-up'!$E$4,$V359-4,0))</f>
        <v/>
      </c>
      <c r="G359" s="216" t="str">
        <f ca="1">IF(C359=$X$4,"Enter smelter details",IF(ISERROR($V359),"",OFFSET('Smelter Look-up'!$F$4,$V359-4,0)))</f>
        <v/>
      </c>
      <c r="H359" s="217" t="str">
        <f ca="1">IF(ISERROR($V359),"",OFFSET('Smelter Look-up'!$G$4,$V359-4,0))</f>
        <v/>
      </c>
      <c r="I359" s="218" t="str">
        <f ca="1">IF(ISERROR($V359),"",OFFSET('Smelter Look-up'!$H$4,$V359-4,0))</f>
        <v/>
      </c>
      <c r="J359" s="218" t="str">
        <f ca="1">IF(ISERROR($V359),"",OFFSET('Smelter Look-up'!$I$4,$V359-4,0))</f>
        <v/>
      </c>
      <c r="K359" s="272"/>
      <c r="L359" s="272"/>
      <c r="M359" s="272"/>
      <c r="N359" s="272"/>
      <c r="O359" s="272"/>
      <c r="P359" s="219"/>
      <c r="Q359" s="273"/>
      <c r="R359" s="216" t="str">
        <f ca="1">IF(ISERROR($V359),"",OFFSET('Smelter Look-up'!$C$4,$V359-4,0)&amp;"")</f>
        <v/>
      </c>
      <c r="S359" s="224" t="str">
        <f t="shared" ca="1" si="51"/>
        <v/>
      </c>
      <c r="T359" s="224" t="str">
        <f ca="1">IF(B359="","",IF(ISERROR(MATCH($J359,SorP!$B$1:$B$6230,0)),"",INDIRECT("'SorP'!$A$"&amp;MATCH($J359,SorP!$B$1:$B$6230,0))))</f>
        <v/>
      </c>
      <c r="U359" s="240"/>
      <c r="V359" s="274" t="e">
        <f>IF(C359="",NA(),MATCH($B359&amp;$C359,'Smelter Look-up'!$J:$J,0))</f>
        <v>#N/A</v>
      </c>
      <c r="W359" s="275"/>
      <c r="X359" s="275">
        <f t="shared" ca="1" si="52"/>
        <v>0</v>
      </c>
      <c r="Y359" s="275"/>
      <c r="Z359" s="275"/>
      <c r="AB359" s="277" t="str">
        <f t="shared" si="53"/>
        <v/>
      </c>
    </row>
    <row r="360" spans="1:28" s="276" customFormat="1" ht="20.25">
      <c r="A360" s="330"/>
      <c r="B360" s="216" t="str">
        <f>IF(LEN(A360)=0,"",INDEX('Smelter Look-up'!$A:$A,MATCH($A360,'Smelter Look-up'!$E:$E,0)))</f>
        <v/>
      </c>
      <c r="C360" s="220" t="str">
        <f>IF(LEN(A360)=0,"",INDEX('Smelter Look-up'!$C:$C,MATCH($A360,'Smelter Look-up'!$E:$E,0)))</f>
        <v/>
      </c>
      <c r="D360" s="282"/>
      <c r="E360" s="216" t="str">
        <f ca="1">IF(ISERROR($V360),"",OFFSET('Smelter Look-up'!$D$4,$V360-4,0)&amp;"")</f>
        <v/>
      </c>
      <c r="F360" s="216" t="str">
        <f ca="1">IF(ISERROR($V360),"",OFFSET('Smelter Look-up'!$E$4,$V360-4,0))</f>
        <v/>
      </c>
      <c r="G360" s="216" t="str">
        <f ca="1">IF(C360=$X$4,"Enter smelter details",IF(ISERROR($V360),"",OFFSET('Smelter Look-up'!$F$4,$V360-4,0)))</f>
        <v/>
      </c>
      <c r="H360" s="217" t="str">
        <f ca="1">IF(ISERROR($V360),"",OFFSET('Smelter Look-up'!$G$4,$V360-4,0))</f>
        <v/>
      </c>
      <c r="I360" s="218" t="str">
        <f ca="1">IF(ISERROR($V360),"",OFFSET('Smelter Look-up'!$H$4,$V360-4,0))</f>
        <v/>
      </c>
      <c r="J360" s="218" t="str">
        <f ca="1">IF(ISERROR($V360),"",OFFSET('Smelter Look-up'!$I$4,$V360-4,0))</f>
        <v/>
      </c>
      <c r="K360" s="272"/>
      <c r="L360" s="272"/>
      <c r="M360" s="272"/>
      <c r="N360" s="272"/>
      <c r="O360" s="272"/>
      <c r="P360" s="219"/>
      <c r="Q360" s="273"/>
      <c r="R360" s="216" t="str">
        <f ca="1">IF(ISERROR($V360),"",OFFSET('Smelter Look-up'!$C$4,$V360-4,0)&amp;"")</f>
        <v/>
      </c>
      <c r="S360" s="224" t="str">
        <f t="shared" ca="1" si="51"/>
        <v/>
      </c>
      <c r="T360" s="224" t="str">
        <f ca="1">IF(B360="","",IF(ISERROR(MATCH($J360,SorP!$B$1:$B$6230,0)),"",INDIRECT("'SorP'!$A$"&amp;MATCH($J360,SorP!$B$1:$B$6230,0))))</f>
        <v/>
      </c>
      <c r="U360" s="240"/>
      <c r="V360" s="274" t="e">
        <f>IF(C360="",NA(),MATCH($B360&amp;$C360,'Smelter Look-up'!$J:$J,0))</f>
        <v>#N/A</v>
      </c>
      <c r="W360" s="275"/>
      <c r="X360" s="275">
        <f t="shared" ca="1" si="52"/>
        <v>0</v>
      </c>
      <c r="Y360" s="275"/>
      <c r="Z360" s="275"/>
      <c r="AB360" s="277" t="str">
        <f t="shared" si="53"/>
        <v/>
      </c>
    </row>
    <row r="361" spans="1:28" s="276" customFormat="1" ht="20.25">
      <c r="A361" s="330"/>
      <c r="B361" s="216" t="str">
        <f>IF(LEN(A361)=0,"",INDEX('Smelter Look-up'!$A:$A,MATCH($A361,'Smelter Look-up'!$E:$E,0)))</f>
        <v/>
      </c>
      <c r="C361" s="220" t="str">
        <f>IF(LEN(A361)=0,"",INDEX('Smelter Look-up'!$C:$C,MATCH($A361,'Smelter Look-up'!$E:$E,0)))</f>
        <v/>
      </c>
      <c r="D361" s="282"/>
      <c r="E361" s="216" t="str">
        <f ca="1">IF(ISERROR($V361),"",OFFSET('Smelter Look-up'!$D$4,$V361-4,0)&amp;"")</f>
        <v/>
      </c>
      <c r="F361" s="216" t="str">
        <f ca="1">IF(ISERROR($V361),"",OFFSET('Smelter Look-up'!$E$4,$V361-4,0))</f>
        <v/>
      </c>
      <c r="G361" s="216" t="str">
        <f ca="1">IF(C361=$X$4,"Enter smelter details",IF(ISERROR($V361),"",OFFSET('Smelter Look-up'!$F$4,$V361-4,0)))</f>
        <v/>
      </c>
      <c r="H361" s="217" t="str">
        <f ca="1">IF(ISERROR($V361),"",OFFSET('Smelter Look-up'!$G$4,$V361-4,0))</f>
        <v/>
      </c>
      <c r="I361" s="218" t="str">
        <f ca="1">IF(ISERROR($V361),"",OFFSET('Smelter Look-up'!$H$4,$V361-4,0))</f>
        <v/>
      </c>
      <c r="J361" s="218" t="str">
        <f ca="1">IF(ISERROR($V361),"",OFFSET('Smelter Look-up'!$I$4,$V361-4,0))</f>
        <v/>
      </c>
      <c r="K361" s="272"/>
      <c r="L361" s="272"/>
      <c r="M361" s="272"/>
      <c r="N361" s="272"/>
      <c r="O361" s="272"/>
      <c r="P361" s="219"/>
      <c r="Q361" s="273"/>
      <c r="R361" s="216" t="str">
        <f ca="1">IF(ISERROR($V361),"",OFFSET('Smelter Look-up'!$C$4,$V361-4,0)&amp;"")</f>
        <v/>
      </c>
      <c r="S361" s="224" t="str">
        <f t="shared" ca="1" si="51"/>
        <v/>
      </c>
      <c r="T361" s="224" t="str">
        <f ca="1">IF(B361="","",IF(ISERROR(MATCH($J361,SorP!$B$1:$B$6230,0)),"",INDIRECT("'SorP'!$A$"&amp;MATCH($J361,SorP!$B$1:$B$6230,0))))</f>
        <v/>
      </c>
      <c r="U361" s="240"/>
      <c r="V361" s="274" t="e">
        <f>IF(C361="",NA(),MATCH($B361&amp;$C361,'Smelter Look-up'!$J:$J,0))</f>
        <v>#N/A</v>
      </c>
      <c r="W361" s="275"/>
      <c r="X361" s="275">
        <f t="shared" ca="1" si="52"/>
        <v>0</v>
      </c>
      <c r="Y361" s="275"/>
      <c r="Z361" s="275"/>
      <c r="AB361" s="277" t="str">
        <f t="shared" si="53"/>
        <v/>
      </c>
    </row>
    <row r="362" spans="1:28" s="276" customFormat="1" ht="20.25">
      <c r="A362" s="330"/>
      <c r="B362" s="216" t="str">
        <f>IF(LEN(A362)=0,"",INDEX('Smelter Look-up'!$A:$A,MATCH($A362,'Smelter Look-up'!$E:$E,0)))</f>
        <v/>
      </c>
      <c r="C362" s="220" t="str">
        <f>IF(LEN(A362)=0,"",INDEX('Smelter Look-up'!$C:$C,MATCH($A362,'Smelter Look-up'!$E:$E,0)))</f>
        <v/>
      </c>
      <c r="D362" s="282"/>
      <c r="E362" s="216" t="str">
        <f ca="1">IF(ISERROR($V362),"",OFFSET('Smelter Look-up'!$D$4,$V362-4,0)&amp;"")</f>
        <v/>
      </c>
      <c r="F362" s="216" t="str">
        <f ca="1">IF(ISERROR($V362),"",OFFSET('Smelter Look-up'!$E$4,$V362-4,0))</f>
        <v/>
      </c>
      <c r="G362" s="216" t="str">
        <f ca="1">IF(C362=$X$4,"Enter smelter details",IF(ISERROR($V362),"",OFFSET('Smelter Look-up'!$F$4,$V362-4,0)))</f>
        <v/>
      </c>
      <c r="H362" s="217" t="str">
        <f ca="1">IF(ISERROR($V362),"",OFFSET('Smelter Look-up'!$G$4,$V362-4,0))</f>
        <v/>
      </c>
      <c r="I362" s="218" t="str">
        <f ca="1">IF(ISERROR($V362),"",OFFSET('Smelter Look-up'!$H$4,$V362-4,0))</f>
        <v/>
      </c>
      <c r="J362" s="218" t="str">
        <f ca="1">IF(ISERROR($V362),"",OFFSET('Smelter Look-up'!$I$4,$V362-4,0))</f>
        <v/>
      </c>
      <c r="K362" s="272"/>
      <c r="L362" s="272"/>
      <c r="M362" s="272"/>
      <c r="N362" s="272"/>
      <c r="O362" s="272"/>
      <c r="P362" s="219"/>
      <c r="Q362" s="273"/>
      <c r="R362" s="216" t="str">
        <f ca="1">IF(ISERROR($V362),"",OFFSET('Smelter Look-up'!$C$4,$V362-4,0)&amp;"")</f>
        <v/>
      </c>
      <c r="S362" s="224" t="str">
        <f t="shared" ca="1" si="51"/>
        <v/>
      </c>
      <c r="T362" s="224" t="str">
        <f ca="1">IF(B362="","",IF(ISERROR(MATCH($J362,SorP!$B$1:$B$6230,0)),"",INDIRECT("'SorP'!$A$"&amp;MATCH($J362,SorP!$B$1:$B$6230,0))))</f>
        <v/>
      </c>
      <c r="U362" s="240"/>
      <c r="V362" s="274" t="e">
        <f>IF(C362="",NA(),MATCH($B362&amp;$C362,'Smelter Look-up'!$J:$J,0))</f>
        <v>#N/A</v>
      </c>
      <c r="W362" s="275"/>
      <c r="X362" s="275">
        <f t="shared" ca="1" si="52"/>
        <v>0</v>
      </c>
      <c r="Y362" s="275"/>
      <c r="Z362" s="275"/>
      <c r="AB362" s="277" t="str">
        <f t="shared" si="53"/>
        <v/>
      </c>
    </row>
    <row r="363" spans="1:28" s="276" customFormat="1" ht="20.25">
      <c r="A363" s="330"/>
      <c r="B363" s="216" t="str">
        <f>IF(LEN(A363)=0,"",INDEX('Smelter Look-up'!$A:$A,MATCH($A363,'Smelter Look-up'!$E:$E,0)))</f>
        <v/>
      </c>
      <c r="C363" s="220" t="str">
        <f>IF(LEN(A363)=0,"",INDEX('Smelter Look-up'!$C:$C,MATCH($A363,'Smelter Look-up'!$E:$E,0)))</f>
        <v/>
      </c>
      <c r="D363" s="282"/>
      <c r="E363" s="216" t="str">
        <f ca="1">IF(ISERROR($V363),"",OFFSET('Smelter Look-up'!$D$4,$V363-4,0)&amp;"")</f>
        <v/>
      </c>
      <c r="F363" s="216" t="str">
        <f ca="1">IF(ISERROR($V363),"",OFFSET('Smelter Look-up'!$E$4,$V363-4,0))</f>
        <v/>
      </c>
      <c r="G363" s="216" t="str">
        <f ca="1">IF(C363=$X$4,"Enter smelter details",IF(ISERROR($V363),"",OFFSET('Smelter Look-up'!$F$4,$V363-4,0)))</f>
        <v/>
      </c>
      <c r="H363" s="217" t="str">
        <f ca="1">IF(ISERROR($V363),"",OFFSET('Smelter Look-up'!$G$4,$V363-4,0))</f>
        <v/>
      </c>
      <c r="I363" s="218" t="str">
        <f ca="1">IF(ISERROR($V363),"",OFFSET('Smelter Look-up'!$H$4,$V363-4,0))</f>
        <v/>
      </c>
      <c r="J363" s="218" t="str">
        <f ca="1">IF(ISERROR($V363),"",OFFSET('Smelter Look-up'!$I$4,$V363-4,0))</f>
        <v/>
      </c>
      <c r="K363" s="272"/>
      <c r="L363" s="272"/>
      <c r="M363" s="272"/>
      <c r="N363" s="272"/>
      <c r="O363" s="272"/>
      <c r="P363" s="219"/>
      <c r="Q363" s="273"/>
      <c r="R363" s="216" t="str">
        <f ca="1">IF(ISERROR($V363),"",OFFSET('Smelter Look-up'!$C$4,$V363-4,0)&amp;"")</f>
        <v/>
      </c>
      <c r="S363" s="224" t="str">
        <f t="shared" ca="1" si="51"/>
        <v/>
      </c>
      <c r="T363" s="224" t="str">
        <f ca="1">IF(B363="","",IF(ISERROR(MATCH($J363,SorP!$B$1:$B$6230,0)),"",INDIRECT("'SorP'!$A$"&amp;MATCH($J363,SorP!$B$1:$B$6230,0))))</f>
        <v/>
      </c>
      <c r="U363" s="240"/>
      <c r="V363" s="274" t="e">
        <f>IF(C363="",NA(),MATCH($B363&amp;$C363,'Smelter Look-up'!$J:$J,0))</f>
        <v>#N/A</v>
      </c>
      <c r="W363" s="275"/>
      <c r="X363" s="275">
        <f t="shared" ca="1" si="52"/>
        <v>0</v>
      </c>
      <c r="Y363" s="275"/>
      <c r="Z363" s="275"/>
      <c r="AB363" s="277" t="str">
        <f t="shared" si="53"/>
        <v/>
      </c>
    </row>
    <row r="364" spans="1:28" s="276" customFormat="1" ht="20.25">
      <c r="A364" s="330"/>
      <c r="B364" s="216" t="str">
        <f>IF(LEN(A364)=0,"",INDEX('Smelter Look-up'!$A:$A,MATCH($A364,'Smelter Look-up'!$E:$E,0)))</f>
        <v/>
      </c>
      <c r="C364" s="220" t="str">
        <f>IF(LEN(A364)=0,"",INDEX('Smelter Look-up'!$C:$C,MATCH($A364,'Smelter Look-up'!$E:$E,0)))</f>
        <v/>
      </c>
      <c r="D364" s="282"/>
      <c r="E364" s="216" t="str">
        <f ca="1">IF(ISERROR($V364),"",OFFSET('Smelter Look-up'!$D$4,$V364-4,0)&amp;"")</f>
        <v/>
      </c>
      <c r="F364" s="216" t="str">
        <f ca="1">IF(ISERROR($V364),"",OFFSET('Smelter Look-up'!$E$4,$V364-4,0))</f>
        <v/>
      </c>
      <c r="G364" s="216" t="str">
        <f ca="1">IF(C364=$X$4,"Enter smelter details",IF(ISERROR($V364),"",OFFSET('Smelter Look-up'!$F$4,$V364-4,0)))</f>
        <v/>
      </c>
      <c r="H364" s="217" t="str">
        <f ca="1">IF(ISERROR($V364),"",OFFSET('Smelter Look-up'!$G$4,$V364-4,0))</f>
        <v/>
      </c>
      <c r="I364" s="218" t="str">
        <f ca="1">IF(ISERROR($V364),"",OFFSET('Smelter Look-up'!$H$4,$V364-4,0))</f>
        <v/>
      </c>
      <c r="J364" s="218" t="str">
        <f ca="1">IF(ISERROR($V364),"",OFFSET('Smelter Look-up'!$I$4,$V364-4,0))</f>
        <v/>
      </c>
      <c r="K364" s="272"/>
      <c r="L364" s="272"/>
      <c r="M364" s="272"/>
      <c r="N364" s="272"/>
      <c r="O364" s="272"/>
      <c r="P364" s="219"/>
      <c r="Q364" s="273"/>
      <c r="R364" s="216" t="str">
        <f ca="1">IF(ISERROR($V364),"",OFFSET('Smelter Look-up'!$C$4,$V364-4,0)&amp;"")</f>
        <v/>
      </c>
      <c r="S364" s="224" t="str">
        <f t="shared" ca="1" si="51"/>
        <v/>
      </c>
      <c r="T364" s="224" t="str">
        <f ca="1">IF(B364="","",IF(ISERROR(MATCH($J364,SorP!$B$1:$B$6230,0)),"",INDIRECT("'SorP'!$A$"&amp;MATCH($J364,SorP!$B$1:$B$6230,0))))</f>
        <v/>
      </c>
      <c r="U364" s="240"/>
      <c r="V364" s="274" t="e">
        <f>IF(C364="",NA(),MATCH($B364&amp;$C364,'Smelter Look-up'!$J:$J,0))</f>
        <v>#N/A</v>
      </c>
      <c r="W364" s="275"/>
      <c r="X364" s="275">
        <f t="shared" ca="1" si="52"/>
        <v>0</v>
      </c>
      <c r="Y364" s="275"/>
      <c r="Z364" s="275"/>
      <c r="AB364" s="277" t="str">
        <f t="shared" si="53"/>
        <v/>
      </c>
    </row>
    <row r="365" spans="1:28" s="276" customFormat="1" ht="20.25">
      <c r="A365" s="330"/>
      <c r="B365" s="216" t="str">
        <f>IF(LEN(A365)=0,"",INDEX('Smelter Look-up'!$A:$A,MATCH($A365,'Smelter Look-up'!$E:$E,0)))</f>
        <v/>
      </c>
      <c r="C365" s="220" t="str">
        <f>IF(LEN(A365)=0,"",INDEX('Smelter Look-up'!$C:$C,MATCH($A365,'Smelter Look-up'!$E:$E,0)))</f>
        <v/>
      </c>
      <c r="D365" s="282"/>
      <c r="E365" s="216" t="str">
        <f ca="1">IF(ISERROR($V365),"",OFFSET('Smelter Look-up'!$D$4,$V365-4,0)&amp;"")</f>
        <v/>
      </c>
      <c r="F365" s="216" t="str">
        <f ca="1">IF(ISERROR($V365),"",OFFSET('Smelter Look-up'!$E$4,$V365-4,0))</f>
        <v/>
      </c>
      <c r="G365" s="216" t="str">
        <f ca="1">IF(C365=$X$4,"Enter smelter details",IF(ISERROR($V365),"",OFFSET('Smelter Look-up'!$F$4,$V365-4,0)))</f>
        <v/>
      </c>
      <c r="H365" s="217" t="str">
        <f ca="1">IF(ISERROR($V365),"",OFFSET('Smelter Look-up'!$G$4,$V365-4,0))</f>
        <v/>
      </c>
      <c r="I365" s="218" t="str">
        <f ca="1">IF(ISERROR($V365),"",OFFSET('Smelter Look-up'!$H$4,$V365-4,0))</f>
        <v/>
      </c>
      <c r="J365" s="218" t="str">
        <f ca="1">IF(ISERROR($V365),"",OFFSET('Smelter Look-up'!$I$4,$V365-4,0))</f>
        <v/>
      </c>
      <c r="K365" s="272"/>
      <c r="L365" s="272"/>
      <c r="M365" s="272"/>
      <c r="N365" s="272"/>
      <c r="O365" s="272"/>
      <c r="P365" s="219"/>
      <c r="Q365" s="273"/>
      <c r="R365" s="216" t="str">
        <f ca="1">IF(ISERROR($V365),"",OFFSET('Smelter Look-up'!$C$4,$V365-4,0)&amp;"")</f>
        <v/>
      </c>
      <c r="S365" s="224" t="str">
        <f t="shared" ca="1" si="51"/>
        <v/>
      </c>
      <c r="T365" s="224" t="str">
        <f ca="1">IF(B365="","",IF(ISERROR(MATCH($J365,SorP!$B$1:$B$6230,0)),"",INDIRECT("'SorP'!$A$"&amp;MATCH($J365,SorP!$B$1:$B$6230,0))))</f>
        <v/>
      </c>
      <c r="U365" s="240"/>
      <c r="V365" s="274" t="e">
        <f>IF(C365="",NA(),MATCH($B365&amp;$C365,'Smelter Look-up'!$J:$J,0))</f>
        <v>#N/A</v>
      </c>
      <c r="W365" s="275"/>
      <c r="X365" s="275">
        <f t="shared" ca="1" si="52"/>
        <v>0</v>
      </c>
      <c r="Y365" s="275"/>
      <c r="Z365" s="275"/>
      <c r="AB365" s="277" t="str">
        <f t="shared" si="53"/>
        <v/>
      </c>
    </row>
    <row r="366" spans="1:28" s="276" customFormat="1" ht="20.25">
      <c r="A366" s="330"/>
      <c r="B366" s="216" t="str">
        <f>IF(LEN(A366)=0,"",INDEX('Smelter Look-up'!$A:$A,MATCH($A366,'Smelter Look-up'!$E:$E,0)))</f>
        <v/>
      </c>
      <c r="C366" s="220" t="str">
        <f>IF(LEN(A366)=0,"",INDEX('Smelter Look-up'!$C:$C,MATCH($A366,'Smelter Look-up'!$E:$E,0)))</f>
        <v/>
      </c>
      <c r="D366" s="282"/>
      <c r="E366" s="216" t="str">
        <f ca="1">IF(ISERROR($V366),"",OFFSET('Smelter Look-up'!$D$4,$V366-4,0)&amp;"")</f>
        <v/>
      </c>
      <c r="F366" s="216" t="str">
        <f ca="1">IF(ISERROR($V366),"",OFFSET('Smelter Look-up'!$E$4,$V366-4,0))</f>
        <v/>
      </c>
      <c r="G366" s="216" t="str">
        <f ca="1">IF(C366=$X$4,"Enter smelter details",IF(ISERROR($V366),"",OFFSET('Smelter Look-up'!$F$4,$V366-4,0)))</f>
        <v/>
      </c>
      <c r="H366" s="217" t="str">
        <f ca="1">IF(ISERROR($V366),"",OFFSET('Smelter Look-up'!$G$4,$V366-4,0))</f>
        <v/>
      </c>
      <c r="I366" s="218" t="str">
        <f ca="1">IF(ISERROR($V366),"",OFFSET('Smelter Look-up'!$H$4,$V366-4,0))</f>
        <v/>
      </c>
      <c r="J366" s="218" t="str">
        <f ca="1">IF(ISERROR($V366),"",OFFSET('Smelter Look-up'!$I$4,$V366-4,0))</f>
        <v/>
      </c>
      <c r="K366" s="272"/>
      <c r="L366" s="272"/>
      <c r="M366" s="272"/>
      <c r="N366" s="272"/>
      <c r="O366" s="272"/>
      <c r="P366" s="219"/>
      <c r="Q366" s="273"/>
      <c r="R366" s="216" t="str">
        <f ca="1">IF(ISERROR($V366),"",OFFSET('Smelter Look-up'!$C$4,$V366-4,0)&amp;"")</f>
        <v/>
      </c>
      <c r="S366" s="224" t="str">
        <f t="shared" ca="1" si="51"/>
        <v/>
      </c>
      <c r="T366" s="224" t="str">
        <f ca="1">IF(B366="","",IF(ISERROR(MATCH($J366,SorP!$B$1:$B$6230,0)),"",INDIRECT("'SorP'!$A$"&amp;MATCH($J366,SorP!$B$1:$B$6230,0))))</f>
        <v/>
      </c>
      <c r="U366" s="240"/>
      <c r="V366" s="274" t="e">
        <f>IF(C366="",NA(),MATCH($B366&amp;$C366,'Smelter Look-up'!$J:$J,0))</f>
        <v>#N/A</v>
      </c>
      <c r="W366" s="275"/>
      <c r="X366" s="275">
        <f t="shared" ca="1" si="52"/>
        <v>0</v>
      </c>
      <c r="Y366" s="275"/>
      <c r="Z366" s="275"/>
      <c r="AB366" s="277" t="str">
        <f t="shared" si="53"/>
        <v/>
      </c>
    </row>
    <row r="367" spans="1:28" s="276" customFormat="1" ht="20.25">
      <c r="A367" s="330"/>
      <c r="B367" s="216" t="str">
        <f>IF(LEN(A367)=0,"",INDEX('Smelter Look-up'!$A:$A,MATCH($A367,'Smelter Look-up'!$E:$E,0)))</f>
        <v/>
      </c>
      <c r="C367" s="220" t="str">
        <f>IF(LEN(A367)=0,"",INDEX('Smelter Look-up'!$C:$C,MATCH($A367,'Smelter Look-up'!$E:$E,0)))</f>
        <v/>
      </c>
      <c r="D367" s="282"/>
      <c r="E367" s="216" t="str">
        <f ca="1">IF(ISERROR($V367),"",OFFSET('Smelter Look-up'!$D$4,$V367-4,0)&amp;"")</f>
        <v/>
      </c>
      <c r="F367" s="216" t="str">
        <f ca="1">IF(ISERROR($V367),"",OFFSET('Smelter Look-up'!$E$4,$V367-4,0))</f>
        <v/>
      </c>
      <c r="G367" s="216" t="str">
        <f ca="1">IF(C367=$X$4,"Enter smelter details",IF(ISERROR($V367),"",OFFSET('Smelter Look-up'!$F$4,$V367-4,0)))</f>
        <v/>
      </c>
      <c r="H367" s="217" t="str">
        <f ca="1">IF(ISERROR($V367),"",OFFSET('Smelter Look-up'!$G$4,$V367-4,0))</f>
        <v/>
      </c>
      <c r="I367" s="218" t="str">
        <f ca="1">IF(ISERROR($V367),"",OFFSET('Smelter Look-up'!$H$4,$V367-4,0))</f>
        <v/>
      </c>
      <c r="J367" s="218" t="str">
        <f ca="1">IF(ISERROR($V367),"",OFFSET('Smelter Look-up'!$I$4,$V367-4,0))</f>
        <v/>
      </c>
      <c r="K367" s="272"/>
      <c r="L367" s="272"/>
      <c r="M367" s="272"/>
      <c r="N367" s="272"/>
      <c r="O367" s="272"/>
      <c r="P367" s="219"/>
      <c r="Q367" s="273"/>
      <c r="R367" s="216" t="str">
        <f ca="1">IF(ISERROR($V367),"",OFFSET('Smelter Look-up'!$C$4,$V367-4,0)&amp;"")</f>
        <v/>
      </c>
      <c r="S367" s="224" t="str">
        <f t="shared" ca="1" si="51"/>
        <v/>
      </c>
      <c r="T367" s="224" t="str">
        <f ca="1">IF(B367="","",IF(ISERROR(MATCH($J367,SorP!$B$1:$B$6230,0)),"",INDIRECT("'SorP'!$A$"&amp;MATCH($J367,SorP!$B$1:$B$6230,0))))</f>
        <v/>
      </c>
      <c r="U367" s="240"/>
      <c r="V367" s="274" t="e">
        <f>IF(C367="",NA(),MATCH($B367&amp;$C367,'Smelter Look-up'!$J:$J,0))</f>
        <v>#N/A</v>
      </c>
      <c r="W367" s="275"/>
      <c r="X367" s="275">
        <f t="shared" ca="1" si="52"/>
        <v>0</v>
      </c>
      <c r="Y367" s="275"/>
      <c r="Z367" s="275"/>
      <c r="AB367" s="277" t="str">
        <f t="shared" si="53"/>
        <v/>
      </c>
    </row>
    <row r="368" spans="1:28" s="276" customFormat="1" ht="20.25">
      <c r="A368" s="330"/>
      <c r="B368" s="216" t="str">
        <f>IF(LEN(A368)=0,"",INDEX('Smelter Look-up'!$A:$A,MATCH($A368,'Smelter Look-up'!$E:$E,0)))</f>
        <v/>
      </c>
      <c r="C368" s="220" t="str">
        <f>IF(LEN(A368)=0,"",INDEX('Smelter Look-up'!$C:$C,MATCH($A368,'Smelter Look-up'!$E:$E,0)))</f>
        <v/>
      </c>
      <c r="D368" s="282"/>
      <c r="E368" s="216" t="str">
        <f ca="1">IF(ISERROR($V368),"",OFFSET('Smelter Look-up'!$D$4,$V368-4,0)&amp;"")</f>
        <v/>
      </c>
      <c r="F368" s="216" t="str">
        <f ca="1">IF(ISERROR($V368),"",OFFSET('Smelter Look-up'!$E$4,$V368-4,0))</f>
        <v/>
      </c>
      <c r="G368" s="216" t="str">
        <f ca="1">IF(C368=$X$4,"Enter smelter details",IF(ISERROR($V368),"",OFFSET('Smelter Look-up'!$F$4,$V368-4,0)))</f>
        <v/>
      </c>
      <c r="H368" s="217" t="str">
        <f ca="1">IF(ISERROR($V368),"",OFFSET('Smelter Look-up'!$G$4,$V368-4,0))</f>
        <v/>
      </c>
      <c r="I368" s="218" t="str">
        <f ca="1">IF(ISERROR($V368),"",OFFSET('Smelter Look-up'!$H$4,$V368-4,0))</f>
        <v/>
      </c>
      <c r="J368" s="218" t="str">
        <f ca="1">IF(ISERROR($V368),"",OFFSET('Smelter Look-up'!$I$4,$V368-4,0))</f>
        <v/>
      </c>
      <c r="K368" s="272"/>
      <c r="L368" s="272"/>
      <c r="M368" s="272"/>
      <c r="N368" s="272"/>
      <c r="O368" s="272"/>
      <c r="P368" s="219"/>
      <c r="Q368" s="273"/>
      <c r="R368" s="216" t="str">
        <f ca="1">IF(ISERROR($V368),"",OFFSET('Smelter Look-up'!$C$4,$V368-4,0)&amp;"")</f>
        <v/>
      </c>
      <c r="S368" s="224" t="str">
        <f t="shared" ca="1" si="51"/>
        <v/>
      </c>
      <c r="T368" s="224" t="str">
        <f ca="1">IF(B368="","",IF(ISERROR(MATCH($J368,SorP!$B$1:$B$6230,0)),"",INDIRECT("'SorP'!$A$"&amp;MATCH($J368,SorP!$B$1:$B$6230,0))))</f>
        <v/>
      </c>
      <c r="U368" s="240"/>
      <c r="V368" s="274" t="e">
        <f>IF(C368="",NA(),MATCH($B368&amp;$C368,'Smelter Look-up'!$J:$J,0))</f>
        <v>#N/A</v>
      </c>
      <c r="W368" s="275"/>
      <c r="X368" s="275">
        <f t="shared" ca="1" si="52"/>
        <v>0</v>
      </c>
      <c r="Y368" s="275"/>
      <c r="Z368" s="275"/>
      <c r="AB368" s="277" t="str">
        <f t="shared" si="53"/>
        <v/>
      </c>
    </row>
    <row r="369" spans="1:28" s="276" customFormat="1" ht="20.25">
      <c r="A369" s="330"/>
      <c r="B369" s="216" t="str">
        <f>IF(LEN(A369)=0,"",INDEX('Smelter Look-up'!$A:$A,MATCH($A369,'Smelter Look-up'!$E:$E,0)))</f>
        <v/>
      </c>
      <c r="C369" s="220" t="str">
        <f>IF(LEN(A369)=0,"",INDEX('Smelter Look-up'!$C:$C,MATCH($A369,'Smelter Look-up'!$E:$E,0)))</f>
        <v/>
      </c>
      <c r="D369" s="282"/>
      <c r="E369" s="216" t="str">
        <f ca="1">IF(ISERROR($V369),"",OFFSET('Smelter Look-up'!$D$4,$V369-4,0)&amp;"")</f>
        <v/>
      </c>
      <c r="F369" s="216" t="str">
        <f ca="1">IF(ISERROR($V369),"",OFFSET('Smelter Look-up'!$E$4,$V369-4,0))</f>
        <v/>
      </c>
      <c r="G369" s="216" t="str">
        <f ca="1">IF(C369=$X$4,"Enter smelter details",IF(ISERROR($V369),"",OFFSET('Smelter Look-up'!$F$4,$V369-4,0)))</f>
        <v/>
      </c>
      <c r="H369" s="217" t="str">
        <f ca="1">IF(ISERROR($V369),"",OFFSET('Smelter Look-up'!$G$4,$V369-4,0))</f>
        <v/>
      </c>
      <c r="I369" s="218" t="str">
        <f ca="1">IF(ISERROR($V369),"",OFFSET('Smelter Look-up'!$H$4,$V369-4,0))</f>
        <v/>
      </c>
      <c r="J369" s="218" t="str">
        <f ca="1">IF(ISERROR($V369),"",OFFSET('Smelter Look-up'!$I$4,$V369-4,0))</f>
        <v/>
      </c>
      <c r="K369" s="272"/>
      <c r="L369" s="272"/>
      <c r="M369" s="272"/>
      <c r="N369" s="272"/>
      <c r="O369" s="272"/>
      <c r="P369" s="219"/>
      <c r="Q369" s="273"/>
      <c r="R369" s="216" t="str">
        <f ca="1">IF(ISERROR($V369),"",OFFSET('Smelter Look-up'!$C$4,$V369-4,0)&amp;"")</f>
        <v/>
      </c>
      <c r="S369" s="224" t="str">
        <f t="shared" ca="1" si="51"/>
        <v/>
      </c>
      <c r="T369" s="224" t="str">
        <f ca="1">IF(B369="","",IF(ISERROR(MATCH($J369,SorP!$B$1:$B$6230,0)),"",INDIRECT("'SorP'!$A$"&amp;MATCH($J369,SorP!$B$1:$B$6230,0))))</f>
        <v/>
      </c>
      <c r="U369" s="240"/>
      <c r="V369" s="274" t="e">
        <f>IF(C369="",NA(),MATCH($B369&amp;$C369,'Smelter Look-up'!$J:$J,0))</f>
        <v>#N/A</v>
      </c>
      <c r="W369" s="275"/>
      <c r="X369" s="275">
        <f t="shared" ca="1" si="52"/>
        <v>0</v>
      </c>
      <c r="Y369" s="275"/>
      <c r="Z369" s="275"/>
      <c r="AB369" s="277" t="str">
        <f t="shared" si="53"/>
        <v/>
      </c>
    </row>
    <row r="370" spans="1:28" s="276" customFormat="1" ht="20.25">
      <c r="A370" s="330"/>
      <c r="B370" s="216" t="str">
        <f>IF(LEN(A370)=0,"",INDEX('Smelter Look-up'!$A:$A,MATCH($A370,'Smelter Look-up'!$E:$E,0)))</f>
        <v/>
      </c>
      <c r="C370" s="220" t="str">
        <f>IF(LEN(A370)=0,"",INDEX('Smelter Look-up'!$C:$C,MATCH($A370,'Smelter Look-up'!$E:$E,0)))</f>
        <v/>
      </c>
      <c r="D370" s="282"/>
      <c r="E370" s="216" t="str">
        <f ca="1">IF(ISERROR($V370),"",OFFSET('Smelter Look-up'!$D$4,$V370-4,0)&amp;"")</f>
        <v/>
      </c>
      <c r="F370" s="216" t="str">
        <f ca="1">IF(ISERROR($V370),"",OFFSET('Smelter Look-up'!$E$4,$V370-4,0))</f>
        <v/>
      </c>
      <c r="G370" s="216" t="str">
        <f ca="1">IF(C370=$X$4,"Enter smelter details",IF(ISERROR($V370),"",OFFSET('Smelter Look-up'!$F$4,$V370-4,0)))</f>
        <v/>
      </c>
      <c r="H370" s="217" t="str">
        <f ca="1">IF(ISERROR($V370),"",OFFSET('Smelter Look-up'!$G$4,$V370-4,0))</f>
        <v/>
      </c>
      <c r="I370" s="218" t="str">
        <f ca="1">IF(ISERROR($V370),"",OFFSET('Smelter Look-up'!$H$4,$V370-4,0))</f>
        <v/>
      </c>
      <c r="J370" s="218" t="str">
        <f ca="1">IF(ISERROR($V370),"",OFFSET('Smelter Look-up'!$I$4,$V370-4,0))</f>
        <v/>
      </c>
      <c r="K370" s="272"/>
      <c r="L370" s="272"/>
      <c r="M370" s="272"/>
      <c r="N370" s="272"/>
      <c r="O370" s="272"/>
      <c r="P370" s="219"/>
      <c r="Q370" s="273"/>
      <c r="R370" s="216" t="str">
        <f ca="1">IF(ISERROR($V370),"",OFFSET('Smelter Look-up'!$C$4,$V370-4,0)&amp;"")</f>
        <v/>
      </c>
      <c r="S370" s="224" t="str">
        <f t="shared" ca="1" si="51"/>
        <v/>
      </c>
      <c r="T370" s="224" t="str">
        <f ca="1">IF(B370="","",IF(ISERROR(MATCH($J370,SorP!$B$1:$B$6230,0)),"",INDIRECT("'SorP'!$A$"&amp;MATCH($J370,SorP!$B$1:$B$6230,0))))</f>
        <v/>
      </c>
      <c r="U370" s="240"/>
      <c r="V370" s="274" t="e">
        <f>IF(C370="",NA(),MATCH($B370&amp;$C370,'Smelter Look-up'!$J:$J,0))</f>
        <v>#N/A</v>
      </c>
      <c r="W370" s="275"/>
      <c r="X370" s="275">
        <f t="shared" ca="1" si="52"/>
        <v>0</v>
      </c>
      <c r="Y370" s="275"/>
      <c r="Z370" s="275"/>
      <c r="AB370" s="277" t="str">
        <f t="shared" si="53"/>
        <v/>
      </c>
    </row>
    <row r="371" spans="1:28" s="276" customFormat="1" ht="20.25">
      <c r="A371" s="330"/>
      <c r="B371" s="216" t="str">
        <f>IF(LEN(A371)=0,"",INDEX('Smelter Look-up'!$A:$A,MATCH($A371,'Smelter Look-up'!$E:$E,0)))</f>
        <v/>
      </c>
      <c r="C371" s="220" t="str">
        <f>IF(LEN(A371)=0,"",INDEX('Smelter Look-up'!$C:$C,MATCH($A371,'Smelter Look-up'!$E:$E,0)))</f>
        <v/>
      </c>
      <c r="D371" s="282"/>
      <c r="E371" s="216" t="str">
        <f ca="1">IF(ISERROR($V371),"",OFFSET('Smelter Look-up'!$D$4,$V371-4,0)&amp;"")</f>
        <v/>
      </c>
      <c r="F371" s="216" t="str">
        <f ca="1">IF(ISERROR($V371),"",OFFSET('Smelter Look-up'!$E$4,$V371-4,0))</f>
        <v/>
      </c>
      <c r="G371" s="216" t="str">
        <f ca="1">IF(C371=$X$4,"Enter smelter details",IF(ISERROR($V371),"",OFFSET('Smelter Look-up'!$F$4,$V371-4,0)))</f>
        <v/>
      </c>
      <c r="H371" s="217" t="str">
        <f ca="1">IF(ISERROR($V371),"",OFFSET('Smelter Look-up'!$G$4,$V371-4,0))</f>
        <v/>
      </c>
      <c r="I371" s="218" t="str">
        <f ca="1">IF(ISERROR($V371),"",OFFSET('Smelter Look-up'!$H$4,$V371-4,0))</f>
        <v/>
      </c>
      <c r="J371" s="218" t="str">
        <f ca="1">IF(ISERROR($V371),"",OFFSET('Smelter Look-up'!$I$4,$V371-4,0))</f>
        <v/>
      </c>
      <c r="K371" s="272"/>
      <c r="L371" s="272"/>
      <c r="M371" s="272"/>
      <c r="N371" s="272"/>
      <c r="O371" s="272"/>
      <c r="P371" s="219"/>
      <c r="Q371" s="273"/>
      <c r="R371" s="216" t="str">
        <f ca="1">IF(ISERROR($V371),"",OFFSET('Smelter Look-up'!$C$4,$V371-4,0)&amp;"")</f>
        <v/>
      </c>
      <c r="S371" s="224" t="str">
        <f t="shared" ca="1" si="51"/>
        <v/>
      </c>
      <c r="T371" s="224" t="str">
        <f ca="1">IF(B371="","",IF(ISERROR(MATCH($J371,SorP!$B$1:$B$6230,0)),"",INDIRECT("'SorP'!$A$"&amp;MATCH($J371,SorP!$B$1:$B$6230,0))))</f>
        <v/>
      </c>
      <c r="U371" s="240"/>
      <c r="V371" s="274" t="e">
        <f>IF(C371="",NA(),MATCH($B371&amp;$C371,'Smelter Look-up'!$J:$J,0))</f>
        <v>#N/A</v>
      </c>
      <c r="W371" s="275"/>
      <c r="X371" s="275">
        <f t="shared" ca="1" si="52"/>
        <v>0</v>
      </c>
      <c r="Y371" s="275"/>
      <c r="Z371" s="275"/>
      <c r="AB371" s="277" t="str">
        <f t="shared" si="53"/>
        <v/>
      </c>
    </row>
    <row r="372" spans="1:28" s="276" customFormat="1" ht="20.25">
      <c r="A372" s="330"/>
      <c r="B372" s="216" t="str">
        <f>IF(LEN(A372)=0,"",INDEX('Smelter Look-up'!$A:$A,MATCH($A372,'Smelter Look-up'!$E:$E,0)))</f>
        <v/>
      </c>
      <c r="C372" s="220" t="str">
        <f>IF(LEN(A372)=0,"",INDEX('Smelter Look-up'!$C:$C,MATCH($A372,'Smelter Look-up'!$E:$E,0)))</f>
        <v/>
      </c>
      <c r="D372" s="282"/>
      <c r="E372" s="216" t="str">
        <f ca="1">IF(ISERROR($V372),"",OFFSET('Smelter Look-up'!$D$4,$V372-4,0)&amp;"")</f>
        <v/>
      </c>
      <c r="F372" s="216" t="str">
        <f ca="1">IF(ISERROR($V372),"",OFFSET('Smelter Look-up'!$E$4,$V372-4,0))</f>
        <v/>
      </c>
      <c r="G372" s="216" t="str">
        <f ca="1">IF(C372=$X$4,"Enter smelter details",IF(ISERROR($V372),"",OFFSET('Smelter Look-up'!$F$4,$V372-4,0)))</f>
        <v/>
      </c>
      <c r="H372" s="217" t="str">
        <f ca="1">IF(ISERROR($V372),"",OFFSET('Smelter Look-up'!$G$4,$V372-4,0))</f>
        <v/>
      </c>
      <c r="I372" s="218" t="str">
        <f ca="1">IF(ISERROR($V372),"",OFFSET('Smelter Look-up'!$H$4,$V372-4,0))</f>
        <v/>
      </c>
      <c r="J372" s="218" t="str">
        <f ca="1">IF(ISERROR($V372),"",OFFSET('Smelter Look-up'!$I$4,$V372-4,0))</f>
        <v/>
      </c>
      <c r="K372" s="272"/>
      <c r="L372" s="272"/>
      <c r="M372" s="272"/>
      <c r="N372" s="272"/>
      <c r="O372" s="272"/>
      <c r="P372" s="219"/>
      <c r="Q372" s="273"/>
      <c r="R372" s="216" t="str">
        <f ca="1">IF(ISERROR($V372),"",OFFSET('Smelter Look-up'!$C$4,$V372-4,0)&amp;"")</f>
        <v/>
      </c>
      <c r="S372" s="224" t="str">
        <f t="shared" ca="1" si="51"/>
        <v/>
      </c>
      <c r="T372" s="224" t="str">
        <f ca="1">IF(B372="","",IF(ISERROR(MATCH($J372,SorP!$B$1:$B$6230,0)),"",INDIRECT("'SorP'!$A$"&amp;MATCH($J372,SorP!$B$1:$B$6230,0))))</f>
        <v/>
      </c>
      <c r="U372" s="240"/>
      <c r="V372" s="274" t="e">
        <f>IF(C372="",NA(),MATCH($B372&amp;$C372,'Smelter Look-up'!$J:$J,0))</f>
        <v>#N/A</v>
      </c>
      <c r="W372" s="275"/>
      <c r="X372" s="275">
        <f t="shared" ca="1" si="52"/>
        <v>0</v>
      </c>
      <c r="Y372" s="275"/>
      <c r="Z372" s="275"/>
      <c r="AB372" s="277" t="str">
        <f t="shared" si="53"/>
        <v/>
      </c>
    </row>
    <row r="373" spans="1:28" s="276" customFormat="1" ht="20.25">
      <c r="A373" s="330"/>
      <c r="B373" s="216" t="str">
        <f>IF(LEN(A373)=0,"",INDEX('Smelter Look-up'!$A:$A,MATCH($A373,'Smelter Look-up'!$E:$E,0)))</f>
        <v/>
      </c>
      <c r="C373" s="220" t="str">
        <f>IF(LEN(A373)=0,"",INDEX('Smelter Look-up'!$C:$C,MATCH($A373,'Smelter Look-up'!$E:$E,0)))</f>
        <v/>
      </c>
      <c r="D373" s="282"/>
      <c r="E373" s="216" t="str">
        <f ca="1">IF(ISERROR($V373),"",OFFSET('Smelter Look-up'!$D$4,$V373-4,0)&amp;"")</f>
        <v/>
      </c>
      <c r="F373" s="216" t="str">
        <f ca="1">IF(ISERROR($V373),"",OFFSET('Smelter Look-up'!$E$4,$V373-4,0))</f>
        <v/>
      </c>
      <c r="G373" s="216" t="str">
        <f ca="1">IF(C373=$X$4,"Enter smelter details",IF(ISERROR($V373),"",OFFSET('Smelter Look-up'!$F$4,$V373-4,0)))</f>
        <v/>
      </c>
      <c r="H373" s="217" t="str">
        <f ca="1">IF(ISERROR($V373),"",OFFSET('Smelter Look-up'!$G$4,$V373-4,0))</f>
        <v/>
      </c>
      <c r="I373" s="218" t="str">
        <f ca="1">IF(ISERROR($V373),"",OFFSET('Smelter Look-up'!$H$4,$V373-4,0))</f>
        <v/>
      </c>
      <c r="J373" s="218" t="str">
        <f ca="1">IF(ISERROR($V373),"",OFFSET('Smelter Look-up'!$I$4,$V373-4,0))</f>
        <v/>
      </c>
      <c r="K373" s="272"/>
      <c r="L373" s="272"/>
      <c r="M373" s="272"/>
      <c r="N373" s="272"/>
      <c r="O373" s="272"/>
      <c r="P373" s="219"/>
      <c r="Q373" s="273"/>
      <c r="R373" s="216" t="str">
        <f ca="1">IF(ISERROR($V373),"",OFFSET('Smelter Look-up'!$C$4,$V373-4,0)&amp;"")</f>
        <v/>
      </c>
      <c r="S373" s="224" t="str">
        <f t="shared" ca="1" si="51"/>
        <v/>
      </c>
      <c r="T373" s="224" t="str">
        <f ca="1">IF(B373="","",IF(ISERROR(MATCH($J373,SorP!$B$1:$B$6230,0)),"",INDIRECT("'SorP'!$A$"&amp;MATCH($J373,SorP!$B$1:$B$6230,0))))</f>
        <v/>
      </c>
      <c r="U373" s="240"/>
      <c r="V373" s="274" t="e">
        <f>IF(C373="",NA(),MATCH($B373&amp;$C373,'Smelter Look-up'!$J:$J,0))</f>
        <v>#N/A</v>
      </c>
      <c r="W373" s="275"/>
      <c r="X373" s="275">
        <f t="shared" ca="1" si="52"/>
        <v>0</v>
      </c>
      <c r="Y373" s="275"/>
      <c r="Z373" s="275"/>
      <c r="AB373" s="277" t="str">
        <f t="shared" si="53"/>
        <v/>
      </c>
    </row>
    <row r="374" spans="1:28" s="276" customFormat="1" ht="20.25">
      <c r="A374" s="330"/>
      <c r="B374" s="216" t="str">
        <f>IF(LEN(A374)=0,"",INDEX('Smelter Look-up'!$A:$A,MATCH($A374,'Smelter Look-up'!$E:$E,0)))</f>
        <v/>
      </c>
      <c r="C374" s="220" t="str">
        <f>IF(LEN(A374)=0,"",INDEX('Smelter Look-up'!$C:$C,MATCH($A374,'Smelter Look-up'!$E:$E,0)))</f>
        <v/>
      </c>
      <c r="D374" s="282"/>
      <c r="E374" s="216" t="str">
        <f ca="1">IF(ISERROR($V374),"",OFFSET('Smelter Look-up'!$D$4,$V374-4,0)&amp;"")</f>
        <v/>
      </c>
      <c r="F374" s="216" t="str">
        <f ca="1">IF(ISERROR($V374),"",OFFSET('Smelter Look-up'!$E$4,$V374-4,0))</f>
        <v/>
      </c>
      <c r="G374" s="216" t="str">
        <f ca="1">IF(C374=$X$4,"Enter smelter details",IF(ISERROR($V374),"",OFFSET('Smelter Look-up'!$F$4,$V374-4,0)))</f>
        <v/>
      </c>
      <c r="H374" s="217" t="str">
        <f ca="1">IF(ISERROR($V374),"",OFFSET('Smelter Look-up'!$G$4,$V374-4,0))</f>
        <v/>
      </c>
      <c r="I374" s="218" t="str">
        <f ca="1">IF(ISERROR($V374),"",OFFSET('Smelter Look-up'!$H$4,$V374-4,0))</f>
        <v/>
      </c>
      <c r="J374" s="218" t="str">
        <f ca="1">IF(ISERROR($V374),"",OFFSET('Smelter Look-up'!$I$4,$V374-4,0))</f>
        <v/>
      </c>
      <c r="K374" s="272"/>
      <c r="L374" s="272"/>
      <c r="M374" s="272"/>
      <c r="N374" s="272"/>
      <c r="O374" s="272"/>
      <c r="P374" s="219"/>
      <c r="Q374" s="273"/>
      <c r="R374" s="216" t="str">
        <f ca="1">IF(ISERROR($V374),"",OFFSET('Smelter Look-up'!$C$4,$V374-4,0)&amp;"")</f>
        <v/>
      </c>
      <c r="S374" s="224" t="str">
        <f t="shared" ca="1" si="51"/>
        <v/>
      </c>
      <c r="T374" s="224" t="str">
        <f ca="1">IF(B374="","",IF(ISERROR(MATCH($J374,SorP!$B$1:$B$6230,0)),"",INDIRECT("'SorP'!$A$"&amp;MATCH($J374,SorP!$B$1:$B$6230,0))))</f>
        <v/>
      </c>
      <c r="U374" s="240"/>
      <c r="V374" s="274" t="e">
        <f>IF(C374="",NA(),MATCH($B374&amp;$C374,'Smelter Look-up'!$J:$J,0))</f>
        <v>#N/A</v>
      </c>
      <c r="W374" s="275"/>
      <c r="X374" s="275">
        <f t="shared" ca="1" si="52"/>
        <v>0</v>
      </c>
      <c r="Y374" s="275"/>
      <c r="Z374" s="275"/>
      <c r="AB374" s="277" t="str">
        <f t="shared" si="53"/>
        <v/>
      </c>
    </row>
    <row r="375" spans="1:28" s="276" customFormat="1" ht="20.25">
      <c r="A375" s="330"/>
      <c r="B375" s="216" t="str">
        <f>IF(LEN(A375)=0,"",INDEX('Smelter Look-up'!$A:$A,MATCH($A375,'Smelter Look-up'!$E:$E,0)))</f>
        <v/>
      </c>
      <c r="C375" s="220" t="str">
        <f>IF(LEN(A375)=0,"",INDEX('Smelter Look-up'!$C:$C,MATCH($A375,'Smelter Look-up'!$E:$E,0)))</f>
        <v/>
      </c>
      <c r="D375" s="282"/>
      <c r="E375" s="216" t="str">
        <f ca="1">IF(ISERROR($V375),"",OFFSET('Smelter Look-up'!$D$4,$V375-4,0)&amp;"")</f>
        <v/>
      </c>
      <c r="F375" s="216" t="str">
        <f ca="1">IF(ISERROR($V375),"",OFFSET('Smelter Look-up'!$E$4,$V375-4,0))</f>
        <v/>
      </c>
      <c r="G375" s="216" t="str">
        <f ca="1">IF(C375=$X$4,"Enter smelter details",IF(ISERROR($V375),"",OFFSET('Smelter Look-up'!$F$4,$V375-4,0)))</f>
        <v/>
      </c>
      <c r="H375" s="217" t="str">
        <f ca="1">IF(ISERROR($V375),"",OFFSET('Smelter Look-up'!$G$4,$V375-4,0))</f>
        <v/>
      </c>
      <c r="I375" s="218" t="str">
        <f ca="1">IF(ISERROR($V375),"",OFFSET('Smelter Look-up'!$H$4,$V375-4,0))</f>
        <v/>
      </c>
      <c r="J375" s="218" t="str">
        <f ca="1">IF(ISERROR($V375),"",OFFSET('Smelter Look-up'!$I$4,$V375-4,0))</f>
        <v/>
      </c>
      <c r="K375" s="272"/>
      <c r="L375" s="272"/>
      <c r="M375" s="272"/>
      <c r="N375" s="272"/>
      <c r="O375" s="272"/>
      <c r="P375" s="219"/>
      <c r="Q375" s="273"/>
      <c r="R375" s="216" t="str">
        <f ca="1">IF(ISERROR($V375),"",OFFSET('Smelter Look-up'!$C$4,$V375-4,0)&amp;"")</f>
        <v/>
      </c>
      <c r="S375" s="224" t="str">
        <f t="shared" ca="1" si="51"/>
        <v/>
      </c>
      <c r="T375" s="224" t="str">
        <f ca="1">IF(B375="","",IF(ISERROR(MATCH($J375,SorP!$B$1:$B$6230,0)),"",INDIRECT("'SorP'!$A$"&amp;MATCH($J375,SorP!$B$1:$B$6230,0))))</f>
        <v/>
      </c>
      <c r="U375" s="240"/>
      <c r="V375" s="274" t="e">
        <f>IF(C375="",NA(),MATCH($B375&amp;$C375,'Smelter Look-up'!$J:$J,0))</f>
        <v>#N/A</v>
      </c>
      <c r="W375" s="275"/>
      <c r="X375" s="275">
        <f t="shared" ca="1" si="52"/>
        <v>0</v>
      </c>
      <c r="Y375" s="275"/>
      <c r="Z375" s="275"/>
      <c r="AB375" s="277" t="str">
        <f t="shared" si="53"/>
        <v/>
      </c>
    </row>
    <row r="376" spans="1:28" s="276" customFormat="1" ht="20.25">
      <c r="A376" s="330"/>
      <c r="B376" s="216" t="str">
        <f>IF(LEN(A376)=0,"",INDEX('Smelter Look-up'!$A:$A,MATCH($A376,'Smelter Look-up'!$E:$E,0)))</f>
        <v/>
      </c>
      <c r="C376" s="220" t="str">
        <f>IF(LEN(A376)=0,"",INDEX('Smelter Look-up'!$C:$C,MATCH($A376,'Smelter Look-up'!$E:$E,0)))</f>
        <v/>
      </c>
      <c r="D376" s="282"/>
      <c r="E376" s="216" t="str">
        <f ca="1">IF(ISERROR($V376),"",OFFSET('Smelter Look-up'!$D$4,$V376-4,0)&amp;"")</f>
        <v/>
      </c>
      <c r="F376" s="216" t="str">
        <f ca="1">IF(ISERROR($V376),"",OFFSET('Smelter Look-up'!$E$4,$V376-4,0))</f>
        <v/>
      </c>
      <c r="G376" s="216" t="str">
        <f ca="1">IF(C376=$X$4,"Enter smelter details",IF(ISERROR($V376),"",OFFSET('Smelter Look-up'!$F$4,$V376-4,0)))</f>
        <v/>
      </c>
      <c r="H376" s="217" t="str">
        <f ca="1">IF(ISERROR($V376),"",OFFSET('Smelter Look-up'!$G$4,$V376-4,0))</f>
        <v/>
      </c>
      <c r="I376" s="218" t="str">
        <f ca="1">IF(ISERROR($V376),"",OFFSET('Smelter Look-up'!$H$4,$V376-4,0))</f>
        <v/>
      </c>
      <c r="J376" s="218" t="str">
        <f ca="1">IF(ISERROR($V376),"",OFFSET('Smelter Look-up'!$I$4,$V376-4,0))</f>
        <v/>
      </c>
      <c r="K376" s="272"/>
      <c r="L376" s="272"/>
      <c r="M376" s="272"/>
      <c r="N376" s="272"/>
      <c r="O376" s="272"/>
      <c r="P376" s="219"/>
      <c r="Q376" s="273"/>
      <c r="R376" s="216" t="str">
        <f ca="1">IF(ISERROR($V376),"",OFFSET('Smelter Look-up'!$C$4,$V376-4,0)&amp;"")</f>
        <v/>
      </c>
      <c r="S376" s="224" t="str">
        <f t="shared" ca="1" si="51"/>
        <v/>
      </c>
      <c r="T376" s="224" t="str">
        <f ca="1">IF(B376="","",IF(ISERROR(MATCH($J376,SorP!$B$1:$B$6230,0)),"",INDIRECT("'SorP'!$A$"&amp;MATCH($J376,SorP!$B$1:$B$6230,0))))</f>
        <v/>
      </c>
      <c r="U376" s="240"/>
      <c r="V376" s="274" t="e">
        <f>IF(C376="",NA(),MATCH($B376&amp;$C376,'Smelter Look-up'!$J:$J,0))</f>
        <v>#N/A</v>
      </c>
      <c r="W376" s="275"/>
      <c r="X376" s="275">
        <f t="shared" ca="1" si="52"/>
        <v>0</v>
      </c>
      <c r="Y376" s="275"/>
      <c r="Z376" s="275"/>
      <c r="AB376" s="277" t="str">
        <f t="shared" si="53"/>
        <v/>
      </c>
    </row>
    <row r="377" spans="1:28" s="276" customFormat="1" ht="20.25">
      <c r="A377" s="330"/>
      <c r="B377" s="216" t="str">
        <f>IF(LEN(A377)=0,"",INDEX('Smelter Look-up'!$A:$A,MATCH($A377,'Smelter Look-up'!$E:$E,0)))</f>
        <v/>
      </c>
      <c r="C377" s="220" t="str">
        <f>IF(LEN(A377)=0,"",INDEX('Smelter Look-up'!$C:$C,MATCH($A377,'Smelter Look-up'!$E:$E,0)))</f>
        <v/>
      </c>
      <c r="D377" s="282"/>
      <c r="E377" s="216" t="str">
        <f ca="1">IF(ISERROR($V377),"",OFFSET('Smelter Look-up'!$D$4,$V377-4,0)&amp;"")</f>
        <v/>
      </c>
      <c r="F377" s="216" t="str">
        <f ca="1">IF(ISERROR($V377),"",OFFSET('Smelter Look-up'!$E$4,$V377-4,0))</f>
        <v/>
      </c>
      <c r="G377" s="216" t="str">
        <f ca="1">IF(C377=$X$4,"Enter smelter details",IF(ISERROR($V377),"",OFFSET('Smelter Look-up'!$F$4,$V377-4,0)))</f>
        <v/>
      </c>
      <c r="H377" s="217" t="str">
        <f ca="1">IF(ISERROR($V377),"",OFFSET('Smelter Look-up'!$G$4,$V377-4,0))</f>
        <v/>
      </c>
      <c r="I377" s="218" t="str">
        <f ca="1">IF(ISERROR($V377),"",OFFSET('Smelter Look-up'!$H$4,$V377-4,0))</f>
        <v/>
      </c>
      <c r="J377" s="218" t="str">
        <f ca="1">IF(ISERROR($V377),"",OFFSET('Smelter Look-up'!$I$4,$V377-4,0))</f>
        <v/>
      </c>
      <c r="K377" s="272"/>
      <c r="L377" s="272"/>
      <c r="M377" s="272"/>
      <c r="N377" s="272"/>
      <c r="O377" s="272"/>
      <c r="P377" s="219"/>
      <c r="Q377" s="273"/>
      <c r="R377" s="216" t="str">
        <f ca="1">IF(ISERROR($V377),"",OFFSET('Smelter Look-up'!$C$4,$V377-4,0)&amp;"")</f>
        <v/>
      </c>
      <c r="S377" s="224" t="str">
        <f t="shared" ca="1" si="51"/>
        <v/>
      </c>
      <c r="T377" s="224" t="str">
        <f ca="1">IF(B377="","",IF(ISERROR(MATCH($J377,SorP!$B$1:$B$6230,0)),"",INDIRECT("'SorP'!$A$"&amp;MATCH($J377,SorP!$B$1:$B$6230,0))))</f>
        <v/>
      </c>
      <c r="U377" s="240"/>
      <c r="V377" s="274" t="e">
        <f>IF(C377="",NA(),MATCH($B377&amp;$C377,'Smelter Look-up'!$J:$J,0))</f>
        <v>#N/A</v>
      </c>
      <c r="W377" s="275"/>
      <c r="X377" s="275">
        <f t="shared" ca="1" si="52"/>
        <v>0</v>
      </c>
      <c r="Y377" s="275"/>
      <c r="Z377" s="275"/>
      <c r="AB377" s="277" t="str">
        <f t="shared" si="53"/>
        <v/>
      </c>
    </row>
    <row r="378" spans="1:28" s="276" customFormat="1" ht="20.25">
      <c r="A378" s="330"/>
      <c r="B378" s="216" t="str">
        <f>IF(LEN(A378)=0,"",INDEX('Smelter Look-up'!$A:$A,MATCH($A378,'Smelter Look-up'!$E:$E,0)))</f>
        <v/>
      </c>
      <c r="C378" s="220" t="str">
        <f>IF(LEN(A378)=0,"",INDEX('Smelter Look-up'!$C:$C,MATCH($A378,'Smelter Look-up'!$E:$E,0)))</f>
        <v/>
      </c>
      <c r="D378" s="282"/>
      <c r="E378" s="216" t="str">
        <f ca="1">IF(ISERROR($V378),"",OFFSET('Smelter Look-up'!$D$4,$V378-4,0)&amp;"")</f>
        <v/>
      </c>
      <c r="F378" s="216" t="str">
        <f ca="1">IF(ISERROR($V378),"",OFFSET('Smelter Look-up'!$E$4,$V378-4,0))</f>
        <v/>
      </c>
      <c r="G378" s="216" t="str">
        <f ca="1">IF(C378=$X$4,"Enter smelter details",IF(ISERROR($V378),"",OFFSET('Smelter Look-up'!$F$4,$V378-4,0)))</f>
        <v/>
      </c>
      <c r="H378" s="217" t="str">
        <f ca="1">IF(ISERROR($V378),"",OFFSET('Smelter Look-up'!$G$4,$V378-4,0))</f>
        <v/>
      </c>
      <c r="I378" s="218" t="str">
        <f ca="1">IF(ISERROR($V378),"",OFFSET('Smelter Look-up'!$H$4,$V378-4,0))</f>
        <v/>
      </c>
      <c r="J378" s="218" t="str">
        <f ca="1">IF(ISERROR($V378),"",OFFSET('Smelter Look-up'!$I$4,$V378-4,0))</f>
        <v/>
      </c>
      <c r="K378" s="272"/>
      <c r="L378" s="272"/>
      <c r="M378" s="272"/>
      <c r="N378" s="272"/>
      <c r="O378" s="272"/>
      <c r="P378" s="219"/>
      <c r="Q378" s="273"/>
      <c r="R378" s="216" t="str">
        <f ca="1">IF(ISERROR($V378),"",OFFSET('Smelter Look-up'!$C$4,$V378-4,0)&amp;"")</f>
        <v/>
      </c>
      <c r="S378" s="224" t="str">
        <f t="shared" ca="1" si="51"/>
        <v/>
      </c>
      <c r="T378" s="224" t="str">
        <f ca="1">IF(B378="","",IF(ISERROR(MATCH($J378,SorP!$B$1:$B$6230,0)),"",INDIRECT("'SorP'!$A$"&amp;MATCH($J378,SorP!$B$1:$B$6230,0))))</f>
        <v/>
      </c>
      <c r="U378" s="240"/>
      <c r="V378" s="274" t="e">
        <f>IF(C378="",NA(),MATCH($B378&amp;$C378,'Smelter Look-up'!$J:$J,0))</f>
        <v>#N/A</v>
      </c>
      <c r="W378" s="275"/>
      <c r="X378" s="275">
        <f t="shared" ca="1" si="52"/>
        <v>0</v>
      </c>
      <c r="Y378" s="275"/>
      <c r="Z378" s="275"/>
      <c r="AB378" s="277" t="str">
        <f t="shared" si="53"/>
        <v/>
      </c>
    </row>
    <row r="379" spans="1:28" s="276" customFormat="1" ht="20.25">
      <c r="A379" s="330"/>
      <c r="B379" s="216" t="str">
        <f>IF(LEN(A379)=0,"",INDEX('Smelter Look-up'!$A:$A,MATCH($A379,'Smelter Look-up'!$E:$E,0)))</f>
        <v/>
      </c>
      <c r="C379" s="220" t="str">
        <f>IF(LEN(A379)=0,"",INDEX('Smelter Look-up'!$C:$C,MATCH($A379,'Smelter Look-up'!$E:$E,0)))</f>
        <v/>
      </c>
      <c r="D379" s="282"/>
      <c r="E379" s="216" t="str">
        <f ca="1">IF(ISERROR($V379),"",OFFSET('Smelter Look-up'!$D$4,$V379-4,0)&amp;"")</f>
        <v/>
      </c>
      <c r="F379" s="216" t="str">
        <f ca="1">IF(ISERROR($V379),"",OFFSET('Smelter Look-up'!$E$4,$V379-4,0))</f>
        <v/>
      </c>
      <c r="G379" s="216" t="str">
        <f ca="1">IF(C379=$X$4,"Enter smelter details",IF(ISERROR($V379),"",OFFSET('Smelter Look-up'!$F$4,$V379-4,0)))</f>
        <v/>
      </c>
      <c r="H379" s="217" t="str">
        <f ca="1">IF(ISERROR($V379),"",OFFSET('Smelter Look-up'!$G$4,$V379-4,0))</f>
        <v/>
      </c>
      <c r="I379" s="218" t="str">
        <f ca="1">IF(ISERROR($V379),"",OFFSET('Smelter Look-up'!$H$4,$V379-4,0))</f>
        <v/>
      </c>
      <c r="J379" s="218" t="str">
        <f ca="1">IF(ISERROR($V379),"",OFFSET('Smelter Look-up'!$I$4,$V379-4,0))</f>
        <v/>
      </c>
      <c r="K379" s="272"/>
      <c r="L379" s="272"/>
      <c r="M379" s="272"/>
      <c r="N379" s="272"/>
      <c r="O379" s="272"/>
      <c r="P379" s="219"/>
      <c r="Q379" s="273"/>
      <c r="R379" s="216" t="str">
        <f ca="1">IF(ISERROR($V379),"",OFFSET('Smelter Look-up'!$C$4,$V379-4,0)&amp;"")</f>
        <v/>
      </c>
      <c r="S379" s="224" t="str">
        <f t="shared" ca="1" si="51"/>
        <v/>
      </c>
      <c r="T379" s="224" t="str">
        <f ca="1">IF(B379="","",IF(ISERROR(MATCH($J379,SorP!$B$1:$B$6230,0)),"",INDIRECT("'SorP'!$A$"&amp;MATCH($J379,SorP!$B$1:$B$6230,0))))</f>
        <v/>
      </c>
      <c r="U379" s="240"/>
      <c r="V379" s="274" t="e">
        <f>IF(C379="",NA(),MATCH($B379&amp;$C379,'Smelter Look-up'!$J:$J,0))</f>
        <v>#N/A</v>
      </c>
      <c r="W379" s="275"/>
      <c r="X379" s="275">
        <f t="shared" ca="1" si="52"/>
        <v>0</v>
      </c>
      <c r="Y379" s="275"/>
      <c r="Z379" s="275"/>
      <c r="AB379" s="277" t="str">
        <f t="shared" si="53"/>
        <v/>
      </c>
    </row>
    <row r="380" spans="1:28" s="276" customFormat="1" ht="20.25">
      <c r="A380" s="330"/>
      <c r="B380" s="216" t="str">
        <f>IF(LEN(A380)=0,"",INDEX('Smelter Look-up'!$A:$A,MATCH($A380,'Smelter Look-up'!$E:$E,0)))</f>
        <v/>
      </c>
      <c r="C380" s="220" t="str">
        <f>IF(LEN(A380)=0,"",INDEX('Smelter Look-up'!$C:$C,MATCH($A380,'Smelter Look-up'!$E:$E,0)))</f>
        <v/>
      </c>
      <c r="D380" s="282"/>
      <c r="E380" s="216" t="str">
        <f ca="1">IF(ISERROR($V380),"",OFFSET('Smelter Look-up'!$D$4,$V380-4,0)&amp;"")</f>
        <v/>
      </c>
      <c r="F380" s="216" t="str">
        <f ca="1">IF(ISERROR($V380),"",OFFSET('Smelter Look-up'!$E$4,$V380-4,0))</f>
        <v/>
      </c>
      <c r="G380" s="216" t="str">
        <f ca="1">IF(C380=$X$4,"Enter smelter details",IF(ISERROR($V380),"",OFFSET('Smelter Look-up'!$F$4,$V380-4,0)))</f>
        <v/>
      </c>
      <c r="H380" s="217" t="str">
        <f ca="1">IF(ISERROR($V380),"",OFFSET('Smelter Look-up'!$G$4,$V380-4,0))</f>
        <v/>
      </c>
      <c r="I380" s="218" t="str">
        <f ca="1">IF(ISERROR($V380),"",OFFSET('Smelter Look-up'!$H$4,$V380-4,0))</f>
        <v/>
      </c>
      <c r="J380" s="218" t="str">
        <f ca="1">IF(ISERROR($V380),"",OFFSET('Smelter Look-up'!$I$4,$V380-4,0))</f>
        <v/>
      </c>
      <c r="K380" s="272"/>
      <c r="L380" s="272"/>
      <c r="M380" s="272"/>
      <c r="N380" s="272"/>
      <c r="O380" s="272"/>
      <c r="P380" s="219"/>
      <c r="Q380" s="273"/>
      <c r="R380" s="216" t="str">
        <f ca="1">IF(ISERROR($V380),"",OFFSET('Smelter Look-up'!$C$4,$V380-4,0)&amp;"")</f>
        <v/>
      </c>
      <c r="S380" s="224" t="str">
        <f t="shared" ca="1" si="51"/>
        <v/>
      </c>
      <c r="T380" s="224" t="str">
        <f ca="1">IF(B380="","",IF(ISERROR(MATCH($J380,SorP!$B$1:$B$6230,0)),"",INDIRECT("'SorP'!$A$"&amp;MATCH($J380,SorP!$B$1:$B$6230,0))))</f>
        <v/>
      </c>
      <c r="U380" s="240"/>
      <c r="V380" s="274" t="e">
        <f>IF(C380="",NA(),MATCH($B380&amp;$C380,'Smelter Look-up'!$J:$J,0))</f>
        <v>#N/A</v>
      </c>
      <c r="W380" s="275"/>
      <c r="X380" s="275">
        <f t="shared" ca="1" si="52"/>
        <v>0</v>
      </c>
      <c r="Y380" s="275"/>
      <c r="Z380" s="275"/>
      <c r="AB380" s="277" t="str">
        <f t="shared" si="53"/>
        <v/>
      </c>
    </row>
    <row r="381" spans="1:28" s="276" customFormat="1" ht="20.25">
      <c r="A381" s="330"/>
      <c r="B381" s="216" t="str">
        <f>IF(LEN(A381)=0,"",INDEX('Smelter Look-up'!$A:$A,MATCH($A381,'Smelter Look-up'!$E:$E,0)))</f>
        <v/>
      </c>
      <c r="C381" s="220" t="str">
        <f>IF(LEN(A381)=0,"",INDEX('Smelter Look-up'!$C:$C,MATCH($A381,'Smelter Look-up'!$E:$E,0)))</f>
        <v/>
      </c>
      <c r="D381" s="282"/>
      <c r="E381" s="216" t="str">
        <f ca="1">IF(ISERROR($V381),"",OFFSET('Smelter Look-up'!$D$4,$V381-4,0)&amp;"")</f>
        <v/>
      </c>
      <c r="F381" s="216" t="str">
        <f ca="1">IF(ISERROR($V381),"",OFFSET('Smelter Look-up'!$E$4,$V381-4,0))</f>
        <v/>
      </c>
      <c r="G381" s="216" t="str">
        <f ca="1">IF(C381=$X$4,"Enter smelter details",IF(ISERROR($V381),"",OFFSET('Smelter Look-up'!$F$4,$V381-4,0)))</f>
        <v/>
      </c>
      <c r="H381" s="217" t="str">
        <f ca="1">IF(ISERROR($V381),"",OFFSET('Smelter Look-up'!$G$4,$V381-4,0))</f>
        <v/>
      </c>
      <c r="I381" s="218" t="str">
        <f ca="1">IF(ISERROR($V381),"",OFFSET('Smelter Look-up'!$H$4,$V381-4,0))</f>
        <v/>
      </c>
      <c r="J381" s="218" t="str">
        <f ca="1">IF(ISERROR($V381),"",OFFSET('Smelter Look-up'!$I$4,$V381-4,0))</f>
        <v/>
      </c>
      <c r="K381" s="272"/>
      <c r="L381" s="272"/>
      <c r="M381" s="272"/>
      <c r="N381" s="272"/>
      <c r="O381" s="272"/>
      <c r="P381" s="219"/>
      <c r="Q381" s="273"/>
      <c r="R381" s="216" t="str">
        <f ca="1">IF(ISERROR($V381),"",OFFSET('Smelter Look-up'!$C$4,$V381-4,0)&amp;"")</f>
        <v/>
      </c>
      <c r="S381" s="224" t="str">
        <f t="shared" ca="1" si="51"/>
        <v/>
      </c>
      <c r="T381" s="224" t="str">
        <f ca="1">IF(B381="","",IF(ISERROR(MATCH($J381,SorP!$B$1:$B$6230,0)),"",INDIRECT("'SorP'!$A$"&amp;MATCH($J381,SorP!$B$1:$B$6230,0))))</f>
        <v/>
      </c>
      <c r="U381" s="240"/>
      <c r="V381" s="274" t="e">
        <f>IF(C381="",NA(),MATCH($B381&amp;$C381,'Smelter Look-up'!$J:$J,0))</f>
        <v>#N/A</v>
      </c>
      <c r="W381" s="275"/>
      <c r="X381" s="275">
        <f t="shared" ca="1" si="52"/>
        <v>0</v>
      </c>
      <c r="Y381" s="275"/>
      <c r="Z381" s="275"/>
      <c r="AB381" s="277" t="str">
        <f t="shared" si="53"/>
        <v/>
      </c>
    </row>
    <row r="382" spans="1:28" s="276" customFormat="1" ht="20.25">
      <c r="A382" s="330"/>
      <c r="B382" s="216" t="str">
        <f>IF(LEN(A382)=0,"",INDEX('Smelter Look-up'!$A:$A,MATCH($A382,'Smelter Look-up'!$E:$E,0)))</f>
        <v/>
      </c>
      <c r="C382" s="220" t="str">
        <f>IF(LEN(A382)=0,"",INDEX('Smelter Look-up'!$C:$C,MATCH($A382,'Smelter Look-up'!$E:$E,0)))</f>
        <v/>
      </c>
      <c r="D382" s="282"/>
      <c r="E382" s="216" t="str">
        <f ca="1">IF(ISERROR($V382),"",OFFSET('Smelter Look-up'!$D$4,$V382-4,0)&amp;"")</f>
        <v/>
      </c>
      <c r="F382" s="216" t="str">
        <f ca="1">IF(ISERROR($V382),"",OFFSET('Smelter Look-up'!$E$4,$V382-4,0))</f>
        <v/>
      </c>
      <c r="G382" s="216" t="str">
        <f ca="1">IF(C382=$X$4,"Enter smelter details",IF(ISERROR($V382),"",OFFSET('Smelter Look-up'!$F$4,$V382-4,0)))</f>
        <v/>
      </c>
      <c r="H382" s="217" t="str">
        <f ca="1">IF(ISERROR($V382),"",OFFSET('Smelter Look-up'!$G$4,$V382-4,0))</f>
        <v/>
      </c>
      <c r="I382" s="218" t="str">
        <f ca="1">IF(ISERROR($V382),"",OFFSET('Smelter Look-up'!$H$4,$V382-4,0))</f>
        <v/>
      </c>
      <c r="J382" s="218" t="str">
        <f ca="1">IF(ISERROR($V382),"",OFFSET('Smelter Look-up'!$I$4,$V382-4,0))</f>
        <v/>
      </c>
      <c r="K382" s="272"/>
      <c r="L382" s="272"/>
      <c r="M382" s="272"/>
      <c r="N382" s="272"/>
      <c r="O382" s="272"/>
      <c r="P382" s="219"/>
      <c r="Q382" s="273"/>
      <c r="R382" s="216" t="str">
        <f ca="1">IF(ISERROR($V382),"",OFFSET('Smelter Look-up'!$C$4,$V382-4,0)&amp;"")</f>
        <v/>
      </c>
      <c r="S382" s="224" t="str">
        <f t="shared" ca="1" si="51"/>
        <v/>
      </c>
      <c r="T382" s="224" t="str">
        <f ca="1">IF(B382="","",IF(ISERROR(MATCH($J382,SorP!$B$1:$B$6230,0)),"",INDIRECT("'SorP'!$A$"&amp;MATCH($J382,SorP!$B$1:$B$6230,0))))</f>
        <v/>
      </c>
      <c r="U382" s="240"/>
      <c r="V382" s="274" t="e">
        <f>IF(C382="",NA(),MATCH($B382&amp;$C382,'Smelter Look-up'!$J:$J,0))</f>
        <v>#N/A</v>
      </c>
      <c r="W382" s="275"/>
      <c r="X382" s="275">
        <f t="shared" ca="1" si="52"/>
        <v>0</v>
      </c>
      <c r="Y382" s="275"/>
      <c r="Z382" s="275"/>
      <c r="AB382" s="277" t="str">
        <f t="shared" si="53"/>
        <v/>
      </c>
    </row>
    <row r="383" spans="1:28" s="276" customFormat="1" ht="20.25">
      <c r="A383" s="330"/>
      <c r="B383" s="216" t="str">
        <f>IF(LEN(A383)=0,"",INDEX('Smelter Look-up'!$A:$A,MATCH($A383,'Smelter Look-up'!$E:$E,0)))</f>
        <v/>
      </c>
      <c r="C383" s="220" t="str">
        <f>IF(LEN(A383)=0,"",INDEX('Smelter Look-up'!$C:$C,MATCH($A383,'Smelter Look-up'!$E:$E,0)))</f>
        <v/>
      </c>
      <c r="D383" s="282"/>
      <c r="E383" s="216" t="str">
        <f ca="1">IF(ISERROR($V383),"",OFFSET('Smelter Look-up'!$D$4,$V383-4,0)&amp;"")</f>
        <v/>
      </c>
      <c r="F383" s="216" t="str">
        <f ca="1">IF(ISERROR($V383),"",OFFSET('Smelter Look-up'!$E$4,$V383-4,0))</f>
        <v/>
      </c>
      <c r="G383" s="216" t="str">
        <f ca="1">IF(C383=$X$4,"Enter smelter details",IF(ISERROR($V383),"",OFFSET('Smelter Look-up'!$F$4,$V383-4,0)))</f>
        <v/>
      </c>
      <c r="H383" s="217" t="str">
        <f ca="1">IF(ISERROR($V383),"",OFFSET('Smelter Look-up'!$G$4,$V383-4,0))</f>
        <v/>
      </c>
      <c r="I383" s="218" t="str">
        <f ca="1">IF(ISERROR($V383),"",OFFSET('Smelter Look-up'!$H$4,$V383-4,0))</f>
        <v/>
      </c>
      <c r="J383" s="218" t="str">
        <f ca="1">IF(ISERROR($V383),"",OFFSET('Smelter Look-up'!$I$4,$V383-4,0))</f>
        <v/>
      </c>
      <c r="K383" s="272"/>
      <c r="L383" s="272"/>
      <c r="M383" s="272"/>
      <c r="N383" s="272"/>
      <c r="O383" s="272"/>
      <c r="P383" s="219"/>
      <c r="Q383" s="273"/>
      <c r="R383" s="216" t="str">
        <f ca="1">IF(ISERROR($V383),"",OFFSET('Smelter Look-up'!$C$4,$V383-4,0)&amp;"")</f>
        <v/>
      </c>
      <c r="S383" s="224" t="str">
        <f t="shared" ca="1" si="51"/>
        <v/>
      </c>
      <c r="T383" s="224" t="str">
        <f ca="1">IF(B383="","",IF(ISERROR(MATCH($J383,SorP!$B$1:$B$6230,0)),"",INDIRECT("'SorP'!$A$"&amp;MATCH($J383,SorP!$B$1:$B$6230,0))))</f>
        <v/>
      </c>
      <c r="U383" s="240"/>
      <c r="V383" s="274" t="e">
        <f>IF(C383="",NA(),MATCH($B383&amp;$C383,'Smelter Look-up'!$J:$J,0))</f>
        <v>#N/A</v>
      </c>
      <c r="W383" s="275"/>
      <c r="X383" s="275">
        <f t="shared" ca="1" si="52"/>
        <v>0</v>
      </c>
      <c r="Y383" s="275"/>
      <c r="Z383" s="275"/>
      <c r="AB383" s="277" t="str">
        <f t="shared" si="53"/>
        <v/>
      </c>
    </row>
    <row r="384" spans="1:28" s="276" customFormat="1" ht="20.25">
      <c r="A384" s="330"/>
      <c r="B384" s="216" t="str">
        <f>IF(LEN(A384)=0,"",INDEX('Smelter Look-up'!$A:$A,MATCH($A384,'Smelter Look-up'!$E:$E,0)))</f>
        <v/>
      </c>
      <c r="C384" s="220" t="str">
        <f>IF(LEN(A384)=0,"",INDEX('Smelter Look-up'!$C:$C,MATCH($A384,'Smelter Look-up'!$E:$E,0)))</f>
        <v/>
      </c>
      <c r="D384" s="282"/>
      <c r="E384" s="216" t="str">
        <f ca="1">IF(ISERROR($V384),"",OFFSET('Smelter Look-up'!$D$4,$V384-4,0)&amp;"")</f>
        <v/>
      </c>
      <c r="F384" s="216" t="str">
        <f ca="1">IF(ISERROR($V384),"",OFFSET('Smelter Look-up'!$E$4,$V384-4,0))</f>
        <v/>
      </c>
      <c r="G384" s="216" t="str">
        <f ca="1">IF(C384=$X$4,"Enter smelter details",IF(ISERROR($V384),"",OFFSET('Smelter Look-up'!$F$4,$V384-4,0)))</f>
        <v/>
      </c>
      <c r="H384" s="217" t="str">
        <f ca="1">IF(ISERROR($V384),"",OFFSET('Smelter Look-up'!$G$4,$V384-4,0))</f>
        <v/>
      </c>
      <c r="I384" s="218" t="str">
        <f ca="1">IF(ISERROR($V384),"",OFFSET('Smelter Look-up'!$H$4,$V384-4,0))</f>
        <v/>
      </c>
      <c r="J384" s="218" t="str">
        <f ca="1">IF(ISERROR($V384),"",OFFSET('Smelter Look-up'!$I$4,$V384-4,0))</f>
        <v/>
      </c>
      <c r="K384" s="272"/>
      <c r="L384" s="272"/>
      <c r="M384" s="272"/>
      <c r="N384" s="272"/>
      <c r="O384" s="272"/>
      <c r="P384" s="219"/>
      <c r="Q384" s="273"/>
      <c r="R384" s="216" t="str">
        <f ca="1">IF(ISERROR($V384),"",OFFSET('Smelter Look-up'!$C$4,$V384-4,0)&amp;"")</f>
        <v/>
      </c>
      <c r="S384" s="224" t="str">
        <f t="shared" ca="1" si="51"/>
        <v/>
      </c>
      <c r="T384" s="224" t="str">
        <f ca="1">IF(B384="","",IF(ISERROR(MATCH($J384,SorP!$B$1:$B$6230,0)),"",INDIRECT("'SorP'!$A$"&amp;MATCH($J384,SorP!$B$1:$B$6230,0))))</f>
        <v/>
      </c>
      <c r="U384" s="240"/>
      <c r="V384" s="274" t="e">
        <f>IF(C384="",NA(),MATCH($B384&amp;$C384,'Smelter Look-up'!$J:$J,0))</f>
        <v>#N/A</v>
      </c>
      <c r="W384" s="275"/>
      <c r="X384" s="275">
        <f t="shared" ca="1" si="52"/>
        <v>0</v>
      </c>
      <c r="Y384" s="275"/>
      <c r="Z384" s="275"/>
      <c r="AB384" s="277" t="str">
        <f t="shared" si="53"/>
        <v/>
      </c>
    </row>
    <row r="385" spans="1:28" s="276" customFormat="1" ht="20.25">
      <c r="A385" s="330"/>
      <c r="B385" s="216" t="str">
        <f>IF(LEN(A385)=0,"",INDEX('Smelter Look-up'!$A:$A,MATCH($A385,'Smelter Look-up'!$E:$E,0)))</f>
        <v/>
      </c>
      <c r="C385" s="220" t="str">
        <f>IF(LEN(A385)=0,"",INDEX('Smelter Look-up'!$C:$C,MATCH($A385,'Smelter Look-up'!$E:$E,0)))</f>
        <v/>
      </c>
      <c r="D385" s="282"/>
      <c r="E385" s="216" t="str">
        <f ca="1">IF(ISERROR($V385),"",OFFSET('Smelter Look-up'!$D$4,$V385-4,0)&amp;"")</f>
        <v/>
      </c>
      <c r="F385" s="216" t="str">
        <f ca="1">IF(ISERROR($V385),"",OFFSET('Smelter Look-up'!$E$4,$V385-4,0))</f>
        <v/>
      </c>
      <c r="G385" s="216" t="str">
        <f ca="1">IF(C385=$X$4,"Enter smelter details",IF(ISERROR($V385),"",OFFSET('Smelter Look-up'!$F$4,$V385-4,0)))</f>
        <v/>
      </c>
      <c r="H385" s="217" t="str">
        <f ca="1">IF(ISERROR($V385),"",OFFSET('Smelter Look-up'!$G$4,$V385-4,0))</f>
        <v/>
      </c>
      <c r="I385" s="218" t="str">
        <f ca="1">IF(ISERROR($V385),"",OFFSET('Smelter Look-up'!$H$4,$V385-4,0))</f>
        <v/>
      </c>
      <c r="J385" s="218" t="str">
        <f ca="1">IF(ISERROR($V385),"",OFFSET('Smelter Look-up'!$I$4,$V385-4,0))</f>
        <v/>
      </c>
      <c r="K385" s="272"/>
      <c r="L385" s="272"/>
      <c r="M385" s="272"/>
      <c r="N385" s="272"/>
      <c r="O385" s="272"/>
      <c r="P385" s="219"/>
      <c r="Q385" s="273"/>
      <c r="R385" s="216" t="str">
        <f ca="1">IF(ISERROR($V385),"",OFFSET('Smelter Look-up'!$C$4,$V385-4,0)&amp;"")</f>
        <v/>
      </c>
      <c r="S385" s="224" t="str">
        <f t="shared" ca="1" si="51"/>
        <v/>
      </c>
      <c r="T385" s="224" t="str">
        <f ca="1">IF(B385="","",IF(ISERROR(MATCH($J385,SorP!$B$1:$B$6230,0)),"",INDIRECT("'SorP'!$A$"&amp;MATCH($J385,SorP!$B$1:$B$6230,0))))</f>
        <v/>
      </c>
      <c r="U385" s="240"/>
      <c r="V385" s="274" t="e">
        <f>IF(C385="",NA(),MATCH($B385&amp;$C385,'Smelter Look-up'!$J:$J,0))</f>
        <v>#N/A</v>
      </c>
      <c r="W385" s="275"/>
      <c r="X385" s="275">
        <f t="shared" ca="1" si="52"/>
        <v>0</v>
      </c>
      <c r="Y385" s="275"/>
      <c r="Z385" s="275"/>
      <c r="AB385" s="277" t="str">
        <f t="shared" si="53"/>
        <v/>
      </c>
    </row>
    <row r="386" spans="1:28" s="276" customFormat="1" ht="20.25">
      <c r="A386" s="330"/>
      <c r="B386" s="216" t="str">
        <f>IF(LEN(A386)=0,"",INDEX('Smelter Look-up'!$A:$A,MATCH($A386,'Smelter Look-up'!$E:$E,0)))</f>
        <v/>
      </c>
      <c r="C386" s="220" t="str">
        <f>IF(LEN(A386)=0,"",INDEX('Smelter Look-up'!$C:$C,MATCH($A386,'Smelter Look-up'!$E:$E,0)))</f>
        <v/>
      </c>
      <c r="D386" s="282"/>
      <c r="E386" s="216" t="str">
        <f ca="1">IF(ISERROR($V386),"",OFFSET('Smelter Look-up'!$D$4,$V386-4,0)&amp;"")</f>
        <v/>
      </c>
      <c r="F386" s="216" t="str">
        <f ca="1">IF(ISERROR($V386),"",OFFSET('Smelter Look-up'!$E$4,$V386-4,0))</f>
        <v/>
      </c>
      <c r="G386" s="216" t="str">
        <f ca="1">IF(C386=$X$4,"Enter smelter details",IF(ISERROR($V386),"",OFFSET('Smelter Look-up'!$F$4,$V386-4,0)))</f>
        <v/>
      </c>
      <c r="H386" s="217" t="str">
        <f ca="1">IF(ISERROR($V386),"",OFFSET('Smelter Look-up'!$G$4,$V386-4,0))</f>
        <v/>
      </c>
      <c r="I386" s="218" t="str">
        <f ca="1">IF(ISERROR($V386),"",OFFSET('Smelter Look-up'!$H$4,$V386-4,0))</f>
        <v/>
      </c>
      <c r="J386" s="218" t="str">
        <f ca="1">IF(ISERROR($V386),"",OFFSET('Smelter Look-up'!$I$4,$V386-4,0))</f>
        <v/>
      </c>
      <c r="K386" s="272"/>
      <c r="L386" s="272"/>
      <c r="M386" s="272"/>
      <c r="N386" s="272"/>
      <c r="O386" s="272"/>
      <c r="P386" s="219"/>
      <c r="Q386" s="273"/>
      <c r="R386" s="216" t="str">
        <f ca="1">IF(ISERROR($V386),"",OFFSET('Smelter Look-up'!$C$4,$V386-4,0)&amp;"")</f>
        <v/>
      </c>
      <c r="S386" s="224" t="str">
        <f t="shared" ca="1" si="51"/>
        <v/>
      </c>
      <c r="T386" s="224" t="str">
        <f ca="1">IF(B386="","",IF(ISERROR(MATCH($J386,SorP!$B$1:$B$6230,0)),"",INDIRECT("'SorP'!$A$"&amp;MATCH($J386,SorP!$B$1:$B$6230,0))))</f>
        <v/>
      </c>
      <c r="U386" s="240"/>
      <c r="V386" s="274" t="e">
        <f>IF(C386="",NA(),MATCH($B386&amp;$C386,'Smelter Look-up'!$J:$J,0))</f>
        <v>#N/A</v>
      </c>
      <c r="W386" s="275"/>
      <c r="X386" s="275">
        <f t="shared" ca="1" si="52"/>
        <v>0</v>
      </c>
      <c r="Y386" s="275"/>
      <c r="Z386" s="275"/>
      <c r="AB386" s="277" t="str">
        <f t="shared" si="53"/>
        <v/>
      </c>
    </row>
    <row r="387" spans="1:28" s="276" customFormat="1" ht="20.25">
      <c r="A387" s="330"/>
      <c r="B387" s="216" t="str">
        <f>IF(LEN(A387)=0,"",INDEX('Smelter Look-up'!$A:$A,MATCH($A387,'Smelter Look-up'!$E:$E,0)))</f>
        <v/>
      </c>
      <c r="C387" s="220" t="str">
        <f>IF(LEN(A387)=0,"",INDEX('Smelter Look-up'!$C:$C,MATCH($A387,'Smelter Look-up'!$E:$E,0)))</f>
        <v/>
      </c>
      <c r="D387" s="282"/>
      <c r="E387" s="216" t="str">
        <f ca="1">IF(ISERROR($V387),"",OFFSET('Smelter Look-up'!$D$4,$V387-4,0)&amp;"")</f>
        <v/>
      </c>
      <c r="F387" s="216" t="str">
        <f ca="1">IF(ISERROR($V387),"",OFFSET('Smelter Look-up'!$E$4,$V387-4,0))</f>
        <v/>
      </c>
      <c r="G387" s="216" t="str">
        <f ca="1">IF(C387=$X$4,"Enter smelter details",IF(ISERROR($V387),"",OFFSET('Smelter Look-up'!$F$4,$V387-4,0)))</f>
        <v/>
      </c>
      <c r="H387" s="217" t="str">
        <f ca="1">IF(ISERROR($V387),"",OFFSET('Smelter Look-up'!$G$4,$V387-4,0))</f>
        <v/>
      </c>
      <c r="I387" s="218" t="str">
        <f ca="1">IF(ISERROR($V387),"",OFFSET('Smelter Look-up'!$H$4,$V387-4,0))</f>
        <v/>
      </c>
      <c r="J387" s="218" t="str">
        <f ca="1">IF(ISERROR($V387),"",OFFSET('Smelter Look-up'!$I$4,$V387-4,0))</f>
        <v/>
      </c>
      <c r="K387" s="272"/>
      <c r="L387" s="272"/>
      <c r="M387" s="272"/>
      <c r="N387" s="272"/>
      <c r="O387" s="272"/>
      <c r="P387" s="219"/>
      <c r="Q387" s="273"/>
      <c r="R387" s="216" t="str">
        <f ca="1">IF(ISERROR($V387),"",OFFSET('Smelter Look-up'!$C$4,$V387-4,0)&amp;"")</f>
        <v/>
      </c>
      <c r="S387" s="224" t="str">
        <f t="shared" ca="1" si="51"/>
        <v/>
      </c>
      <c r="T387" s="224" t="str">
        <f ca="1">IF(B387="","",IF(ISERROR(MATCH($J387,SorP!$B$1:$B$6230,0)),"",INDIRECT("'SorP'!$A$"&amp;MATCH($J387,SorP!$B$1:$B$6230,0))))</f>
        <v/>
      </c>
      <c r="U387" s="240"/>
      <c r="V387" s="274" t="e">
        <f>IF(C387="",NA(),MATCH($B387&amp;$C387,'Smelter Look-up'!$J:$J,0))</f>
        <v>#N/A</v>
      </c>
      <c r="W387" s="275"/>
      <c r="X387" s="275">
        <f t="shared" ca="1" si="52"/>
        <v>0</v>
      </c>
      <c r="Y387" s="275"/>
      <c r="Z387" s="275"/>
      <c r="AB387" s="277" t="str">
        <f t="shared" si="53"/>
        <v/>
      </c>
    </row>
    <row r="388" spans="1:28" s="276" customFormat="1" ht="20.25">
      <c r="A388" s="330"/>
      <c r="B388" s="216" t="str">
        <f>IF(LEN(A388)=0,"",INDEX('Smelter Look-up'!$A:$A,MATCH($A388,'Smelter Look-up'!$E:$E,0)))</f>
        <v/>
      </c>
      <c r="C388" s="220" t="str">
        <f>IF(LEN(A388)=0,"",INDEX('Smelter Look-up'!$C:$C,MATCH($A388,'Smelter Look-up'!$E:$E,0)))</f>
        <v/>
      </c>
      <c r="D388" s="282"/>
      <c r="E388" s="216" t="str">
        <f ca="1">IF(ISERROR($V388),"",OFFSET('Smelter Look-up'!$D$4,$V388-4,0)&amp;"")</f>
        <v/>
      </c>
      <c r="F388" s="216" t="str">
        <f ca="1">IF(ISERROR($V388),"",OFFSET('Smelter Look-up'!$E$4,$V388-4,0))</f>
        <v/>
      </c>
      <c r="G388" s="216" t="str">
        <f ca="1">IF(C388=$X$4,"Enter smelter details",IF(ISERROR($V388),"",OFFSET('Smelter Look-up'!$F$4,$V388-4,0)))</f>
        <v/>
      </c>
      <c r="H388" s="217" t="str">
        <f ca="1">IF(ISERROR($V388),"",OFFSET('Smelter Look-up'!$G$4,$V388-4,0))</f>
        <v/>
      </c>
      <c r="I388" s="218" t="str">
        <f ca="1">IF(ISERROR($V388),"",OFFSET('Smelter Look-up'!$H$4,$V388-4,0))</f>
        <v/>
      </c>
      <c r="J388" s="218" t="str">
        <f ca="1">IF(ISERROR($V388),"",OFFSET('Smelter Look-up'!$I$4,$V388-4,0))</f>
        <v/>
      </c>
      <c r="K388" s="272"/>
      <c r="L388" s="272"/>
      <c r="M388" s="272"/>
      <c r="N388" s="272"/>
      <c r="O388" s="272"/>
      <c r="P388" s="219"/>
      <c r="Q388" s="273"/>
      <c r="R388" s="216" t="str">
        <f ca="1">IF(ISERROR($V388),"",OFFSET('Smelter Look-up'!$C$4,$V388-4,0)&amp;"")</f>
        <v/>
      </c>
      <c r="S388" s="224" t="str">
        <f t="shared" ca="1" si="51"/>
        <v/>
      </c>
      <c r="T388" s="224" t="str">
        <f ca="1">IF(B388="","",IF(ISERROR(MATCH($J388,SorP!$B$1:$B$6230,0)),"",INDIRECT("'SorP'!$A$"&amp;MATCH($J388,SorP!$B$1:$B$6230,0))))</f>
        <v/>
      </c>
      <c r="U388" s="240"/>
      <c r="V388" s="274" t="e">
        <f>IF(C388="",NA(),MATCH($B388&amp;$C388,'Smelter Look-up'!$J:$J,0))</f>
        <v>#N/A</v>
      </c>
      <c r="W388" s="275"/>
      <c r="X388" s="275">
        <f t="shared" ca="1" si="52"/>
        <v>0</v>
      </c>
      <c r="Y388" s="275"/>
      <c r="Z388" s="275"/>
      <c r="AB388" s="277" t="str">
        <f t="shared" si="53"/>
        <v/>
      </c>
    </row>
    <row r="389" spans="1:28" s="276" customFormat="1" ht="20.25">
      <c r="A389" s="330"/>
      <c r="B389" s="216" t="str">
        <f>IF(LEN(A389)=0,"",INDEX('Smelter Look-up'!$A:$A,MATCH($A389,'Smelter Look-up'!$E:$E,0)))</f>
        <v/>
      </c>
      <c r="C389" s="220" t="str">
        <f>IF(LEN(A389)=0,"",INDEX('Smelter Look-up'!$C:$C,MATCH($A389,'Smelter Look-up'!$E:$E,0)))</f>
        <v/>
      </c>
      <c r="D389" s="282"/>
      <c r="E389" s="216" t="str">
        <f ca="1">IF(ISERROR($V389),"",OFFSET('Smelter Look-up'!$D$4,$V389-4,0)&amp;"")</f>
        <v/>
      </c>
      <c r="F389" s="216" t="str">
        <f ca="1">IF(ISERROR($V389),"",OFFSET('Smelter Look-up'!$E$4,$V389-4,0))</f>
        <v/>
      </c>
      <c r="G389" s="216" t="str">
        <f ca="1">IF(C389=$X$4,"Enter smelter details",IF(ISERROR($V389),"",OFFSET('Smelter Look-up'!$F$4,$V389-4,0)))</f>
        <v/>
      </c>
      <c r="H389" s="217" t="str">
        <f ca="1">IF(ISERROR($V389),"",OFFSET('Smelter Look-up'!$G$4,$V389-4,0))</f>
        <v/>
      </c>
      <c r="I389" s="218" t="str">
        <f ca="1">IF(ISERROR($V389),"",OFFSET('Smelter Look-up'!$H$4,$V389-4,0))</f>
        <v/>
      </c>
      <c r="J389" s="218" t="str">
        <f ca="1">IF(ISERROR($V389),"",OFFSET('Smelter Look-up'!$I$4,$V389-4,0))</f>
        <v/>
      </c>
      <c r="K389" s="272"/>
      <c r="L389" s="272"/>
      <c r="M389" s="272"/>
      <c r="N389" s="272"/>
      <c r="O389" s="272"/>
      <c r="P389" s="219"/>
      <c r="Q389" s="273"/>
      <c r="R389" s="216" t="str">
        <f ca="1">IF(ISERROR($V389),"",OFFSET('Smelter Look-up'!$C$4,$V389-4,0)&amp;"")</f>
        <v/>
      </c>
      <c r="S389" s="224" t="str">
        <f t="shared" ref="S389" ca="1" si="54">IF(B389="","",IF(ISERROR(MATCH($E389,CL,0)),"Unknown",INDIRECT("'C'!$A$"&amp;MATCH($E389,CL,0)+1)))</f>
        <v/>
      </c>
      <c r="T389" s="224" t="str">
        <f ca="1">IF(B389="","",IF(ISERROR(MATCH($J389,SorP!$B$1:$B$6230,0)),"",INDIRECT("'SorP'!$A$"&amp;MATCH($J389,SorP!$B$1:$B$6230,0))))</f>
        <v/>
      </c>
      <c r="U389" s="240"/>
      <c r="V389" s="274" t="e">
        <f>IF(C389="",NA(),MATCH($B389&amp;$C389,'Smelter Look-up'!$J:$J,0))</f>
        <v>#N/A</v>
      </c>
      <c r="W389" s="275"/>
      <c r="X389" s="275">
        <f t="shared" ref="X389" ca="1" si="55">IF(AND(C389="Smelter not listed",OR(LEN(D389)=0,LEN(E389)=0)),1,0)</f>
        <v>0</v>
      </c>
      <c r="Y389" s="275"/>
      <c r="Z389" s="275"/>
      <c r="AB389" s="277" t="str">
        <f t="shared" ref="AB389" si="56">B389&amp;C389</f>
        <v/>
      </c>
    </row>
    <row r="390" spans="1:28" s="276" customFormat="1" ht="20.25">
      <c r="A390" s="330"/>
      <c r="B390" s="216" t="str">
        <f>IF(LEN(A390)=0,"",INDEX('Smelter Look-up'!$A:$A,MATCH($A390,'Smelter Look-up'!$E:$E,0)))</f>
        <v/>
      </c>
      <c r="C390" s="220" t="str">
        <f>IF(LEN(A390)=0,"",INDEX('Smelter Look-up'!$C:$C,MATCH($A390,'Smelter Look-up'!$E:$E,0)))</f>
        <v/>
      </c>
      <c r="D390" s="282"/>
      <c r="E390" s="216" t="str">
        <f ca="1">IF(ISERROR($V390),"",OFFSET('Smelter Look-up'!$D$4,$V390-4,0)&amp;"")</f>
        <v/>
      </c>
      <c r="F390" s="216" t="str">
        <f ca="1">IF(ISERROR($V390),"",OFFSET('Smelter Look-up'!$E$4,$V390-4,0))</f>
        <v/>
      </c>
      <c r="G390" s="216" t="str">
        <f ca="1">IF(C390=$X$4,"Enter smelter details",IF(ISERROR($V390),"",OFFSET('Smelter Look-up'!$F$4,$V390-4,0)))</f>
        <v/>
      </c>
      <c r="H390" s="217" t="str">
        <f ca="1">IF(ISERROR($V390),"",OFFSET('Smelter Look-up'!$G$4,$V390-4,0))</f>
        <v/>
      </c>
      <c r="I390" s="218" t="str">
        <f ca="1">IF(ISERROR($V390),"",OFFSET('Smelter Look-up'!$H$4,$V390-4,0))</f>
        <v/>
      </c>
      <c r="J390" s="218" t="str">
        <f ca="1">IF(ISERROR($V390),"",OFFSET('Smelter Look-up'!$I$4,$V390-4,0))</f>
        <v/>
      </c>
      <c r="K390" s="272"/>
      <c r="L390" s="272"/>
      <c r="M390" s="272"/>
      <c r="N390" s="272"/>
      <c r="O390" s="272"/>
      <c r="P390" s="219"/>
      <c r="Q390" s="273"/>
      <c r="R390" s="216" t="str">
        <f ca="1">IF(ISERROR($V390),"",OFFSET('Smelter Look-up'!$C$4,$V390-4,0)&amp;"")</f>
        <v/>
      </c>
      <c r="S390" s="224" t="str">
        <f t="shared" ref="S390:S421" ca="1" si="57">IF(B390="","",IF(ISERROR(MATCH($E390,CL,0)),"Unknown",INDIRECT("'C'!$A$"&amp;MATCH($E390,CL,0)+1)))</f>
        <v/>
      </c>
      <c r="T390" s="224" t="str">
        <f ca="1">IF(B390="","",IF(ISERROR(MATCH($J390,SorP!$B$1:$B$6230,0)),"",INDIRECT("'SorP'!$A$"&amp;MATCH($J390,SorP!$B$1:$B$6230,0))))</f>
        <v/>
      </c>
      <c r="U390" s="240"/>
      <c r="V390" s="274" t="e">
        <f>IF(C390="",NA(),MATCH($B390&amp;$C390,'Smelter Look-up'!$J:$J,0))</f>
        <v>#N/A</v>
      </c>
      <c r="W390" s="275"/>
      <c r="X390" s="275">
        <f t="shared" ref="X390:X421" ca="1" si="58">IF(AND(C390="Smelter not listed",OR(LEN(D390)=0,LEN(E390)=0)),1,0)</f>
        <v>0</v>
      </c>
      <c r="Y390" s="275"/>
      <c r="Z390" s="275"/>
      <c r="AB390" s="277" t="str">
        <f t="shared" ref="AB390:AB421" si="59">B390&amp;C390</f>
        <v/>
      </c>
    </row>
    <row r="391" spans="1:28" s="276" customFormat="1" ht="20.25">
      <c r="A391" s="330"/>
      <c r="B391" s="216" t="str">
        <f>IF(LEN(A391)=0,"",INDEX('Smelter Look-up'!$A:$A,MATCH($A391,'Smelter Look-up'!$E:$E,0)))</f>
        <v/>
      </c>
      <c r="C391" s="220" t="str">
        <f>IF(LEN(A391)=0,"",INDEX('Smelter Look-up'!$C:$C,MATCH($A391,'Smelter Look-up'!$E:$E,0)))</f>
        <v/>
      </c>
      <c r="D391" s="282"/>
      <c r="E391" s="216" t="str">
        <f ca="1">IF(ISERROR($V391),"",OFFSET('Smelter Look-up'!$D$4,$V391-4,0)&amp;"")</f>
        <v/>
      </c>
      <c r="F391" s="216" t="str">
        <f ca="1">IF(ISERROR($V391),"",OFFSET('Smelter Look-up'!$E$4,$V391-4,0))</f>
        <v/>
      </c>
      <c r="G391" s="216" t="str">
        <f ca="1">IF(C391=$X$4,"Enter smelter details",IF(ISERROR($V391),"",OFFSET('Smelter Look-up'!$F$4,$V391-4,0)))</f>
        <v/>
      </c>
      <c r="H391" s="217" t="str">
        <f ca="1">IF(ISERROR($V391),"",OFFSET('Smelter Look-up'!$G$4,$V391-4,0))</f>
        <v/>
      </c>
      <c r="I391" s="218" t="str">
        <f ca="1">IF(ISERROR($V391),"",OFFSET('Smelter Look-up'!$H$4,$V391-4,0))</f>
        <v/>
      </c>
      <c r="J391" s="218" t="str">
        <f ca="1">IF(ISERROR($V391),"",OFFSET('Smelter Look-up'!$I$4,$V391-4,0))</f>
        <v/>
      </c>
      <c r="K391" s="272"/>
      <c r="L391" s="272"/>
      <c r="M391" s="272"/>
      <c r="N391" s="272"/>
      <c r="O391" s="272"/>
      <c r="P391" s="219"/>
      <c r="Q391" s="273"/>
      <c r="R391" s="216" t="str">
        <f ca="1">IF(ISERROR($V391),"",OFFSET('Smelter Look-up'!$C$4,$V391-4,0)&amp;"")</f>
        <v/>
      </c>
      <c r="S391" s="224" t="str">
        <f t="shared" ca="1" si="57"/>
        <v/>
      </c>
      <c r="T391" s="224" t="str">
        <f ca="1">IF(B391="","",IF(ISERROR(MATCH($J391,SorP!$B$1:$B$6230,0)),"",INDIRECT("'SorP'!$A$"&amp;MATCH($J391,SorP!$B$1:$B$6230,0))))</f>
        <v/>
      </c>
      <c r="U391" s="240"/>
      <c r="V391" s="274" t="e">
        <f>IF(C391="",NA(),MATCH($B391&amp;$C391,'Smelter Look-up'!$J:$J,0))</f>
        <v>#N/A</v>
      </c>
      <c r="W391" s="275"/>
      <c r="X391" s="275">
        <f t="shared" ca="1" si="58"/>
        <v>0</v>
      </c>
      <c r="Y391" s="275"/>
      <c r="Z391" s="275"/>
      <c r="AB391" s="277" t="str">
        <f t="shared" si="59"/>
        <v/>
      </c>
    </row>
    <row r="392" spans="1:28" s="276" customFormat="1" ht="20.25">
      <c r="A392" s="330"/>
      <c r="B392" s="216" t="str">
        <f>IF(LEN(A392)=0,"",INDEX('Smelter Look-up'!$A:$A,MATCH($A392,'Smelter Look-up'!$E:$E,0)))</f>
        <v/>
      </c>
      <c r="C392" s="220" t="str">
        <f>IF(LEN(A392)=0,"",INDEX('Smelter Look-up'!$C:$C,MATCH($A392,'Smelter Look-up'!$E:$E,0)))</f>
        <v/>
      </c>
      <c r="D392" s="282"/>
      <c r="E392" s="216" t="str">
        <f ca="1">IF(ISERROR($V392),"",OFFSET('Smelter Look-up'!$D$4,$V392-4,0)&amp;"")</f>
        <v/>
      </c>
      <c r="F392" s="216" t="str">
        <f ca="1">IF(ISERROR($V392),"",OFFSET('Smelter Look-up'!$E$4,$V392-4,0))</f>
        <v/>
      </c>
      <c r="G392" s="216" t="str">
        <f ca="1">IF(C392=$X$4,"Enter smelter details",IF(ISERROR($V392),"",OFFSET('Smelter Look-up'!$F$4,$V392-4,0)))</f>
        <v/>
      </c>
      <c r="H392" s="217" t="str">
        <f ca="1">IF(ISERROR($V392),"",OFFSET('Smelter Look-up'!$G$4,$V392-4,0))</f>
        <v/>
      </c>
      <c r="I392" s="218" t="str">
        <f ca="1">IF(ISERROR($V392),"",OFFSET('Smelter Look-up'!$H$4,$V392-4,0))</f>
        <v/>
      </c>
      <c r="J392" s="218" t="str">
        <f ca="1">IF(ISERROR($V392),"",OFFSET('Smelter Look-up'!$I$4,$V392-4,0))</f>
        <v/>
      </c>
      <c r="K392" s="272"/>
      <c r="L392" s="272"/>
      <c r="M392" s="272"/>
      <c r="N392" s="272"/>
      <c r="O392" s="272"/>
      <c r="P392" s="219"/>
      <c r="Q392" s="273"/>
      <c r="R392" s="216" t="str">
        <f ca="1">IF(ISERROR($V392),"",OFFSET('Smelter Look-up'!$C$4,$V392-4,0)&amp;"")</f>
        <v/>
      </c>
      <c r="S392" s="224" t="str">
        <f t="shared" ca="1" si="57"/>
        <v/>
      </c>
      <c r="T392" s="224" t="str">
        <f ca="1">IF(B392="","",IF(ISERROR(MATCH($J392,SorP!$B$1:$B$6230,0)),"",INDIRECT("'SorP'!$A$"&amp;MATCH($J392,SorP!$B$1:$B$6230,0))))</f>
        <v/>
      </c>
      <c r="U392" s="240"/>
      <c r="V392" s="274" t="e">
        <f>IF(C392="",NA(),MATCH($B392&amp;$C392,'Smelter Look-up'!$J:$J,0))</f>
        <v>#N/A</v>
      </c>
      <c r="W392" s="275"/>
      <c r="X392" s="275">
        <f t="shared" ca="1" si="58"/>
        <v>0</v>
      </c>
      <c r="Y392" s="275"/>
      <c r="Z392" s="275"/>
      <c r="AB392" s="277" t="str">
        <f t="shared" si="59"/>
        <v/>
      </c>
    </row>
    <row r="393" spans="1:28" s="276" customFormat="1" ht="20.25">
      <c r="A393" s="330"/>
      <c r="B393" s="216" t="str">
        <f>IF(LEN(A393)=0,"",INDEX('Smelter Look-up'!$A:$A,MATCH($A393,'Smelter Look-up'!$E:$E,0)))</f>
        <v/>
      </c>
      <c r="C393" s="220" t="str">
        <f>IF(LEN(A393)=0,"",INDEX('Smelter Look-up'!$C:$C,MATCH($A393,'Smelter Look-up'!$E:$E,0)))</f>
        <v/>
      </c>
      <c r="D393" s="282"/>
      <c r="E393" s="216" t="str">
        <f ca="1">IF(ISERROR($V393),"",OFFSET('Smelter Look-up'!$D$4,$V393-4,0)&amp;"")</f>
        <v/>
      </c>
      <c r="F393" s="216" t="str">
        <f ca="1">IF(ISERROR($V393),"",OFFSET('Smelter Look-up'!$E$4,$V393-4,0))</f>
        <v/>
      </c>
      <c r="G393" s="216" t="str">
        <f ca="1">IF(C393=$X$4,"Enter smelter details",IF(ISERROR($V393),"",OFFSET('Smelter Look-up'!$F$4,$V393-4,0)))</f>
        <v/>
      </c>
      <c r="H393" s="217" t="str">
        <f ca="1">IF(ISERROR($V393),"",OFFSET('Smelter Look-up'!$G$4,$V393-4,0))</f>
        <v/>
      </c>
      <c r="I393" s="218" t="str">
        <f ca="1">IF(ISERROR($V393),"",OFFSET('Smelter Look-up'!$H$4,$V393-4,0))</f>
        <v/>
      </c>
      <c r="J393" s="218" t="str">
        <f ca="1">IF(ISERROR($V393),"",OFFSET('Smelter Look-up'!$I$4,$V393-4,0))</f>
        <v/>
      </c>
      <c r="K393" s="272"/>
      <c r="L393" s="272"/>
      <c r="M393" s="272"/>
      <c r="N393" s="272"/>
      <c r="O393" s="272"/>
      <c r="P393" s="219"/>
      <c r="Q393" s="273"/>
      <c r="R393" s="216" t="str">
        <f ca="1">IF(ISERROR($V393),"",OFFSET('Smelter Look-up'!$C$4,$V393-4,0)&amp;"")</f>
        <v/>
      </c>
      <c r="S393" s="224" t="str">
        <f t="shared" ca="1" si="57"/>
        <v/>
      </c>
      <c r="T393" s="224" t="str">
        <f ca="1">IF(B393="","",IF(ISERROR(MATCH($J393,SorP!$B$1:$B$6230,0)),"",INDIRECT("'SorP'!$A$"&amp;MATCH($J393,SorP!$B$1:$B$6230,0))))</f>
        <v/>
      </c>
      <c r="U393" s="240"/>
      <c r="V393" s="274" t="e">
        <f>IF(C393="",NA(),MATCH($B393&amp;$C393,'Smelter Look-up'!$J:$J,0))</f>
        <v>#N/A</v>
      </c>
      <c r="W393" s="275"/>
      <c r="X393" s="275">
        <f t="shared" ca="1" si="58"/>
        <v>0</v>
      </c>
      <c r="Y393" s="275"/>
      <c r="Z393" s="275"/>
      <c r="AB393" s="277" t="str">
        <f t="shared" si="59"/>
        <v/>
      </c>
    </row>
    <row r="394" spans="1:28" s="276" customFormat="1" ht="20.25">
      <c r="A394" s="330"/>
      <c r="B394" s="216" t="str">
        <f>IF(LEN(A394)=0,"",INDEX('Smelter Look-up'!$A:$A,MATCH($A394,'Smelter Look-up'!$E:$E,0)))</f>
        <v/>
      </c>
      <c r="C394" s="220" t="str">
        <f>IF(LEN(A394)=0,"",INDEX('Smelter Look-up'!$C:$C,MATCH($A394,'Smelter Look-up'!$E:$E,0)))</f>
        <v/>
      </c>
      <c r="D394" s="282"/>
      <c r="E394" s="216" t="str">
        <f ca="1">IF(ISERROR($V394),"",OFFSET('Smelter Look-up'!$D$4,$V394-4,0)&amp;"")</f>
        <v/>
      </c>
      <c r="F394" s="216" t="str">
        <f ca="1">IF(ISERROR($V394),"",OFFSET('Smelter Look-up'!$E$4,$V394-4,0))</f>
        <v/>
      </c>
      <c r="G394" s="216" t="str">
        <f ca="1">IF(C394=$X$4,"Enter smelter details",IF(ISERROR($V394),"",OFFSET('Smelter Look-up'!$F$4,$V394-4,0)))</f>
        <v/>
      </c>
      <c r="H394" s="217" t="str">
        <f ca="1">IF(ISERROR($V394),"",OFFSET('Smelter Look-up'!$G$4,$V394-4,0))</f>
        <v/>
      </c>
      <c r="I394" s="218" t="str">
        <f ca="1">IF(ISERROR($V394),"",OFFSET('Smelter Look-up'!$H$4,$V394-4,0))</f>
        <v/>
      </c>
      <c r="J394" s="218" t="str">
        <f ca="1">IF(ISERROR($V394),"",OFFSET('Smelter Look-up'!$I$4,$V394-4,0))</f>
        <v/>
      </c>
      <c r="K394" s="272"/>
      <c r="L394" s="272"/>
      <c r="M394" s="272"/>
      <c r="N394" s="272"/>
      <c r="O394" s="272"/>
      <c r="P394" s="219"/>
      <c r="Q394" s="273"/>
      <c r="R394" s="216" t="str">
        <f ca="1">IF(ISERROR($V394),"",OFFSET('Smelter Look-up'!$C$4,$V394-4,0)&amp;"")</f>
        <v/>
      </c>
      <c r="S394" s="224" t="str">
        <f t="shared" ca="1" si="57"/>
        <v/>
      </c>
      <c r="T394" s="224" t="str">
        <f ca="1">IF(B394="","",IF(ISERROR(MATCH($J394,SorP!$B$1:$B$6230,0)),"",INDIRECT("'SorP'!$A$"&amp;MATCH($J394,SorP!$B$1:$B$6230,0))))</f>
        <v/>
      </c>
      <c r="U394" s="240"/>
      <c r="V394" s="274" t="e">
        <f>IF(C394="",NA(),MATCH($B394&amp;$C394,'Smelter Look-up'!$J:$J,0))</f>
        <v>#N/A</v>
      </c>
      <c r="W394" s="275"/>
      <c r="X394" s="275">
        <f t="shared" ca="1" si="58"/>
        <v>0</v>
      </c>
      <c r="Y394" s="275"/>
      <c r="Z394" s="275"/>
      <c r="AB394" s="277" t="str">
        <f t="shared" si="59"/>
        <v/>
      </c>
    </row>
    <row r="395" spans="1:28" s="276" customFormat="1" ht="20.25">
      <c r="A395" s="330"/>
      <c r="B395" s="216" t="str">
        <f>IF(LEN(A395)=0,"",INDEX('Smelter Look-up'!$A:$A,MATCH($A395,'Smelter Look-up'!$E:$E,0)))</f>
        <v/>
      </c>
      <c r="C395" s="220" t="str">
        <f>IF(LEN(A395)=0,"",INDEX('Smelter Look-up'!$C:$C,MATCH($A395,'Smelter Look-up'!$E:$E,0)))</f>
        <v/>
      </c>
      <c r="D395" s="282"/>
      <c r="E395" s="216" t="str">
        <f ca="1">IF(ISERROR($V395),"",OFFSET('Smelter Look-up'!$D$4,$V395-4,0)&amp;"")</f>
        <v/>
      </c>
      <c r="F395" s="216" t="str">
        <f ca="1">IF(ISERROR($V395),"",OFFSET('Smelter Look-up'!$E$4,$V395-4,0))</f>
        <v/>
      </c>
      <c r="G395" s="216" t="str">
        <f ca="1">IF(C395=$X$4,"Enter smelter details",IF(ISERROR($V395),"",OFFSET('Smelter Look-up'!$F$4,$V395-4,0)))</f>
        <v/>
      </c>
      <c r="H395" s="217" t="str">
        <f ca="1">IF(ISERROR($V395),"",OFFSET('Smelter Look-up'!$G$4,$V395-4,0))</f>
        <v/>
      </c>
      <c r="I395" s="218" t="str">
        <f ca="1">IF(ISERROR($V395),"",OFFSET('Smelter Look-up'!$H$4,$V395-4,0))</f>
        <v/>
      </c>
      <c r="J395" s="218" t="str">
        <f ca="1">IF(ISERROR($V395),"",OFFSET('Smelter Look-up'!$I$4,$V395-4,0))</f>
        <v/>
      </c>
      <c r="K395" s="272"/>
      <c r="L395" s="272"/>
      <c r="M395" s="272"/>
      <c r="N395" s="272"/>
      <c r="O395" s="272"/>
      <c r="P395" s="219"/>
      <c r="Q395" s="273"/>
      <c r="R395" s="216" t="str">
        <f ca="1">IF(ISERROR($V395),"",OFFSET('Smelter Look-up'!$C$4,$V395-4,0)&amp;"")</f>
        <v/>
      </c>
      <c r="S395" s="224" t="str">
        <f t="shared" ca="1" si="57"/>
        <v/>
      </c>
      <c r="T395" s="224" t="str">
        <f ca="1">IF(B395="","",IF(ISERROR(MATCH($J395,SorP!$B$1:$B$6230,0)),"",INDIRECT("'SorP'!$A$"&amp;MATCH($J395,SorP!$B$1:$B$6230,0))))</f>
        <v/>
      </c>
      <c r="U395" s="240"/>
      <c r="V395" s="274" t="e">
        <f>IF(C395="",NA(),MATCH($B395&amp;$C395,'Smelter Look-up'!$J:$J,0))</f>
        <v>#N/A</v>
      </c>
      <c r="W395" s="275"/>
      <c r="X395" s="275">
        <f t="shared" ca="1" si="58"/>
        <v>0</v>
      </c>
      <c r="Y395" s="275"/>
      <c r="Z395" s="275"/>
      <c r="AB395" s="277" t="str">
        <f t="shared" si="59"/>
        <v/>
      </c>
    </row>
    <row r="396" spans="1:28" s="276" customFormat="1" ht="20.25">
      <c r="A396" s="330"/>
      <c r="B396" s="216" t="str">
        <f>IF(LEN(A396)=0,"",INDEX('Smelter Look-up'!$A:$A,MATCH($A396,'Smelter Look-up'!$E:$E,0)))</f>
        <v/>
      </c>
      <c r="C396" s="220" t="str">
        <f>IF(LEN(A396)=0,"",INDEX('Smelter Look-up'!$C:$C,MATCH($A396,'Smelter Look-up'!$E:$E,0)))</f>
        <v/>
      </c>
      <c r="D396" s="282"/>
      <c r="E396" s="216" t="str">
        <f ca="1">IF(ISERROR($V396),"",OFFSET('Smelter Look-up'!$D$4,$V396-4,0)&amp;"")</f>
        <v/>
      </c>
      <c r="F396" s="216" t="str">
        <f ca="1">IF(ISERROR($V396),"",OFFSET('Smelter Look-up'!$E$4,$V396-4,0))</f>
        <v/>
      </c>
      <c r="G396" s="216" t="str">
        <f ca="1">IF(C396=$X$4,"Enter smelter details",IF(ISERROR($V396),"",OFFSET('Smelter Look-up'!$F$4,$V396-4,0)))</f>
        <v/>
      </c>
      <c r="H396" s="217" t="str">
        <f ca="1">IF(ISERROR($V396),"",OFFSET('Smelter Look-up'!$G$4,$V396-4,0))</f>
        <v/>
      </c>
      <c r="I396" s="218" t="str">
        <f ca="1">IF(ISERROR($V396),"",OFFSET('Smelter Look-up'!$H$4,$V396-4,0))</f>
        <v/>
      </c>
      <c r="J396" s="218" t="str">
        <f ca="1">IF(ISERROR($V396),"",OFFSET('Smelter Look-up'!$I$4,$V396-4,0))</f>
        <v/>
      </c>
      <c r="K396" s="272"/>
      <c r="L396" s="272"/>
      <c r="M396" s="272"/>
      <c r="N396" s="272"/>
      <c r="O396" s="272"/>
      <c r="P396" s="219"/>
      <c r="Q396" s="273"/>
      <c r="R396" s="216" t="str">
        <f ca="1">IF(ISERROR($V396),"",OFFSET('Smelter Look-up'!$C$4,$V396-4,0)&amp;"")</f>
        <v/>
      </c>
      <c r="S396" s="224" t="str">
        <f t="shared" ca="1" si="57"/>
        <v/>
      </c>
      <c r="T396" s="224" t="str">
        <f ca="1">IF(B396="","",IF(ISERROR(MATCH($J396,SorP!$B$1:$B$6230,0)),"",INDIRECT("'SorP'!$A$"&amp;MATCH($J396,SorP!$B$1:$B$6230,0))))</f>
        <v/>
      </c>
      <c r="U396" s="240"/>
      <c r="V396" s="274" t="e">
        <f>IF(C396="",NA(),MATCH($B396&amp;$C396,'Smelter Look-up'!$J:$J,0))</f>
        <v>#N/A</v>
      </c>
      <c r="W396" s="275"/>
      <c r="X396" s="275">
        <f t="shared" ca="1" si="58"/>
        <v>0</v>
      </c>
      <c r="Y396" s="275"/>
      <c r="Z396" s="275"/>
      <c r="AB396" s="277" t="str">
        <f t="shared" si="59"/>
        <v/>
      </c>
    </row>
    <row r="397" spans="1:28" s="276" customFormat="1" ht="20.25">
      <c r="A397" s="330"/>
      <c r="B397" s="216" t="str">
        <f>IF(LEN(A397)=0,"",INDEX('Smelter Look-up'!$A:$A,MATCH($A397,'Smelter Look-up'!$E:$E,0)))</f>
        <v/>
      </c>
      <c r="C397" s="220" t="str">
        <f>IF(LEN(A397)=0,"",INDEX('Smelter Look-up'!$C:$C,MATCH($A397,'Smelter Look-up'!$E:$E,0)))</f>
        <v/>
      </c>
      <c r="D397" s="282"/>
      <c r="E397" s="216" t="str">
        <f ca="1">IF(ISERROR($V397),"",OFFSET('Smelter Look-up'!$D$4,$V397-4,0)&amp;"")</f>
        <v/>
      </c>
      <c r="F397" s="216" t="str">
        <f ca="1">IF(ISERROR($V397),"",OFFSET('Smelter Look-up'!$E$4,$V397-4,0))</f>
        <v/>
      </c>
      <c r="G397" s="216" t="str">
        <f ca="1">IF(C397=$X$4,"Enter smelter details",IF(ISERROR($V397),"",OFFSET('Smelter Look-up'!$F$4,$V397-4,0)))</f>
        <v/>
      </c>
      <c r="H397" s="217" t="str">
        <f ca="1">IF(ISERROR($V397),"",OFFSET('Smelter Look-up'!$G$4,$V397-4,0))</f>
        <v/>
      </c>
      <c r="I397" s="218" t="str">
        <f ca="1">IF(ISERROR($V397),"",OFFSET('Smelter Look-up'!$H$4,$V397-4,0))</f>
        <v/>
      </c>
      <c r="J397" s="218" t="str">
        <f ca="1">IF(ISERROR($V397),"",OFFSET('Smelter Look-up'!$I$4,$V397-4,0))</f>
        <v/>
      </c>
      <c r="K397" s="272"/>
      <c r="L397" s="272"/>
      <c r="M397" s="272"/>
      <c r="N397" s="272"/>
      <c r="O397" s="272"/>
      <c r="P397" s="219"/>
      <c r="Q397" s="273"/>
      <c r="R397" s="216" t="str">
        <f ca="1">IF(ISERROR($V397),"",OFFSET('Smelter Look-up'!$C$4,$V397-4,0)&amp;"")</f>
        <v/>
      </c>
      <c r="S397" s="224" t="str">
        <f t="shared" ca="1" si="57"/>
        <v/>
      </c>
      <c r="T397" s="224" t="str">
        <f ca="1">IF(B397="","",IF(ISERROR(MATCH($J397,SorP!$B$1:$B$6230,0)),"",INDIRECT("'SorP'!$A$"&amp;MATCH($J397,SorP!$B$1:$B$6230,0))))</f>
        <v/>
      </c>
      <c r="U397" s="240"/>
      <c r="V397" s="274" t="e">
        <f>IF(C397="",NA(),MATCH($B397&amp;$C397,'Smelter Look-up'!$J:$J,0))</f>
        <v>#N/A</v>
      </c>
      <c r="W397" s="275"/>
      <c r="X397" s="275">
        <f t="shared" ca="1" si="58"/>
        <v>0</v>
      </c>
      <c r="Y397" s="275"/>
      <c r="Z397" s="275"/>
      <c r="AB397" s="277" t="str">
        <f t="shared" si="59"/>
        <v/>
      </c>
    </row>
    <row r="398" spans="1:28" s="276" customFormat="1" ht="20.25">
      <c r="A398" s="330"/>
      <c r="B398" s="216" t="str">
        <f>IF(LEN(A398)=0,"",INDEX('Smelter Look-up'!$A:$A,MATCH($A398,'Smelter Look-up'!$E:$E,0)))</f>
        <v/>
      </c>
      <c r="C398" s="220" t="str">
        <f>IF(LEN(A398)=0,"",INDEX('Smelter Look-up'!$C:$C,MATCH($A398,'Smelter Look-up'!$E:$E,0)))</f>
        <v/>
      </c>
      <c r="D398" s="282"/>
      <c r="E398" s="216" t="str">
        <f ca="1">IF(ISERROR($V398),"",OFFSET('Smelter Look-up'!$D$4,$V398-4,0)&amp;"")</f>
        <v/>
      </c>
      <c r="F398" s="216" t="str">
        <f ca="1">IF(ISERROR($V398),"",OFFSET('Smelter Look-up'!$E$4,$V398-4,0))</f>
        <v/>
      </c>
      <c r="G398" s="216" t="str">
        <f ca="1">IF(C398=$X$4,"Enter smelter details",IF(ISERROR($V398),"",OFFSET('Smelter Look-up'!$F$4,$V398-4,0)))</f>
        <v/>
      </c>
      <c r="H398" s="217" t="str">
        <f ca="1">IF(ISERROR($V398),"",OFFSET('Smelter Look-up'!$G$4,$V398-4,0))</f>
        <v/>
      </c>
      <c r="I398" s="218" t="str">
        <f ca="1">IF(ISERROR($V398),"",OFFSET('Smelter Look-up'!$H$4,$V398-4,0))</f>
        <v/>
      </c>
      <c r="J398" s="218" t="str">
        <f ca="1">IF(ISERROR($V398),"",OFFSET('Smelter Look-up'!$I$4,$V398-4,0))</f>
        <v/>
      </c>
      <c r="K398" s="272"/>
      <c r="L398" s="272"/>
      <c r="M398" s="272"/>
      <c r="N398" s="272"/>
      <c r="O398" s="272"/>
      <c r="P398" s="219"/>
      <c r="Q398" s="273"/>
      <c r="R398" s="216" t="str">
        <f ca="1">IF(ISERROR($V398),"",OFFSET('Smelter Look-up'!$C$4,$V398-4,0)&amp;"")</f>
        <v/>
      </c>
      <c r="S398" s="224" t="str">
        <f t="shared" ca="1" si="57"/>
        <v/>
      </c>
      <c r="T398" s="224" t="str">
        <f ca="1">IF(B398="","",IF(ISERROR(MATCH($J398,SorP!$B$1:$B$6230,0)),"",INDIRECT("'SorP'!$A$"&amp;MATCH($J398,SorP!$B$1:$B$6230,0))))</f>
        <v/>
      </c>
      <c r="U398" s="240"/>
      <c r="V398" s="274" t="e">
        <f>IF(C398="",NA(),MATCH($B398&amp;$C398,'Smelter Look-up'!$J:$J,0))</f>
        <v>#N/A</v>
      </c>
      <c r="W398" s="275"/>
      <c r="X398" s="275">
        <f t="shared" ca="1" si="58"/>
        <v>0</v>
      </c>
      <c r="Y398" s="275"/>
      <c r="Z398" s="275"/>
      <c r="AB398" s="277" t="str">
        <f t="shared" si="59"/>
        <v/>
      </c>
    </row>
    <row r="399" spans="1:28" s="276" customFormat="1" ht="20.25">
      <c r="A399" s="330"/>
      <c r="B399" s="216" t="str">
        <f>IF(LEN(A399)=0,"",INDEX('Smelter Look-up'!$A:$A,MATCH($A399,'Smelter Look-up'!$E:$E,0)))</f>
        <v/>
      </c>
      <c r="C399" s="220" t="str">
        <f>IF(LEN(A399)=0,"",INDEX('Smelter Look-up'!$C:$C,MATCH($A399,'Smelter Look-up'!$E:$E,0)))</f>
        <v/>
      </c>
      <c r="D399" s="282"/>
      <c r="E399" s="216" t="str">
        <f ca="1">IF(ISERROR($V399),"",OFFSET('Smelter Look-up'!$D$4,$V399-4,0)&amp;"")</f>
        <v/>
      </c>
      <c r="F399" s="216" t="str">
        <f ca="1">IF(ISERROR($V399),"",OFFSET('Smelter Look-up'!$E$4,$V399-4,0))</f>
        <v/>
      </c>
      <c r="G399" s="216" t="str">
        <f ca="1">IF(C399=$X$4,"Enter smelter details",IF(ISERROR($V399),"",OFFSET('Smelter Look-up'!$F$4,$V399-4,0)))</f>
        <v/>
      </c>
      <c r="H399" s="217" t="str">
        <f ca="1">IF(ISERROR($V399),"",OFFSET('Smelter Look-up'!$G$4,$V399-4,0))</f>
        <v/>
      </c>
      <c r="I399" s="218" t="str">
        <f ca="1">IF(ISERROR($V399),"",OFFSET('Smelter Look-up'!$H$4,$V399-4,0))</f>
        <v/>
      </c>
      <c r="J399" s="218" t="str">
        <f ca="1">IF(ISERROR($V399),"",OFFSET('Smelter Look-up'!$I$4,$V399-4,0))</f>
        <v/>
      </c>
      <c r="K399" s="272"/>
      <c r="L399" s="272"/>
      <c r="M399" s="272"/>
      <c r="N399" s="272"/>
      <c r="O399" s="272"/>
      <c r="P399" s="219"/>
      <c r="Q399" s="273"/>
      <c r="R399" s="216" t="str">
        <f ca="1">IF(ISERROR($V399),"",OFFSET('Smelter Look-up'!$C$4,$V399-4,0)&amp;"")</f>
        <v/>
      </c>
      <c r="S399" s="224" t="str">
        <f t="shared" ca="1" si="57"/>
        <v/>
      </c>
      <c r="T399" s="224" t="str">
        <f ca="1">IF(B399="","",IF(ISERROR(MATCH($J399,SorP!$B$1:$B$6230,0)),"",INDIRECT("'SorP'!$A$"&amp;MATCH($J399,SorP!$B$1:$B$6230,0))))</f>
        <v/>
      </c>
      <c r="U399" s="240"/>
      <c r="V399" s="274" t="e">
        <f>IF(C399="",NA(),MATCH($B399&amp;$C399,'Smelter Look-up'!$J:$J,0))</f>
        <v>#N/A</v>
      </c>
      <c r="W399" s="275"/>
      <c r="X399" s="275">
        <f t="shared" ca="1" si="58"/>
        <v>0</v>
      </c>
      <c r="Y399" s="275"/>
      <c r="Z399" s="275"/>
      <c r="AB399" s="277" t="str">
        <f t="shared" si="59"/>
        <v/>
      </c>
    </row>
    <row r="400" spans="1:28" s="276" customFormat="1" ht="20.25">
      <c r="A400" s="330"/>
      <c r="B400" s="216" t="str">
        <f>IF(LEN(A400)=0,"",INDEX('Smelter Look-up'!$A:$A,MATCH($A400,'Smelter Look-up'!$E:$E,0)))</f>
        <v/>
      </c>
      <c r="C400" s="220" t="str">
        <f>IF(LEN(A400)=0,"",INDEX('Smelter Look-up'!$C:$C,MATCH($A400,'Smelter Look-up'!$E:$E,0)))</f>
        <v/>
      </c>
      <c r="D400" s="282"/>
      <c r="E400" s="216" t="str">
        <f ca="1">IF(ISERROR($V400),"",OFFSET('Smelter Look-up'!$D$4,$V400-4,0)&amp;"")</f>
        <v/>
      </c>
      <c r="F400" s="216" t="str">
        <f ca="1">IF(ISERROR($V400),"",OFFSET('Smelter Look-up'!$E$4,$V400-4,0))</f>
        <v/>
      </c>
      <c r="G400" s="216" t="str">
        <f ca="1">IF(C400=$X$4,"Enter smelter details",IF(ISERROR($V400),"",OFFSET('Smelter Look-up'!$F$4,$V400-4,0)))</f>
        <v/>
      </c>
      <c r="H400" s="217" t="str">
        <f ca="1">IF(ISERROR($V400),"",OFFSET('Smelter Look-up'!$G$4,$V400-4,0))</f>
        <v/>
      </c>
      <c r="I400" s="218" t="str">
        <f ca="1">IF(ISERROR($V400),"",OFFSET('Smelter Look-up'!$H$4,$V400-4,0))</f>
        <v/>
      </c>
      <c r="J400" s="218" t="str">
        <f ca="1">IF(ISERROR($V400),"",OFFSET('Smelter Look-up'!$I$4,$V400-4,0))</f>
        <v/>
      </c>
      <c r="K400" s="272"/>
      <c r="L400" s="272"/>
      <c r="M400" s="272"/>
      <c r="N400" s="272"/>
      <c r="O400" s="272"/>
      <c r="P400" s="219"/>
      <c r="Q400" s="273"/>
      <c r="R400" s="216" t="str">
        <f ca="1">IF(ISERROR($V400),"",OFFSET('Smelter Look-up'!$C$4,$V400-4,0)&amp;"")</f>
        <v/>
      </c>
      <c r="S400" s="224" t="str">
        <f t="shared" ca="1" si="57"/>
        <v/>
      </c>
      <c r="T400" s="224" t="str">
        <f ca="1">IF(B400="","",IF(ISERROR(MATCH($J400,SorP!$B$1:$B$6230,0)),"",INDIRECT("'SorP'!$A$"&amp;MATCH($J400,SorP!$B$1:$B$6230,0))))</f>
        <v/>
      </c>
      <c r="U400" s="240"/>
      <c r="V400" s="274" t="e">
        <f>IF(C400="",NA(),MATCH($B400&amp;$C400,'Smelter Look-up'!$J:$J,0))</f>
        <v>#N/A</v>
      </c>
      <c r="W400" s="275"/>
      <c r="X400" s="275">
        <f t="shared" ca="1" si="58"/>
        <v>0</v>
      </c>
      <c r="Y400" s="275"/>
      <c r="Z400" s="275"/>
      <c r="AB400" s="277" t="str">
        <f t="shared" si="59"/>
        <v/>
      </c>
    </row>
    <row r="401" spans="1:28" s="276" customFormat="1" ht="20.25">
      <c r="A401" s="330"/>
      <c r="B401" s="216" t="str">
        <f>IF(LEN(A401)=0,"",INDEX('Smelter Look-up'!$A:$A,MATCH($A401,'Smelter Look-up'!$E:$E,0)))</f>
        <v/>
      </c>
      <c r="C401" s="220" t="str">
        <f>IF(LEN(A401)=0,"",INDEX('Smelter Look-up'!$C:$C,MATCH($A401,'Smelter Look-up'!$E:$E,0)))</f>
        <v/>
      </c>
      <c r="D401" s="282"/>
      <c r="E401" s="216" t="str">
        <f ca="1">IF(ISERROR($V401),"",OFFSET('Smelter Look-up'!$D$4,$V401-4,0)&amp;"")</f>
        <v/>
      </c>
      <c r="F401" s="216" t="str">
        <f ca="1">IF(ISERROR($V401),"",OFFSET('Smelter Look-up'!$E$4,$V401-4,0))</f>
        <v/>
      </c>
      <c r="G401" s="216" t="str">
        <f ca="1">IF(C401=$X$4,"Enter smelter details",IF(ISERROR($V401),"",OFFSET('Smelter Look-up'!$F$4,$V401-4,0)))</f>
        <v/>
      </c>
      <c r="H401" s="217" t="str">
        <f ca="1">IF(ISERROR($V401),"",OFFSET('Smelter Look-up'!$G$4,$V401-4,0))</f>
        <v/>
      </c>
      <c r="I401" s="218" t="str">
        <f ca="1">IF(ISERROR($V401),"",OFFSET('Smelter Look-up'!$H$4,$V401-4,0))</f>
        <v/>
      </c>
      <c r="J401" s="218" t="str">
        <f ca="1">IF(ISERROR($V401),"",OFFSET('Smelter Look-up'!$I$4,$V401-4,0))</f>
        <v/>
      </c>
      <c r="K401" s="272"/>
      <c r="L401" s="272"/>
      <c r="M401" s="272"/>
      <c r="N401" s="272"/>
      <c r="O401" s="272"/>
      <c r="P401" s="219"/>
      <c r="Q401" s="273"/>
      <c r="R401" s="216" t="str">
        <f ca="1">IF(ISERROR($V401),"",OFFSET('Smelter Look-up'!$C$4,$V401-4,0)&amp;"")</f>
        <v/>
      </c>
      <c r="S401" s="224" t="str">
        <f t="shared" ca="1" si="57"/>
        <v/>
      </c>
      <c r="T401" s="224" t="str">
        <f ca="1">IF(B401="","",IF(ISERROR(MATCH($J401,SorP!$B$1:$B$6230,0)),"",INDIRECT("'SorP'!$A$"&amp;MATCH($J401,SorP!$B$1:$B$6230,0))))</f>
        <v/>
      </c>
      <c r="U401" s="240"/>
      <c r="V401" s="274" t="e">
        <f>IF(C401="",NA(),MATCH($B401&amp;$C401,'Smelter Look-up'!$J:$J,0))</f>
        <v>#N/A</v>
      </c>
      <c r="W401" s="275"/>
      <c r="X401" s="275">
        <f t="shared" ca="1" si="58"/>
        <v>0</v>
      </c>
      <c r="Y401" s="275"/>
      <c r="Z401" s="275"/>
      <c r="AB401" s="277" t="str">
        <f t="shared" si="59"/>
        <v/>
      </c>
    </row>
    <row r="402" spans="1:28" s="276" customFormat="1" ht="20.25">
      <c r="A402" s="330"/>
      <c r="B402" s="216" t="str">
        <f>IF(LEN(A402)=0,"",INDEX('Smelter Look-up'!$A:$A,MATCH($A402,'Smelter Look-up'!$E:$E,0)))</f>
        <v/>
      </c>
      <c r="C402" s="220" t="str">
        <f>IF(LEN(A402)=0,"",INDEX('Smelter Look-up'!$C:$C,MATCH($A402,'Smelter Look-up'!$E:$E,0)))</f>
        <v/>
      </c>
      <c r="D402" s="282"/>
      <c r="E402" s="216" t="str">
        <f ca="1">IF(ISERROR($V402),"",OFFSET('Smelter Look-up'!$D$4,$V402-4,0)&amp;"")</f>
        <v/>
      </c>
      <c r="F402" s="216" t="str">
        <f ca="1">IF(ISERROR($V402),"",OFFSET('Smelter Look-up'!$E$4,$V402-4,0))</f>
        <v/>
      </c>
      <c r="G402" s="216" t="str">
        <f ca="1">IF(C402=$X$4,"Enter smelter details",IF(ISERROR($V402),"",OFFSET('Smelter Look-up'!$F$4,$V402-4,0)))</f>
        <v/>
      </c>
      <c r="H402" s="217" t="str">
        <f ca="1">IF(ISERROR($V402),"",OFFSET('Smelter Look-up'!$G$4,$V402-4,0))</f>
        <v/>
      </c>
      <c r="I402" s="218" t="str">
        <f ca="1">IF(ISERROR($V402),"",OFFSET('Smelter Look-up'!$H$4,$V402-4,0))</f>
        <v/>
      </c>
      <c r="J402" s="218" t="str">
        <f ca="1">IF(ISERROR($V402),"",OFFSET('Smelter Look-up'!$I$4,$V402-4,0))</f>
        <v/>
      </c>
      <c r="K402" s="272"/>
      <c r="L402" s="272"/>
      <c r="M402" s="272"/>
      <c r="N402" s="272"/>
      <c r="O402" s="272"/>
      <c r="P402" s="219"/>
      <c r="Q402" s="273"/>
      <c r="R402" s="216" t="str">
        <f ca="1">IF(ISERROR($V402),"",OFFSET('Smelter Look-up'!$C$4,$V402-4,0)&amp;"")</f>
        <v/>
      </c>
      <c r="S402" s="224" t="str">
        <f t="shared" ca="1" si="57"/>
        <v/>
      </c>
      <c r="T402" s="224" t="str">
        <f ca="1">IF(B402="","",IF(ISERROR(MATCH($J402,SorP!$B$1:$B$6230,0)),"",INDIRECT("'SorP'!$A$"&amp;MATCH($J402,SorP!$B$1:$B$6230,0))))</f>
        <v/>
      </c>
      <c r="U402" s="240"/>
      <c r="V402" s="274" t="e">
        <f>IF(C402="",NA(),MATCH($B402&amp;$C402,'Smelter Look-up'!$J:$J,0))</f>
        <v>#N/A</v>
      </c>
      <c r="W402" s="275"/>
      <c r="X402" s="275">
        <f t="shared" ca="1" si="58"/>
        <v>0</v>
      </c>
      <c r="Y402" s="275"/>
      <c r="Z402" s="275"/>
      <c r="AB402" s="277" t="str">
        <f t="shared" si="59"/>
        <v/>
      </c>
    </row>
    <row r="403" spans="1:28" s="276" customFormat="1" ht="20.25">
      <c r="A403" s="330"/>
      <c r="B403" s="216" t="str">
        <f>IF(LEN(A403)=0,"",INDEX('Smelter Look-up'!$A:$A,MATCH($A403,'Smelter Look-up'!$E:$E,0)))</f>
        <v/>
      </c>
      <c r="C403" s="220" t="str">
        <f>IF(LEN(A403)=0,"",INDEX('Smelter Look-up'!$C:$C,MATCH($A403,'Smelter Look-up'!$E:$E,0)))</f>
        <v/>
      </c>
      <c r="D403" s="282"/>
      <c r="E403" s="216" t="str">
        <f ca="1">IF(ISERROR($V403),"",OFFSET('Smelter Look-up'!$D$4,$V403-4,0)&amp;"")</f>
        <v/>
      </c>
      <c r="F403" s="216" t="str">
        <f ca="1">IF(ISERROR($V403),"",OFFSET('Smelter Look-up'!$E$4,$V403-4,0))</f>
        <v/>
      </c>
      <c r="G403" s="216" t="str">
        <f ca="1">IF(C403=$X$4,"Enter smelter details",IF(ISERROR($V403),"",OFFSET('Smelter Look-up'!$F$4,$V403-4,0)))</f>
        <v/>
      </c>
      <c r="H403" s="217" t="str">
        <f ca="1">IF(ISERROR($V403),"",OFFSET('Smelter Look-up'!$G$4,$V403-4,0))</f>
        <v/>
      </c>
      <c r="I403" s="218" t="str">
        <f ca="1">IF(ISERROR($V403),"",OFFSET('Smelter Look-up'!$H$4,$V403-4,0))</f>
        <v/>
      </c>
      <c r="J403" s="218" t="str">
        <f ca="1">IF(ISERROR($V403),"",OFFSET('Smelter Look-up'!$I$4,$V403-4,0))</f>
        <v/>
      </c>
      <c r="K403" s="272"/>
      <c r="L403" s="272"/>
      <c r="M403" s="272"/>
      <c r="N403" s="272"/>
      <c r="O403" s="272"/>
      <c r="P403" s="219"/>
      <c r="Q403" s="273"/>
      <c r="R403" s="216" t="str">
        <f ca="1">IF(ISERROR($V403),"",OFFSET('Smelter Look-up'!$C$4,$V403-4,0)&amp;"")</f>
        <v/>
      </c>
      <c r="S403" s="224" t="str">
        <f t="shared" ca="1" si="57"/>
        <v/>
      </c>
      <c r="T403" s="224" t="str">
        <f ca="1">IF(B403="","",IF(ISERROR(MATCH($J403,SorP!$B$1:$B$6230,0)),"",INDIRECT("'SorP'!$A$"&amp;MATCH($J403,SorP!$B$1:$B$6230,0))))</f>
        <v/>
      </c>
      <c r="U403" s="240"/>
      <c r="V403" s="274" t="e">
        <f>IF(C403="",NA(),MATCH($B403&amp;$C403,'Smelter Look-up'!$J:$J,0))</f>
        <v>#N/A</v>
      </c>
      <c r="W403" s="275"/>
      <c r="X403" s="275">
        <f t="shared" ca="1" si="58"/>
        <v>0</v>
      </c>
      <c r="Y403" s="275"/>
      <c r="Z403" s="275"/>
      <c r="AB403" s="277" t="str">
        <f t="shared" si="59"/>
        <v/>
      </c>
    </row>
    <row r="404" spans="1:28" s="276" customFormat="1" ht="20.25">
      <c r="A404" s="330"/>
      <c r="B404" s="216" t="str">
        <f>IF(LEN(A404)=0,"",INDEX('Smelter Look-up'!$A:$A,MATCH($A404,'Smelter Look-up'!$E:$E,0)))</f>
        <v/>
      </c>
      <c r="C404" s="220" t="str">
        <f>IF(LEN(A404)=0,"",INDEX('Smelter Look-up'!$C:$C,MATCH($A404,'Smelter Look-up'!$E:$E,0)))</f>
        <v/>
      </c>
      <c r="D404" s="282"/>
      <c r="E404" s="216" t="str">
        <f ca="1">IF(ISERROR($V404),"",OFFSET('Smelter Look-up'!$D$4,$V404-4,0)&amp;"")</f>
        <v/>
      </c>
      <c r="F404" s="216" t="str">
        <f ca="1">IF(ISERROR($V404),"",OFFSET('Smelter Look-up'!$E$4,$V404-4,0))</f>
        <v/>
      </c>
      <c r="G404" s="216" t="str">
        <f ca="1">IF(C404=$X$4,"Enter smelter details",IF(ISERROR($V404),"",OFFSET('Smelter Look-up'!$F$4,$V404-4,0)))</f>
        <v/>
      </c>
      <c r="H404" s="217" t="str">
        <f ca="1">IF(ISERROR($V404),"",OFFSET('Smelter Look-up'!$G$4,$V404-4,0))</f>
        <v/>
      </c>
      <c r="I404" s="218" t="str">
        <f ca="1">IF(ISERROR($V404),"",OFFSET('Smelter Look-up'!$H$4,$V404-4,0))</f>
        <v/>
      </c>
      <c r="J404" s="218" t="str">
        <f ca="1">IF(ISERROR($V404),"",OFFSET('Smelter Look-up'!$I$4,$V404-4,0))</f>
        <v/>
      </c>
      <c r="K404" s="272"/>
      <c r="L404" s="272"/>
      <c r="M404" s="272"/>
      <c r="N404" s="272"/>
      <c r="O404" s="272"/>
      <c r="P404" s="219"/>
      <c r="Q404" s="273"/>
      <c r="R404" s="216" t="str">
        <f ca="1">IF(ISERROR($V404),"",OFFSET('Smelter Look-up'!$C$4,$V404-4,0)&amp;"")</f>
        <v/>
      </c>
      <c r="S404" s="224" t="str">
        <f t="shared" ca="1" si="57"/>
        <v/>
      </c>
      <c r="T404" s="224" t="str">
        <f ca="1">IF(B404="","",IF(ISERROR(MATCH($J404,SorP!$B$1:$B$6230,0)),"",INDIRECT("'SorP'!$A$"&amp;MATCH($J404,SorP!$B$1:$B$6230,0))))</f>
        <v/>
      </c>
      <c r="U404" s="240"/>
      <c r="V404" s="274" t="e">
        <f>IF(C404="",NA(),MATCH($B404&amp;$C404,'Smelter Look-up'!$J:$J,0))</f>
        <v>#N/A</v>
      </c>
      <c r="W404" s="275"/>
      <c r="X404" s="275">
        <f t="shared" ca="1" si="58"/>
        <v>0</v>
      </c>
      <c r="Y404" s="275"/>
      <c r="Z404" s="275"/>
      <c r="AB404" s="277" t="str">
        <f t="shared" si="59"/>
        <v/>
      </c>
    </row>
    <row r="405" spans="1:28" s="276" customFormat="1" ht="20.25">
      <c r="A405" s="330"/>
      <c r="B405" s="216" t="str">
        <f>IF(LEN(A405)=0,"",INDEX('Smelter Look-up'!$A:$A,MATCH($A405,'Smelter Look-up'!$E:$E,0)))</f>
        <v/>
      </c>
      <c r="C405" s="220" t="str">
        <f>IF(LEN(A405)=0,"",INDEX('Smelter Look-up'!$C:$C,MATCH($A405,'Smelter Look-up'!$E:$E,0)))</f>
        <v/>
      </c>
      <c r="D405" s="282"/>
      <c r="E405" s="216" t="str">
        <f ca="1">IF(ISERROR($V405),"",OFFSET('Smelter Look-up'!$D$4,$V405-4,0)&amp;"")</f>
        <v/>
      </c>
      <c r="F405" s="216" t="str">
        <f ca="1">IF(ISERROR($V405),"",OFFSET('Smelter Look-up'!$E$4,$V405-4,0))</f>
        <v/>
      </c>
      <c r="G405" s="216" t="str">
        <f ca="1">IF(C405=$X$4,"Enter smelter details",IF(ISERROR($V405),"",OFFSET('Smelter Look-up'!$F$4,$V405-4,0)))</f>
        <v/>
      </c>
      <c r="H405" s="217" t="str">
        <f ca="1">IF(ISERROR($V405),"",OFFSET('Smelter Look-up'!$G$4,$V405-4,0))</f>
        <v/>
      </c>
      <c r="I405" s="218" t="str">
        <f ca="1">IF(ISERROR($V405),"",OFFSET('Smelter Look-up'!$H$4,$V405-4,0))</f>
        <v/>
      </c>
      <c r="J405" s="218" t="str">
        <f ca="1">IF(ISERROR($V405),"",OFFSET('Smelter Look-up'!$I$4,$V405-4,0))</f>
        <v/>
      </c>
      <c r="K405" s="272"/>
      <c r="L405" s="272"/>
      <c r="M405" s="272"/>
      <c r="N405" s="272"/>
      <c r="O405" s="272"/>
      <c r="P405" s="219"/>
      <c r="Q405" s="273"/>
      <c r="R405" s="216" t="str">
        <f ca="1">IF(ISERROR($V405),"",OFFSET('Smelter Look-up'!$C$4,$V405-4,0)&amp;"")</f>
        <v/>
      </c>
      <c r="S405" s="224" t="str">
        <f t="shared" ca="1" si="57"/>
        <v/>
      </c>
      <c r="T405" s="224" t="str">
        <f ca="1">IF(B405="","",IF(ISERROR(MATCH($J405,SorP!$B$1:$B$6230,0)),"",INDIRECT("'SorP'!$A$"&amp;MATCH($J405,SorP!$B$1:$B$6230,0))))</f>
        <v/>
      </c>
      <c r="U405" s="240"/>
      <c r="V405" s="274" t="e">
        <f>IF(C405="",NA(),MATCH($B405&amp;$C405,'Smelter Look-up'!$J:$J,0))</f>
        <v>#N/A</v>
      </c>
      <c r="W405" s="275"/>
      <c r="X405" s="275">
        <f t="shared" ca="1" si="58"/>
        <v>0</v>
      </c>
      <c r="Y405" s="275"/>
      <c r="Z405" s="275"/>
      <c r="AB405" s="277" t="str">
        <f t="shared" si="59"/>
        <v/>
      </c>
    </row>
    <row r="406" spans="1:28" s="276" customFormat="1" ht="20.25">
      <c r="A406" s="330"/>
      <c r="B406" s="216" t="str">
        <f>IF(LEN(A406)=0,"",INDEX('Smelter Look-up'!$A:$A,MATCH($A406,'Smelter Look-up'!$E:$E,0)))</f>
        <v/>
      </c>
      <c r="C406" s="220" t="str">
        <f>IF(LEN(A406)=0,"",INDEX('Smelter Look-up'!$C:$C,MATCH($A406,'Smelter Look-up'!$E:$E,0)))</f>
        <v/>
      </c>
      <c r="D406" s="282"/>
      <c r="E406" s="216" t="str">
        <f ca="1">IF(ISERROR($V406),"",OFFSET('Smelter Look-up'!$D$4,$V406-4,0)&amp;"")</f>
        <v/>
      </c>
      <c r="F406" s="216" t="str">
        <f ca="1">IF(ISERROR($V406),"",OFFSET('Smelter Look-up'!$E$4,$V406-4,0))</f>
        <v/>
      </c>
      <c r="G406" s="216" t="str">
        <f ca="1">IF(C406=$X$4,"Enter smelter details",IF(ISERROR($V406),"",OFFSET('Smelter Look-up'!$F$4,$V406-4,0)))</f>
        <v/>
      </c>
      <c r="H406" s="217" t="str">
        <f ca="1">IF(ISERROR($V406),"",OFFSET('Smelter Look-up'!$G$4,$V406-4,0))</f>
        <v/>
      </c>
      <c r="I406" s="218" t="str">
        <f ca="1">IF(ISERROR($V406),"",OFFSET('Smelter Look-up'!$H$4,$V406-4,0))</f>
        <v/>
      </c>
      <c r="J406" s="218" t="str">
        <f ca="1">IF(ISERROR($V406),"",OFFSET('Smelter Look-up'!$I$4,$V406-4,0))</f>
        <v/>
      </c>
      <c r="K406" s="272"/>
      <c r="L406" s="272"/>
      <c r="M406" s="272"/>
      <c r="N406" s="272"/>
      <c r="O406" s="272"/>
      <c r="P406" s="219"/>
      <c r="Q406" s="273"/>
      <c r="R406" s="216" t="str">
        <f ca="1">IF(ISERROR($V406),"",OFFSET('Smelter Look-up'!$C$4,$V406-4,0)&amp;"")</f>
        <v/>
      </c>
      <c r="S406" s="224" t="str">
        <f t="shared" ca="1" si="57"/>
        <v/>
      </c>
      <c r="T406" s="224" t="str">
        <f ca="1">IF(B406="","",IF(ISERROR(MATCH($J406,SorP!$B$1:$B$6230,0)),"",INDIRECT("'SorP'!$A$"&amp;MATCH($J406,SorP!$B$1:$B$6230,0))))</f>
        <v/>
      </c>
      <c r="U406" s="240"/>
      <c r="V406" s="274" t="e">
        <f>IF(C406="",NA(),MATCH($B406&amp;$C406,'Smelter Look-up'!$J:$J,0))</f>
        <v>#N/A</v>
      </c>
      <c r="W406" s="275"/>
      <c r="X406" s="275">
        <f t="shared" ca="1" si="58"/>
        <v>0</v>
      </c>
      <c r="Y406" s="275"/>
      <c r="Z406" s="275"/>
      <c r="AB406" s="277" t="str">
        <f t="shared" si="59"/>
        <v/>
      </c>
    </row>
    <row r="407" spans="1:28" s="276" customFormat="1" ht="20.25">
      <c r="A407" s="330"/>
      <c r="B407" s="216" t="str">
        <f>IF(LEN(A407)=0,"",INDEX('Smelter Look-up'!$A:$A,MATCH($A407,'Smelter Look-up'!$E:$E,0)))</f>
        <v/>
      </c>
      <c r="C407" s="220" t="str">
        <f>IF(LEN(A407)=0,"",INDEX('Smelter Look-up'!$C:$C,MATCH($A407,'Smelter Look-up'!$E:$E,0)))</f>
        <v/>
      </c>
      <c r="D407" s="282"/>
      <c r="E407" s="216" t="str">
        <f ca="1">IF(ISERROR($V407),"",OFFSET('Smelter Look-up'!$D$4,$V407-4,0)&amp;"")</f>
        <v/>
      </c>
      <c r="F407" s="216" t="str">
        <f ca="1">IF(ISERROR($V407),"",OFFSET('Smelter Look-up'!$E$4,$V407-4,0))</f>
        <v/>
      </c>
      <c r="G407" s="216" t="str">
        <f ca="1">IF(C407=$X$4,"Enter smelter details",IF(ISERROR($V407),"",OFFSET('Smelter Look-up'!$F$4,$V407-4,0)))</f>
        <v/>
      </c>
      <c r="H407" s="217" t="str">
        <f ca="1">IF(ISERROR($V407),"",OFFSET('Smelter Look-up'!$G$4,$V407-4,0))</f>
        <v/>
      </c>
      <c r="I407" s="218" t="str">
        <f ca="1">IF(ISERROR($V407),"",OFFSET('Smelter Look-up'!$H$4,$V407-4,0))</f>
        <v/>
      </c>
      <c r="J407" s="218" t="str">
        <f ca="1">IF(ISERROR($V407),"",OFFSET('Smelter Look-up'!$I$4,$V407-4,0))</f>
        <v/>
      </c>
      <c r="K407" s="272"/>
      <c r="L407" s="272"/>
      <c r="M407" s="272"/>
      <c r="N407" s="272"/>
      <c r="O407" s="272"/>
      <c r="P407" s="219"/>
      <c r="Q407" s="273"/>
      <c r="R407" s="216" t="str">
        <f ca="1">IF(ISERROR($V407),"",OFFSET('Smelter Look-up'!$C$4,$V407-4,0)&amp;"")</f>
        <v/>
      </c>
      <c r="S407" s="224" t="str">
        <f t="shared" ca="1" si="57"/>
        <v/>
      </c>
      <c r="T407" s="224" t="str">
        <f ca="1">IF(B407="","",IF(ISERROR(MATCH($J407,SorP!$B$1:$B$6230,0)),"",INDIRECT("'SorP'!$A$"&amp;MATCH($J407,SorP!$B$1:$B$6230,0))))</f>
        <v/>
      </c>
      <c r="U407" s="240"/>
      <c r="V407" s="274" t="e">
        <f>IF(C407="",NA(),MATCH($B407&amp;$C407,'Smelter Look-up'!$J:$J,0))</f>
        <v>#N/A</v>
      </c>
      <c r="W407" s="275"/>
      <c r="X407" s="275">
        <f t="shared" ca="1" si="58"/>
        <v>0</v>
      </c>
      <c r="Y407" s="275"/>
      <c r="Z407" s="275"/>
      <c r="AB407" s="277" t="str">
        <f t="shared" si="59"/>
        <v/>
      </c>
    </row>
    <row r="408" spans="1:28" s="276" customFormat="1" ht="20.25">
      <c r="A408" s="330"/>
      <c r="B408" s="216" t="str">
        <f>IF(LEN(A408)=0,"",INDEX('Smelter Look-up'!$A:$A,MATCH($A408,'Smelter Look-up'!$E:$E,0)))</f>
        <v/>
      </c>
      <c r="C408" s="220" t="str">
        <f>IF(LEN(A408)=0,"",INDEX('Smelter Look-up'!$C:$C,MATCH($A408,'Smelter Look-up'!$E:$E,0)))</f>
        <v/>
      </c>
      <c r="D408" s="282"/>
      <c r="E408" s="216" t="str">
        <f ca="1">IF(ISERROR($V408),"",OFFSET('Smelter Look-up'!$D$4,$V408-4,0)&amp;"")</f>
        <v/>
      </c>
      <c r="F408" s="216" t="str">
        <f ca="1">IF(ISERROR($V408),"",OFFSET('Smelter Look-up'!$E$4,$V408-4,0))</f>
        <v/>
      </c>
      <c r="G408" s="216" t="str">
        <f ca="1">IF(C408=$X$4,"Enter smelter details",IF(ISERROR($V408),"",OFFSET('Smelter Look-up'!$F$4,$V408-4,0)))</f>
        <v/>
      </c>
      <c r="H408" s="217" t="str">
        <f ca="1">IF(ISERROR($V408),"",OFFSET('Smelter Look-up'!$G$4,$V408-4,0))</f>
        <v/>
      </c>
      <c r="I408" s="218" t="str">
        <f ca="1">IF(ISERROR($V408),"",OFFSET('Smelter Look-up'!$H$4,$V408-4,0))</f>
        <v/>
      </c>
      <c r="J408" s="218" t="str">
        <f ca="1">IF(ISERROR($V408),"",OFFSET('Smelter Look-up'!$I$4,$V408-4,0))</f>
        <v/>
      </c>
      <c r="K408" s="272"/>
      <c r="L408" s="272"/>
      <c r="M408" s="272"/>
      <c r="N408" s="272"/>
      <c r="O408" s="272"/>
      <c r="P408" s="219"/>
      <c r="Q408" s="273"/>
      <c r="R408" s="216" t="str">
        <f ca="1">IF(ISERROR($V408),"",OFFSET('Smelter Look-up'!$C$4,$V408-4,0)&amp;"")</f>
        <v/>
      </c>
      <c r="S408" s="224" t="str">
        <f t="shared" ca="1" si="57"/>
        <v/>
      </c>
      <c r="T408" s="224" t="str">
        <f ca="1">IF(B408="","",IF(ISERROR(MATCH($J408,SorP!$B$1:$B$6230,0)),"",INDIRECT("'SorP'!$A$"&amp;MATCH($J408,SorP!$B$1:$B$6230,0))))</f>
        <v/>
      </c>
      <c r="U408" s="240"/>
      <c r="V408" s="274" t="e">
        <f>IF(C408="",NA(),MATCH($B408&amp;$C408,'Smelter Look-up'!$J:$J,0))</f>
        <v>#N/A</v>
      </c>
      <c r="W408" s="275"/>
      <c r="X408" s="275">
        <f t="shared" ca="1" si="58"/>
        <v>0</v>
      </c>
      <c r="Y408" s="275"/>
      <c r="Z408" s="275"/>
      <c r="AB408" s="277" t="str">
        <f t="shared" si="59"/>
        <v/>
      </c>
    </row>
    <row r="409" spans="1:28" s="276" customFormat="1" ht="20.25">
      <c r="A409" s="330"/>
      <c r="B409" s="216" t="str">
        <f>IF(LEN(A409)=0,"",INDEX('Smelter Look-up'!$A:$A,MATCH($A409,'Smelter Look-up'!$E:$E,0)))</f>
        <v/>
      </c>
      <c r="C409" s="220" t="str">
        <f>IF(LEN(A409)=0,"",INDEX('Smelter Look-up'!$C:$C,MATCH($A409,'Smelter Look-up'!$E:$E,0)))</f>
        <v/>
      </c>
      <c r="D409" s="282"/>
      <c r="E409" s="216" t="str">
        <f ca="1">IF(ISERROR($V409),"",OFFSET('Smelter Look-up'!$D$4,$V409-4,0)&amp;"")</f>
        <v/>
      </c>
      <c r="F409" s="216" t="str">
        <f ca="1">IF(ISERROR($V409),"",OFFSET('Smelter Look-up'!$E$4,$V409-4,0))</f>
        <v/>
      </c>
      <c r="G409" s="216" t="str">
        <f ca="1">IF(C409=$X$4,"Enter smelter details",IF(ISERROR($V409),"",OFFSET('Smelter Look-up'!$F$4,$V409-4,0)))</f>
        <v/>
      </c>
      <c r="H409" s="217" t="str">
        <f ca="1">IF(ISERROR($V409),"",OFFSET('Smelter Look-up'!$G$4,$V409-4,0))</f>
        <v/>
      </c>
      <c r="I409" s="218" t="str">
        <f ca="1">IF(ISERROR($V409),"",OFFSET('Smelter Look-up'!$H$4,$V409-4,0))</f>
        <v/>
      </c>
      <c r="J409" s="218" t="str">
        <f ca="1">IF(ISERROR($V409),"",OFFSET('Smelter Look-up'!$I$4,$V409-4,0))</f>
        <v/>
      </c>
      <c r="K409" s="272"/>
      <c r="L409" s="272"/>
      <c r="M409" s="272"/>
      <c r="N409" s="272"/>
      <c r="O409" s="272"/>
      <c r="P409" s="219"/>
      <c r="Q409" s="273"/>
      <c r="R409" s="216" t="str">
        <f ca="1">IF(ISERROR($V409),"",OFFSET('Smelter Look-up'!$C$4,$V409-4,0)&amp;"")</f>
        <v/>
      </c>
      <c r="S409" s="224" t="str">
        <f t="shared" ca="1" si="57"/>
        <v/>
      </c>
      <c r="T409" s="224" t="str">
        <f ca="1">IF(B409="","",IF(ISERROR(MATCH($J409,SorP!$B$1:$B$6230,0)),"",INDIRECT("'SorP'!$A$"&amp;MATCH($J409,SorP!$B$1:$B$6230,0))))</f>
        <v/>
      </c>
      <c r="U409" s="240"/>
      <c r="V409" s="274" t="e">
        <f>IF(C409="",NA(),MATCH($B409&amp;$C409,'Smelter Look-up'!$J:$J,0))</f>
        <v>#N/A</v>
      </c>
      <c r="W409" s="275"/>
      <c r="X409" s="275">
        <f t="shared" ca="1" si="58"/>
        <v>0</v>
      </c>
      <c r="Y409" s="275"/>
      <c r="Z409" s="275"/>
      <c r="AB409" s="277" t="str">
        <f t="shared" si="59"/>
        <v/>
      </c>
    </row>
    <row r="410" spans="1:28" s="276" customFormat="1" ht="20.25">
      <c r="A410" s="330"/>
      <c r="B410" s="216" t="str">
        <f>IF(LEN(A410)=0,"",INDEX('Smelter Look-up'!$A:$A,MATCH($A410,'Smelter Look-up'!$E:$E,0)))</f>
        <v/>
      </c>
      <c r="C410" s="220" t="str">
        <f>IF(LEN(A410)=0,"",INDEX('Smelter Look-up'!$C:$C,MATCH($A410,'Smelter Look-up'!$E:$E,0)))</f>
        <v/>
      </c>
      <c r="D410" s="282"/>
      <c r="E410" s="216" t="str">
        <f ca="1">IF(ISERROR($V410),"",OFFSET('Smelter Look-up'!$D$4,$V410-4,0)&amp;"")</f>
        <v/>
      </c>
      <c r="F410" s="216" t="str">
        <f ca="1">IF(ISERROR($V410),"",OFFSET('Smelter Look-up'!$E$4,$V410-4,0))</f>
        <v/>
      </c>
      <c r="G410" s="216" t="str">
        <f ca="1">IF(C410=$X$4,"Enter smelter details",IF(ISERROR($V410),"",OFFSET('Smelter Look-up'!$F$4,$V410-4,0)))</f>
        <v/>
      </c>
      <c r="H410" s="217" t="str">
        <f ca="1">IF(ISERROR($V410),"",OFFSET('Smelter Look-up'!$G$4,$V410-4,0))</f>
        <v/>
      </c>
      <c r="I410" s="218" t="str">
        <f ca="1">IF(ISERROR($V410),"",OFFSET('Smelter Look-up'!$H$4,$V410-4,0))</f>
        <v/>
      </c>
      <c r="J410" s="218" t="str">
        <f ca="1">IF(ISERROR($V410),"",OFFSET('Smelter Look-up'!$I$4,$V410-4,0))</f>
        <v/>
      </c>
      <c r="K410" s="272"/>
      <c r="L410" s="272"/>
      <c r="M410" s="272"/>
      <c r="N410" s="272"/>
      <c r="O410" s="272"/>
      <c r="P410" s="219"/>
      <c r="Q410" s="273"/>
      <c r="R410" s="216" t="str">
        <f ca="1">IF(ISERROR($V410),"",OFFSET('Smelter Look-up'!$C$4,$V410-4,0)&amp;"")</f>
        <v/>
      </c>
      <c r="S410" s="224" t="str">
        <f t="shared" ca="1" si="57"/>
        <v/>
      </c>
      <c r="T410" s="224" t="str">
        <f ca="1">IF(B410="","",IF(ISERROR(MATCH($J410,SorP!$B$1:$B$6230,0)),"",INDIRECT("'SorP'!$A$"&amp;MATCH($J410,SorP!$B$1:$B$6230,0))))</f>
        <v/>
      </c>
      <c r="U410" s="240"/>
      <c r="V410" s="274" t="e">
        <f>IF(C410="",NA(),MATCH($B410&amp;$C410,'Smelter Look-up'!$J:$J,0))</f>
        <v>#N/A</v>
      </c>
      <c r="W410" s="275"/>
      <c r="X410" s="275">
        <f t="shared" ca="1" si="58"/>
        <v>0</v>
      </c>
      <c r="Y410" s="275"/>
      <c r="Z410" s="275"/>
      <c r="AB410" s="277" t="str">
        <f t="shared" si="59"/>
        <v/>
      </c>
    </row>
    <row r="411" spans="1:28" s="276" customFormat="1" ht="20.25">
      <c r="A411" s="330"/>
      <c r="B411" s="216" t="str">
        <f>IF(LEN(A411)=0,"",INDEX('Smelter Look-up'!$A:$A,MATCH($A411,'Smelter Look-up'!$E:$E,0)))</f>
        <v/>
      </c>
      <c r="C411" s="220" t="str">
        <f>IF(LEN(A411)=0,"",INDEX('Smelter Look-up'!$C:$C,MATCH($A411,'Smelter Look-up'!$E:$E,0)))</f>
        <v/>
      </c>
      <c r="D411" s="282"/>
      <c r="E411" s="216" t="str">
        <f ca="1">IF(ISERROR($V411),"",OFFSET('Smelter Look-up'!$D$4,$V411-4,0)&amp;"")</f>
        <v/>
      </c>
      <c r="F411" s="216" t="str">
        <f ca="1">IF(ISERROR($V411),"",OFFSET('Smelter Look-up'!$E$4,$V411-4,0))</f>
        <v/>
      </c>
      <c r="G411" s="216" t="str">
        <f ca="1">IF(C411=$X$4,"Enter smelter details",IF(ISERROR($V411),"",OFFSET('Smelter Look-up'!$F$4,$V411-4,0)))</f>
        <v/>
      </c>
      <c r="H411" s="217" t="str">
        <f ca="1">IF(ISERROR($V411),"",OFFSET('Smelter Look-up'!$G$4,$V411-4,0))</f>
        <v/>
      </c>
      <c r="I411" s="218" t="str">
        <f ca="1">IF(ISERROR($V411),"",OFFSET('Smelter Look-up'!$H$4,$V411-4,0))</f>
        <v/>
      </c>
      <c r="J411" s="218" t="str">
        <f ca="1">IF(ISERROR($V411),"",OFFSET('Smelter Look-up'!$I$4,$V411-4,0))</f>
        <v/>
      </c>
      <c r="K411" s="272"/>
      <c r="L411" s="272"/>
      <c r="M411" s="272"/>
      <c r="N411" s="272"/>
      <c r="O411" s="272"/>
      <c r="P411" s="219"/>
      <c r="Q411" s="273"/>
      <c r="R411" s="216" t="str">
        <f ca="1">IF(ISERROR($V411),"",OFFSET('Smelter Look-up'!$C$4,$V411-4,0)&amp;"")</f>
        <v/>
      </c>
      <c r="S411" s="224" t="str">
        <f t="shared" ca="1" si="57"/>
        <v/>
      </c>
      <c r="T411" s="224" t="str">
        <f ca="1">IF(B411="","",IF(ISERROR(MATCH($J411,SorP!$B$1:$B$6230,0)),"",INDIRECT("'SorP'!$A$"&amp;MATCH($J411,SorP!$B$1:$B$6230,0))))</f>
        <v/>
      </c>
      <c r="U411" s="240"/>
      <c r="V411" s="274" t="e">
        <f>IF(C411="",NA(),MATCH($B411&amp;$C411,'Smelter Look-up'!$J:$J,0))</f>
        <v>#N/A</v>
      </c>
      <c r="W411" s="275"/>
      <c r="X411" s="275">
        <f t="shared" ca="1" si="58"/>
        <v>0</v>
      </c>
      <c r="Y411" s="275"/>
      <c r="Z411" s="275"/>
      <c r="AB411" s="277" t="str">
        <f t="shared" si="59"/>
        <v/>
      </c>
    </row>
    <row r="412" spans="1:28" s="276" customFormat="1" ht="20.25">
      <c r="A412" s="330"/>
      <c r="B412" s="216" t="str">
        <f>IF(LEN(A412)=0,"",INDEX('Smelter Look-up'!$A:$A,MATCH($A412,'Smelter Look-up'!$E:$E,0)))</f>
        <v/>
      </c>
      <c r="C412" s="220" t="str">
        <f>IF(LEN(A412)=0,"",INDEX('Smelter Look-up'!$C:$C,MATCH($A412,'Smelter Look-up'!$E:$E,0)))</f>
        <v/>
      </c>
      <c r="D412" s="282"/>
      <c r="E412" s="216" t="str">
        <f ca="1">IF(ISERROR($V412),"",OFFSET('Smelter Look-up'!$D$4,$V412-4,0)&amp;"")</f>
        <v/>
      </c>
      <c r="F412" s="216" t="str">
        <f ca="1">IF(ISERROR($V412),"",OFFSET('Smelter Look-up'!$E$4,$V412-4,0))</f>
        <v/>
      </c>
      <c r="G412" s="216" t="str">
        <f ca="1">IF(C412=$X$4,"Enter smelter details",IF(ISERROR($V412),"",OFFSET('Smelter Look-up'!$F$4,$V412-4,0)))</f>
        <v/>
      </c>
      <c r="H412" s="217" t="str">
        <f ca="1">IF(ISERROR($V412),"",OFFSET('Smelter Look-up'!$G$4,$V412-4,0))</f>
        <v/>
      </c>
      <c r="I412" s="218" t="str">
        <f ca="1">IF(ISERROR($V412),"",OFFSET('Smelter Look-up'!$H$4,$V412-4,0))</f>
        <v/>
      </c>
      <c r="J412" s="218" t="str">
        <f ca="1">IF(ISERROR($V412),"",OFFSET('Smelter Look-up'!$I$4,$V412-4,0))</f>
        <v/>
      </c>
      <c r="K412" s="272"/>
      <c r="L412" s="272"/>
      <c r="M412" s="272"/>
      <c r="N412" s="272"/>
      <c r="O412" s="272"/>
      <c r="P412" s="219"/>
      <c r="Q412" s="273"/>
      <c r="R412" s="216" t="str">
        <f ca="1">IF(ISERROR($V412),"",OFFSET('Smelter Look-up'!$C$4,$V412-4,0)&amp;"")</f>
        <v/>
      </c>
      <c r="S412" s="224" t="str">
        <f t="shared" ca="1" si="57"/>
        <v/>
      </c>
      <c r="T412" s="224" t="str">
        <f ca="1">IF(B412="","",IF(ISERROR(MATCH($J412,SorP!$B$1:$B$6230,0)),"",INDIRECT("'SorP'!$A$"&amp;MATCH($J412,SorP!$B$1:$B$6230,0))))</f>
        <v/>
      </c>
      <c r="U412" s="240"/>
      <c r="V412" s="274" t="e">
        <f>IF(C412="",NA(),MATCH($B412&amp;$C412,'Smelter Look-up'!$J:$J,0))</f>
        <v>#N/A</v>
      </c>
      <c r="W412" s="275"/>
      <c r="X412" s="275">
        <f t="shared" ca="1" si="58"/>
        <v>0</v>
      </c>
      <c r="Y412" s="275"/>
      <c r="Z412" s="275"/>
      <c r="AB412" s="277" t="str">
        <f t="shared" si="59"/>
        <v/>
      </c>
    </row>
    <row r="413" spans="1:28" s="276" customFormat="1" ht="20.25">
      <c r="A413" s="330"/>
      <c r="B413" s="216" t="str">
        <f>IF(LEN(A413)=0,"",INDEX('Smelter Look-up'!$A:$A,MATCH($A413,'Smelter Look-up'!$E:$E,0)))</f>
        <v/>
      </c>
      <c r="C413" s="220" t="str">
        <f>IF(LEN(A413)=0,"",INDEX('Smelter Look-up'!$C:$C,MATCH($A413,'Smelter Look-up'!$E:$E,0)))</f>
        <v/>
      </c>
      <c r="D413" s="282"/>
      <c r="E413" s="216" t="str">
        <f ca="1">IF(ISERROR($V413),"",OFFSET('Smelter Look-up'!$D$4,$V413-4,0)&amp;"")</f>
        <v/>
      </c>
      <c r="F413" s="216" t="str">
        <f ca="1">IF(ISERROR($V413),"",OFFSET('Smelter Look-up'!$E$4,$V413-4,0))</f>
        <v/>
      </c>
      <c r="G413" s="216" t="str">
        <f ca="1">IF(C413=$X$4,"Enter smelter details",IF(ISERROR($V413),"",OFFSET('Smelter Look-up'!$F$4,$V413-4,0)))</f>
        <v/>
      </c>
      <c r="H413" s="217" t="str">
        <f ca="1">IF(ISERROR($V413),"",OFFSET('Smelter Look-up'!$G$4,$V413-4,0))</f>
        <v/>
      </c>
      <c r="I413" s="218" t="str">
        <f ca="1">IF(ISERROR($V413),"",OFFSET('Smelter Look-up'!$H$4,$V413-4,0))</f>
        <v/>
      </c>
      <c r="J413" s="218" t="str">
        <f ca="1">IF(ISERROR($V413),"",OFFSET('Smelter Look-up'!$I$4,$V413-4,0))</f>
        <v/>
      </c>
      <c r="K413" s="272"/>
      <c r="L413" s="272"/>
      <c r="M413" s="272"/>
      <c r="N413" s="272"/>
      <c r="O413" s="272"/>
      <c r="P413" s="219"/>
      <c r="Q413" s="273"/>
      <c r="R413" s="216" t="str">
        <f ca="1">IF(ISERROR($V413),"",OFFSET('Smelter Look-up'!$C$4,$V413-4,0)&amp;"")</f>
        <v/>
      </c>
      <c r="S413" s="224" t="str">
        <f t="shared" ca="1" si="57"/>
        <v/>
      </c>
      <c r="T413" s="224" t="str">
        <f ca="1">IF(B413="","",IF(ISERROR(MATCH($J413,SorP!$B$1:$B$6230,0)),"",INDIRECT("'SorP'!$A$"&amp;MATCH($J413,SorP!$B$1:$B$6230,0))))</f>
        <v/>
      </c>
      <c r="U413" s="240"/>
      <c r="V413" s="274" t="e">
        <f>IF(C413="",NA(),MATCH($B413&amp;$C413,'Smelter Look-up'!$J:$J,0))</f>
        <v>#N/A</v>
      </c>
      <c r="W413" s="275"/>
      <c r="X413" s="275">
        <f t="shared" ca="1" si="58"/>
        <v>0</v>
      </c>
      <c r="Y413" s="275"/>
      <c r="Z413" s="275"/>
      <c r="AB413" s="277" t="str">
        <f t="shared" si="59"/>
        <v/>
      </c>
    </row>
    <row r="414" spans="1:28" s="276" customFormat="1" ht="20.25">
      <c r="A414" s="330"/>
      <c r="B414" s="216" t="str">
        <f>IF(LEN(A414)=0,"",INDEX('Smelter Look-up'!$A:$A,MATCH($A414,'Smelter Look-up'!$E:$E,0)))</f>
        <v/>
      </c>
      <c r="C414" s="220" t="str">
        <f>IF(LEN(A414)=0,"",INDEX('Smelter Look-up'!$C:$C,MATCH($A414,'Smelter Look-up'!$E:$E,0)))</f>
        <v/>
      </c>
      <c r="D414" s="282"/>
      <c r="E414" s="216" t="str">
        <f ca="1">IF(ISERROR($V414),"",OFFSET('Smelter Look-up'!$D$4,$V414-4,0)&amp;"")</f>
        <v/>
      </c>
      <c r="F414" s="216" t="str">
        <f ca="1">IF(ISERROR($V414),"",OFFSET('Smelter Look-up'!$E$4,$V414-4,0))</f>
        <v/>
      </c>
      <c r="G414" s="216" t="str">
        <f ca="1">IF(C414=$X$4,"Enter smelter details",IF(ISERROR($V414),"",OFFSET('Smelter Look-up'!$F$4,$V414-4,0)))</f>
        <v/>
      </c>
      <c r="H414" s="217" t="str">
        <f ca="1">IF(ISERROR($V414),"",OFFSET('Smelter Look-up'!$G$4,$V414-4,0))</f>
        <v/>
      </c>
      <c r="I414" s="218" t="str">
        <f ca="1">IF(ISERROR($V414),"",OFFSET('Smelter Look-up'!$H$4,$V414-4,0))</f>
        <v/>
      </c>
      <c r="J414" s="218" t="str">
        <f ca="1">IF(ISERROR($V414),"",OFFSET('Smelter Look-up'!$I$4,$V414-4,0))</f>
        <v/>
      </c>
      <c r="K414" s="272"/>
      <c r="L414" s="272"/>
      <c r="M414" s="272"/>
      <c r="N414" s="272"/>
      <c r="O414" s="272"/>
      <c r="P414" s="219"/>
      <c r="Q414" s="273"/>
      <c r="R414" s="216" t="str">
        <f ca="1">IF(ISERROR($V414),"",OFFSET('Smelter Look-up'!$C$4,$V414-4,0)&amp;"")</f>
        <v/>
      </c>
      <c r="S414" s="224" t="str">
        <f t="shared" ca="1" si="57"/>
        <v/>
      </c>
      <c r="T414" s="224" t="str">
        <f ca="1">IF(B414="","",IF(ISERROR(MATCH($J414,SorP!$B$1:$B$6230,0)),"",INDIRECT("'SorP'!$A$"&amp;MATCH($J414,SorP!$B$1:$B$6230,0))))</f>
        <v/>
      </c>
      <c r="U414" s="240"/>
      <c r="V414" s="274" t="e">
        <f>IF(C414="",NA(),MATCH($B414&amp;$C414,'Smelter Look-up'!$J:$J,0))</f>
        <v>#N/A</v>
      </c>
      <c r="W414" s="275"/>
      <c r="X414" s="275">
        <f t="shared" ca="1" si="58"/>
        <v>0</v>
      </c>
      <c r="Y414" s="275"/>
      <c r="Z414" s="275"/>
      <c r="AB414" s="277" t="str">
        <f t="shared" si="59"/>
        <v/>
      </c>
    </row>
    <row r="415" spans="1:28" s="276" customFormat="1" ht="20.25">
      <c r="A415" s="330"/>
      <c r="B415" s="216" t="str">
        <f>IF(LEN(A415)=0,"",INDEX('Smelter Look-up'!$A:$A,MATCH($A415,'Smelter Look-up'!$E:$E,0)))</f>
        <v/>
      </c>
      <c r="C415" s="220" t="str">
        <f>IF(LEN(A415)=0,"",INDEX('Smelter Look-up'!$C:$C,MATCH($A415,'Smelter Look-up'!$E:$E,0)))</f>
        <v/>
      </c>
      <c r="D415" s="282"/>
      <c r="E415" s="216" t="str">
        <f ca="1">IF(ISERROR($V415),"",OFFSET('Smelter Look-up'!$D$4,$V415-4,0)&amp;"")</f>
        <v/>
      </c>
      <c r="F415" s="216" t="str">
        <f ca="1">IF(ISERROR($V415),"",OFFSET('Smelter Look-up'!$E$4,$V415-4,0))</f>
        <v/>
      </c>
      <c r="G415" s="216" t="str">
        <f ca="1">IF(C415=$X$4,"Enter smelter details",IF(ISERROR($V415),"",OFFSET('Smelter Look-up'!$F$4,$V415-4,0)))</f>
        <v/>
      </c>
      <c r="H415" s="217" t="str">
        <f ca="1">IF(ISERROR($V415),"",OFFSET('Smelter Look-up'!$G$4,$V415-4,0))</f>
        <v/>
      </c>
      <c r="I415" s="218" t="str">
        <f ca="1">IF(ISERROR($V415),"",OFFSET('Smelter Look-up'!$H$4,$V415-4,0))</f>
        <v/>
      </c>
      <c r="J415" s="218" t="str">
        <f ca="1">IF(ISERROR($V415),"",OFFSET('Smelter Look-up'!$I$4,$V415-4,0))</f>
        <v/>
      </c>
      <c r="K415" s="272"/>
      <c r="L415" s="272"/>
      <c r="M415" s="272"/>
      <c r="N415" s="272"/>
      <c r="O415" s="272"/>
      <c r="P415" s="219"/>
      <c r="Q415" s="273"/>
      <c r="R415" s="216" t="str">
        <f ca="1">IF(ISERROR($V415),"",OFFSET('Smelter Look-up'!$C$4,$V415-4,0)&amp;"")</f>
        <v/>
      </c>
      <c r="S415" s="224" t="str">
        <f t="shared" ca="1" si="57"/>
        <v/>
      </c>
      <c r="T415" s="224" t="str">
        <f ca="1">IF(B415="","",IF(ISERROR(MATCH($J415,SorP!$B$1:$B$6230,0)),"",INDIRECT("'SorP'!$A$"&amp;MATCH($J415,SorP!$B$1:$B$6230,0))))</f>
        <v/>
      </c>
      <c r="U415" s="240"/>
      <c r="V415" s="274" t="e">
        <f>IF(C415="",NA(),MATCH($B415&amp;$C415,'Smelter Look-up'!$J:$J,0))</f>
        <v>#N/A</v>
      </c>
      <c r="W415" s="275"/>
      <c r="X415" s="275">
        <f t="shared" ca="1" si="58"/>
        <v>0</v>
      </c>
      <c r="Y415" s="275"/>
      <c r="Z415" s="275"/>
      <c r="AB415" s="277" t="str">
        <f t="shared" si="59"/>
        <v/>
      </c>
    </row>
    <row r="416" spans="1:28" s="276" customFormat="1" ht="20.25">
      <c r="A416" s="330"/>
      <c r="B416" s="216" t="str">
        <f>IF(LEN(A416)=0,"",INDEX('Smelter Look-up'!$A:$A,MATCH($A416,'Smelter Look-up'!$E:$E,0)))</f>
        <v/>
      </c>
      <c r="C416" s="220" t="str">
        <f>IF(LEN(A416)=0,"",INDEX('Smelter Look-up'!$C:$C,MATCH($A416,'Smelter Look-up'!$E:$E,0)))</f>
        <v/>
      </c>
      <c r="D416" s="282"/>
      <c r="E416" s="216" t="str">
        <f ca="1">IF(ISERROR($V416),"",OFFSET('Smelter Look-up'!$D$4,$V416-4,0)&amp;"")</f>
        <v/>
      </c>
      <c r="F416" s="216" t="str">
        <f ca="1">IF(ISERROR($V416),"",OFFSET('Smelter Look-up'!$E$4,$V416-4,0))</f>
        <v/>
      </c>
      <c r="G416" s="216" t="str">
        <f ca="1">IF(C416=$X$4,"Enter smelter details",IF(ISERROR($V416),"",OFFSET('Smelter Look-up'!$F$4,$V416-4,0)))</f>
        <v/>
      </c>
      <c r="H416" s="217" t="str">
        <f ca="1">IF(ISERROR($V416),"",OFFSET('Smelter Look-up'!$G$4,$V416-4,0))</f>
        <v/>
      </c>
      <c r="I416" s="218" t="str">
        <f ca="1">IF(ISERROR($V416),"",OFFSET('Smelter Look-up'!$H$4,$V416-4,0))</f>
        <v/>
      </c>
      <c r="J416" s="218" t="str">
        <f ca="1">IF(ISERROR($V416),"",OFFSET('Smelter Look-up'!$I$4,$V416-4,0))</f>
        <v/>
      </c>
      <c r="K416" s="272"/>
      <c r="L416" s="272"/>
      <c r="M416" s="272"/>
      <c r="N416" s="272"/>
      <c r="O416" s="272"/>
      <c r="P416" s="219"/>
      <c r="Q416" s="273"/>
      <c r="R416" s="216" t="str">
        <f ca="1">IF(ISERROR($V416),"",OFFSET('Smelter Look-up'!$C$4,$V416-4,0)&amp;"")</f>
        <v/>
      </c>
      <c r="S416" s="224" t="str">
        <f t="shared" ca="1" si="57"/>
        <v/>
      </c>
      <c r="T416" s="224" t="str">
        <f ca="1">IF(B416="","",IF(ISERROR(MATCH($J416,SorP!$B$1:$B$6230,0)),"",INDIRECT("'SorP'!$A$"&amp;MATCH($J416,SorP!$B$1:$B$6230,0))))</f>
        <v/>
      </c>
      <c r="U416" s="240"/>
      <c r="V416" s="274" t="e">
        <f>IF(C416="",NA(),MATCH($B416&amp;$C416,'Smelter Look-up'!$J:$J,0))</f>
        <v>#N/A</v>
      </c>
      <c r="W416" s="275"/>
      <c r="X416" s="275">
        <f t="shared" ca="1" si="58"/>
        <v>0</v>
      </c>
      <c r="Y416" s="275"/>
      <c r="Z416" s="275"/>
      <c r="AB416" s="277" t="str">
        <f t="shared" si="59"/>
        <v/>
      </c>
    </row>
    <row r="417" spans="1:28" s="276" customFormat="1" ht="20.25">
      <c r="A417" s="330"/>
      <c r="B417" s="216" t="str">
        <f>IF(LEN(A417)=0,"",INDEX('Smelter Look-up'!$A:$A,MATCH($A417,'Smelter Look-up'!$E:$E,0)))</f>
        <v/>
      </c>
      <c r="C417" s="220" t="str">
        <f>IF(LEN(A417)=0,"",INDEX('Smelter Look-up'!$C:$C,MATCH($A417,'Smelter Look-up'!$E:$E,0)))</f>
        <v/>
      </c>
      <c r="D417" s="282"/>
      <c r="E417" s="216" t="str">
        <f ca="1">IF(ISERROR($V417),"",OFFSET('Smelter Look-up'!$D$4,$V417-4,0)&amp;"")</f>
        <v/>
      </c>
      <c r="F417" s="216" t="str">
        <f ca="1">IF(ISERROR($V417),"",OFFSET('Smelter Look-up'!$E$4,$V417-4,0))</f>
        <v/>
      </c>
      <c r="G417" s="216" t="str">
        <f ca="1">IF(C417=$X$4,"Enter smelter details",IF(ISERROR($V417),"",OFFSET('Smelter Look-up'!$F$4,$V417-4,0)))</f>
        <v/>
      </c>
      <c r="H417" s="217" t="str">
        <f ca="1">IF(ISERROR($V417),"",OFFSET('Smelter Look-up'!$G$4,$V417-4,0))</f>
        <v/>
      </c>
      <c r="I417" s="218" t="str">
        <f ca="1">IF(ISERROR($V417),"",OFFSET('Smelter Look-up'!$H$4,$V417-4,0))</f>
        <v/>
      </c>
      <c r="J417" s="218" t="str">
        <f ca="1">IF(ISERROR($V417),"",OFFSET('Smelter Look-up'!$I$4,$V417-4,0))</f>
        <v/>
      </c>
      <c r="K417" s="272"/>
      <c r="L417" s="272"/>
      <c r="M417" s="272"/>
      <c r="N417" s="272"/>
      <c r="O417" s="272"/>
      <c r="P417" s="219"/>
      <c r="Q417" s="273"/>
      <c r="R417" s="216" t="str">
        <f ca="1">IF(ISERROR($V417),"",OFFSET('Smelter Look-up'!$C$4,$V417-4,0)&amp;"")</f>
        <v/>
      </c>
      <c r="S417" s="224" t="str">
        <f t="shared" ca="1" si="57"/>
        <v/>
      </c>
      <c r="T417" s="224" t="str">
        <f ca="1">IF(B417="","",IF(ISERROR(MATCH($J417,SorP!$B$1:$B$6230,0)),"",INDIRECT("'SorP'!$A$"&amp;MATCH($J417,SorP!$B$1:$B$6230,0))))</f>
        <v/>
      </c>
      <c r="U417" s="240"/>
      <c r="V417" s="274" t="e">
        <f>IF(C417="",NA(),MATCH($B417&amp;$C417,'Smelter Look-up'!$J:$J,0))</f>
        <v>#N/A</v>
      </c>
      <c r="W417" s="275"/>
      <c r="X417" s="275">
        <f t="shared" ca="1" si="58"/>
        <v>0</v>
      </c>
      <c r="Y417" s="275"/>
      <c r="Z417" s="275"/>
      <c r="AB417" s="277" t="str">
        <f t="shared" si="59"/>
        <v/>
      </c>
    </row>
    <row r="418" spans="1:28" s="276" customFormat="1" ht="20.25">
      <c r="A418" s="330"/>
      <c r="B418" s="216" t="str">
        <f>IF(LEN(A418)=0,"",INDEX('Smelter Look-up'!$A:$A,MATCH($A418,'Smelter Look-up'!$E:$E,0)))</f>
        <v/>
      </c>
      <c r="C418" s="220" t="str">
        <f>IF(LEN(A418)=0,"",INDEX('Smelter Look-up'!$C:$C,MATCH($A418,'Smelter Look-up'!$E:$E,0)))</f>
        <v/>
      </c>
      <c r="D418" s="282"/>
      <c r="E418" s="216" t="str">
        <f ca="1">IF(ISERROR($V418),"",OFFSET('Smelter Look-up'!$D$4,$V418-4,0)&amp;"")</f>
        <v/>
      </c>
      <c r="F418" s="216" t="str">
        <f ca="1">IF(ISERROR($V418),"",OFFSET('Smelter Look-up'!$E$4,$V418-4,0))</f>
        <v/>
      </c>
      <c r="G418" s="216" t="str">
        <f ca="1">IF(C418=$X$4,"Enter smelter details",IF(ISERROR($V418),"",OFFSET('Smelter Look-up'!$F$4,$V418-4,0)))</f>
        <v/>
      </c>
      <c r="H418" s="217" t="str">
        <f ca="1">IF(ISERROR($V418),"",OFFSET('Smelter Look-up'!$G$4,$V418-4,0))</f>
        <v/>
      </c>
      <c r="I418" s="218" t="str">
        <f ca="1">IF(ISERROR($V418),"",OFFSET('Smelter Look-up'!$H$4,$V418-4,0))</f>
        <v/>
      </c>
      <c r="J418" s="218" t="str">
        <f ca="1">IF(ISERROR($V418),"",OFFSET('Smelter Look-up'!$I$4,$V418-4,0))</f>
        <v/>
      </c>
      <c r="K418" s="272"/>
      <c r="L418" s="272"/>
      <c r="M418" s="272"/>
      <c r="N418" s="272"/>
      <c r="O418" s="272"/>
      <c r="P418" s="219"/>
      <c r="Q418" s="273"/>
      <c r="R418" s="216" t="str">
        <f ca="1">IF(ISERROR($V418),"",OFFSET('Smelter Look-up'!$C$4,$V418-4,0)&amp;"")</f>
        <v/>
      </c>
      <c r="S418" s="224" t="str">
        <f t="shared" ca="1" si="57"/>
        <v/>
      </c>
      <c r="T418" s="224" t="str">
        <f ca="1">IF(B418="","",IF(ISERROR(MATCH($J418,SorP!$B$1:$B$6230,0)),"",INDIRECT("'SorP'!$A$"&amp;MATCH($J418,SorP!$B$1:$B$6230,0))))</f>
        <v/>
      </c>
      <c r="U418" s="240"/>
      <c r="V418" s="274" t="e">
        <f>IF(C418="",NA(),MATCH($B418&amp;$C418,'Smelter Look-up'!$J:$J,0))</f>
        <v>#N/A</v>
      </c>
      <c r="W418" s="275"/>
      <c r="X418" s="275">
        <f t="shared" ca="1" si="58"/>
        <v>0</v>
      </c>
      <c r="Y418" s="275"/>
      <c r="Z418" s="275"/>
      <c r="AB418" s="277" t="str">
        <f t="shared" si="59"/>
        <v/>
      </c>
    </row>
    <row r="419" spans="1:28" s="276" customFormat="1" ht="20.25">
      <c r="A419" s="330"/>
      <c r="B419" s="216" t="str">
        <f>IF(LEN(A419)=0,"",INDEX('Smelter Look-up'!$A:$A,MATCH($A419,'Smelter Look-up'!$E:$E,0)))</f>
        <v/>
      </c>
      <c r="C419" s="220" t="str">
        <f>IF(LEN(A419)=0,"",INDEX('Smelter Look-up'!$C:$C,MATCH($A419,'Smelter Look-up'!$E:$E,0)))</f>
        <v/>
      </c>
      <c r="D419" s="282"/>
      <c r="E419" s="216" t="str">
        <f ca="1">IF(ISERROR($V419),"",OFFSET('Smelter Look-up'!$D$4,$V419-4,0)&amp;"")</f>
        <v/>
      </c>
      <c r="F419" s="216" t="str">
        <f ca="1">IF(ISERROR($V419),"",OFFSET('Smelter Look-up'!$E$4,$V419-4,0))</f>
        <v/>
      </c>
      <c r="G419" s="216" t="str">
        <f ca="1">IF(C419=$X$4,"Enter smelter details",IF(ISERROR($V419),"",OFFSET('Smelter Look-up'!$F$4,$V419-4,0)))</f>
        <v/>
      </c>
      <c r="H419" s="217" t="str">
        <f ca="1">IF(ISERROR($V419),"",OFFSET('Smelter Look-up'!$G$4,$V419-4,0))</f>
        <v/>
      </c>
      <c r="I419" s="218" t="str">
        <f ca="1">IF(ISERROR($V419),"",OFFSET('Smelter Look-up'!$H$4,$V419-4,0))</f>
        <v/>
      </c>
      <c r="J419" s="218" t="str">
        <f ca="1">IF(ISERROR($V419),"",OFFSET('Smelter Look-up'!$I$4,$V419-4,0))</f>
        <v/>
      </c>
      <c r="K419" s="272"/>
      <c r="L419" s="272"/>
      <c r="M419" s="272"/>
      <c r="N419" s="272"/>
      <c r="O419" s="272"/>
      <c r="P419" s="219"/>
      <c r="Q419" s="273"/>
      <c r="R419" s="216" t="str">
        <f ca="1">IF(ISERROR($V419),"",OFFSET('Smelter Look-up'!$C$4,$V419-4,0)&amp;"")</f>
        <v/>
      </c>
      <c r="S419" s="224" t="str">
        <f t="shared" ca="1" si="57"/>
        <v/>
      </c>
      <c r="T419" s="224" t="str">
        <f ca="1">IF(B419="","",IF(ISERROR(MATCH($J419,SorP!$B$1:$B$6230,0)),"",INDIRECT("'SorP'!$A$"&amp;MATCH($J419,SorP!$B$1:$B$6230,0))))</f>
        <v/>
      </c>
      <c r="U419" s="240"/>
      <c r="V419" s="274" t="e">
        <f>IF(C419="",NA(),MATCH($B419&amp;$C419,'Smelter Look-up'!$J:$J,0))</f>
        <v>#N/A</v>
      </c>
      <c r="W419" s="275"/>
      <c r="X419" s="275">
        <f t="shared" ca="1" si="58"/>
        <v>0</v>
      </c>
      <c r="Y419" s="275"/>
      <c r="Z419" s="275"/>
      <c r="AB419" s="277" t="str">
        <f t="shared" si="59"/>
        <v/>
      </c>
    </row>
    <row r="420" spans="1:28" s="276" customFormat="1" ht="20.25">
      <c r="A420" s="330"/>
      <c r="B420" s="216" t="str">
        <f>IF(LEN(A420)=0,"",INDEX('Smelter Look-up'!$A:$A,MATCH($A420,'Smelter Look-up'!$E:$E,0)))</f>
        <v/>
      </c>
      <c r="C420" s="220" t="str">
        <f>IF(LEN(A420)=0,"",INDEX('Smelter Look-up'!$C:$C,MATCH($A420,'Smelter Look-up'!$E:$E,0)))</f>
        <v/>
      </c>
      <c r="D420" s="282"/>
      <c r="E420" s="216" t="str">
        <f ca="1">IF(ISERROR($V420),"",OFFSET('Smelter Look-up'!$D$4,$V420-4,0)&amp;"")</f>
        <v/>
      </c>
      <c r="F420" s="216" t="str">
        <f ca="1">IF(ISERROR($V420),"",OFFSET('Smelter Look-up'!$E$4,$V420-4,0))</f>
        <v/>
      </c>
      <c r="G420" s="216" t="str">
        <f ca="1">IF(C420=$X$4,"Enter smelter details",IF(ISERROR($V420),"",OFFSET('Smelter Look-up'!$F$4,$V420-4,0)))</f>
        <v/>
      </c>
      <c r="H420" s="217" t="str">
        <f ca="1">IF(ISERROR($V420),"",OFFSET('Smelter Look-up'!$G$4,$V420-4,0))</f>
        <v/>
      </c>
      <c r="I420" s="218" t="str">
        <f ca="1">IF(ISERROR($V420),"",OFFSET('Smelter Look-up'!$H$4,$V420-4,0))</f>
        <v/>
      </c>
      <c r="J420" s="218" t="str">
        <f ca="1">IF(ISERROR($V420),"",OFFSET('Smelter Look-up'!$I$4,$V420-4,0))</f>
        <v/>
      </c>
      <c r="K420" s="272"/>
      <c r="L420" s="272"/>
      <c r="M420" s="272"/>
      <c r="N420" s="272"/>
      <c r="O420" s="272"/>
      <c r="P420" s="219"/>
      <c r="Q420" s="273"/>
      <c r="R420" s="216" t="str">
        <f ca="1">IF(ISERROR($V420),"",OFFSET('Smelter Look-up'!$C$4,$V420-4,0)&amp;"")</f>
        <v/>
      </c>
      <c r="S420" s="224" t="str">
        <f t="shared" ca="1" si="57"/>
        <v/>
      </c>
      <c r="T420" s="224" t="str">
        <f ca="1">IF(B420="","",IF(ISERROR(MATCH($J420,SorP!$B$1:$B$6230,0)),"",INDIRECT("'SorP'!$A$"&amp;MATCH($J420,SorP!$B$1:$B$6230,0))))</f>
        <v/>
      </c>
      <c r="U420" s="240"/>
      <c r="V420" s="274" t="e">
        <f>IF(C420="",NA(),MATCH($B420&amp;$C420,'Smelter Look-up'!$J:$J,0))</f>
        <v>#N/A</v>
      </c>
      <c r="W420" s="275"/>
      <c r="X420" s="275">
        <f t="shared" ca="1" si="58"/>
        <v>0</v>
      </c>
      <c r="Y420" s="275"/>
      <c r="Z420" s="275"/>
      <c r="AB420" s="277" t="str">
        <f t="shared" si="59"/>
        <v/>
      </c>
    </row>
    <row r="421" spans="1:28" s="276" customFormat="1" ht="20.25">
      <c r="A421" s="330"/>
      <c r="B421" s="216" t="str">
        <f>IF(LEN(A421)=0,"",INDEX('Smelter Look-up'!$A:$A,MATCH($A421,'Smelter Look-up'!$E:$E,0)))</f>
        <v/>
      </c>
      <c r="C421" s="220" t="str">
        <f>IF(LEN(A421)=0,"",INDEX('Smelter Look-up'!$C:$C,MATCH($A421,'Smelter Look-up'!$E:$E,0)))</f>
        <v/>
      </c>
      <c r="D421" s="282"/>
      <c r="E421" s="216" t="str">
        <f ca="1">IF(ISERROR($V421),"",OFFSET('Smelter Look-up'!$D$4,$V421-4,0)&amp;"")</f>
        <v/>
      </c>
      <c r="F421" s="216" t="str">
        <f ca="1">IF(ISERROR($V421),"",OFFSET('Smelter Look-up'!$E$4,$V421-4,0))</f>
        <v/>
      </c>
      <c r="G421" s="216" t="str">
        <f ca="1">IF(C421=$X$4,"Enter smelter details",IF(ISERROR($V421),"",OFFSET('Smelter Look-up'!$F$4,$V421-4,0)))</f>
        <v/>
      </c>
      <c r="H421" s="217" t="str">
        <f ca="1">IF(ISERROR($V421),"",OFFSET('Smelter Look-up'!$G$4,$V421-4,0))</f>
        <v/>
      </c>
      <c r="I421" s="218" t="str">
        <f ca="1">IF(ISERROR($V421),"",OFFSET('Smelter Look-up'!$H$4,$V421-4,0))</f>
        <v/>
      </c>
      <c r="J421" s="218" t="str">
        <f ca="1">IF(ISERROR($V421),"",OFFSET('Smelter Look-up'!$I$4,$V421-4,0))</f>
        <v/>
      </c>
      <c r="K421" s="272"/>
      <c r="L421" s="272"/>
      <c r="M421" s="272"/>
      <c r="N421" s="272"/>
      <c r="O421" s="272"/>
      <c r="P421" s="219"/>
      <c r="Q421" s="273"/>
      <c r="R421" s="216" t="str">
        <f ca="1">IF(ISERROR($V421),"",OFFSET('Smelter Look-up'!$C$4,$V421-4,0)&amp;"")</f>
        <v/>
      </c>
      <c r="S421" s="224" t="str">
        <f t="shared" ca="1" si="57"/>
        <v/>
      </c>
      <c r="T421" s="224" t="str">
        <f ca="1">IF(B421="","",IF(ISERROR(MATCH($J421,SorP!$B$1:$B$6230,0)),"",INDIRECT("'SorP'!$A$"&amp;MATCH($J421,SorP!$B$1:$B$6230,0))))</f>
        <v/>
      </c>
      <c r="U421" s="240"/>
      <c r="V421" s="274" t="e">
        <f>IF(C421="",NA(),MATCH($B421&amp;$C421,'Smelter Look-up'!$J:$J,0))</f>
        <v>#N/A</v>
      </c>
      <c r="W421" s="275"/>
      <c r="X421" s="275">
        <f t="shared" ca="1" si="58"/>
        <v>0</v>
      </c>
      <c r="Y421" s="275"/>
      <c r="Z421" s="275"/>
      <c r="AB421" s="277" t="str">
        <f t="shared" si="59"/>
        <v/>
      </c>
    </row>
    <row r="422" spans="1:28" s="276" customFormat="1" ht="20.25">
      <c r="A422" s="330"/>
      <c r="B422" s="216" t="str">
        <f>IF(LEN(A422)=0,"",INDEX('Smelter Look-up'!$A:$A,MATCH($A422,'Smelter Look-up'!$E:$E,0)))</f>
        <v/>
      </c>
      <c r="C422" s="220" t="str">
        <f>IF(LEN(A422)=0,"",INDEX('Smelter Look-up'!$C:$C,MATCH($A422,'Smelter Look-up'!$E:$E,0)))</f>
        <v/>
      </c>
      <c r="D422" s="282"/>
      <c r="E422" s="216" t="str">
        <f ca="1">IF(ISERROR($V422),"",OFFSET('Smelter Look-up'!$D$4,$V422-4,0)&amp;"")</f>
        <v/>
      </c>
      <c r="F422" s="216" t="str">
        <f ca="1">IF(ISERROR($V422),"",OFFSET('Smelter Look-up'!$E$4,$V422-4,0))</f>
        <v/>
      </c>
      <c r="G422" s="216" t="str">
        <f ca="1">IF(C422=$X$4,"Enter smelter details",IF(ISERROR($V422),"",OFFSET('Smelter Look-up'!$F$4,$V422-4,0)))</f>
        <v/>
      </c>
      <c r="H422" s="217" t="str">
        <f ca="1">IF(ISERROR($V422),"",OFFSET('Smelter Look-up'!$G$4,$V422-4,0))</f>
        <v/>
      </c>
      <c r="I422" s="218" t="str">
        <f ca="1">IF(ISERROR($V422),"",OFFSET('Smelter Look-up'!$H$4,$V422-4,0))</f>
        <v/>
      </c>
      <c r="J422" s="218" t="str">
        <f ca="1">IF(ISERROR($V422),"",OFFSET('Smelter Look-up'!$I$4,$V422-4,0))</f>
        <v/>
      </c>
      <c r="K422" s="272"/>
      <c r="L422" s="272"/>
      <c r="M422" s="272"/>
      <c r="N422" s="272"/>
      <c r="O422" s="272"/>
      <c r="P422" s="219"/>
      <c r="Q422" s="273"/>
      <c r="R422" s="216" t="str">
        <f ca="1">IF(ISERROR($V422),"",OFFSET('Smelter Look-up'!$C$4,$V422-4,0)&amp;"")</f>
        <v/>
      </c>
      <c r="S422" s="224" t="str">
        <f t="shared" ref="S422:S452" ca="1" si="60">IF(B422="","",IF(ISERROR(MATCH($E422,CL,0)),"Unknown",INDIRECT("'C'!$A$"&amp;MATCH($E422,CL,0)+1)))</f>
        <v/>
      </c>
      <c r="T422" s="224" t="str">
        <f ca="1">IF(B422="","",IF(ISERROR(MATCH($J422,SorP!$B$1:$B$6230,0)),"",INDIRECT("'SorP'!$A$"&amp;MATCH($J422,SorP!$B$1:$B$6230,0))))</f>
        <v/>
      </c>
      <c r="U422" s="240"/>
      <c r="V422" s="274" t="e">
        <f>IF(C422="",NA(),MATCH($B422&amp;$C422,'Smelter Look-up'!$J:$J,0))</f>
        <v>#N/A</v>
      </c>
      <c r="W422" s="275"/>
      <c r="X422" s="275">
        <f t="shared" ref="X422:X452" ca="1" si="61">IF(AND(C422="Smelter not listed",OR(LEN(D422)=0,LEN(E422)=0)),1,0)</f>
        <v>0</v>
      </c>
      <c r="Y422" s="275"/>
      <c r="Z422" s="275"/>
      <c r="AB422" s="277" t="str">
        <f t="shared" ref="AB422:AB452" si="62">B422&amp;C422</f>
        <v/>
      </c>
    </row>
    <row r="423" spans="1:28" s="276" customFormat="1" ht="20.25">
      <c r="A423" s="330"/>
      <c r="B423" s="216" t="str">
        <f>IF(LEN(A423)=0,"",INDEX('Smelter Look-up'!$A:$A,MATCH($A423,'Smelter Look-up'!$E:$E,0)))</f>
        <v/>
      </c>
      <c r="C423" s="220" t="str">
        <f>IF(LEN(A423)=0,"",INDEX('Smelter Look-up'!$C:$C,MATCH($A423,'Smelter Look-up'!$E:$E,0)))</f>
        <v/>
      </c>
      <c r="D423" s="282"/>
      <c r="E423" s="216" t="str">
        <f ca="1">IF(ISERROR($V423),"",OFFSET('Smelter Look-up'!$D$4,$V423-4,0)&amp;"")</f>
        <v/>
      </c>
      <c r="F423" s="216" t="str">
        <f ca="1">IF(ISERROR($V423),"",OFFSET('Smelter Look-up'!$E$4,$V423-4,0))</f>
        <v/>
      </c>
      <c r="G423" s="216" t="str">
        <f ca="1">IF(C423=$X$4,"Enter smelter details",IF(ISERROR($V423),"",OFFSET('Smelter Look-up'!$F$4,$V423-4,0)))</f>
        <v/>
      </c>
      <c r="H423" s="217" t="str">
        <f ca="1">IF(ISERROR($V423),"",OFFSET('Smelter Look-up'!$G$4,$V423-4,0))</f>
        <v/>
      </c>
      <c r="I423" s="218" t="str">
        <f ca="1">IF(ISERROR($V423),"",OFFSET('Smelter Look-up'!$H$4,$V423-4,0))</f>
        <v/>
      </c>
      <c r="J423" s="218" t="str">
        <f ca="1">IF(ISERROR($V423),"",OFFSET('Smelter Look-up'!$I$4,$V423-4,0))</f>
        <v/>
      </c>
      <c r="K423" s="272"/>
      <c r="L423" s="272"/>
      <c r="M423" s="272"/>
      <c r="N423" s="272"/>
      <c r="O423" s="272"/>
      <c r="P423" s="219"/>
      <c r="Q423" s="273"/>
      <c r="R423" s="216" t="str">
        <f ca="1">IF(ISERROR($V423),"",OFFSET('Smelter Look-up'!$C$4,$V423-4,0)&amp;"")</f>
        <v/>
      </c>
      <c r="S423" s="224" t="str">
        <f t="shared" ca="1" si="60"/>
        <v/>
      </c>
      <c r="T423" s="224" t="str">
        <f ca="1">IF(B423="","",IF(ISERROR(MATCH($J423,SorP!$B$1:$B$6230,0)),"",INDIRECT("'SorP'!$A$"&amp;MATCH($J423,SorP!$B$1:$B$6230,0))))</f>
        <v/>
      </c>
      <c r="U423" s="240"/>
      <c r="V423" s="274" t="e">
        <f>IF(C423="",NA(),MATCH($B423&amp;$C423,'Smelter Look-up'!$J:$J,0))</f>
        <v>#N/A</v>
      </c>
      <c r="W423" s="275"/>
      <c r="X423" s="275">
        <f t="shared" ca="1" si="61"/>
        <v>0</v>
      </c>
      <c r="Y423" s="275"/>
      <c r="Z423" s="275"/>
      <c r="AB423" s="277" t="str">
        <f t="shared" si="62"/>
        <v/>
      </c>
    </row>
    <row r="424" spans="1:28" s="276" customFormat="1" ht="20.25">
      <c r="A424" s="330"/>
      <c r="B424" s="216" t="str">
        <f>IF(LEN(A424)=0,"",INDEX('Smelter Look-up'!$A:$A,MATCH($A424,'Smelter Look-up'!$E:$E,0)))</f>
        <v/>
      </c>
      <c r="C424" s="220" t="str">
        <f>IF(LEN(A424)=0,"",INDEX('Smelter Look-up'!$C:$C,MATCH($A424,'Smelter Look-up'!$E:$E,0)))</f>
        <v/>
      </c>
      <c r="D424" s="282"/>
      <c r="E424" s="216" t="str">
        <f ca="1">IF(ISERROR($V424),"",OFFSET('Smelter Look-up'!$D$4,$V424-4,0)&amp;"")</f>
        <v/>
      </c>
      <c r="F424" s="216" t="str">
        <f ca="1">IF(ISERROR($V424),"",OFFSET('Smelter Look-up'!$E$4,$V424-4,0))</f>
        <v/>
      </c>
      <c r="G424" s="216" t="str">
        <f ca="1">IF(C424=$X$4,"Enter smelter details",IF(ISERROR($V424),"",OFFSET('Smelter Look-up'!$F$4,$V424-4,0)))</f>
        <v/>
      </c>
      <c r="H424" s="217" t="str">
        <f ca="1">IF(ISERROR($V424),"",OFFSET('Smelter Look-up'!$G$4,$V424-4,0))</f>
        <v/>
      </c>
      <c r="I424" s="218" t="str">
        <f ca="1">IF(ISERROR($V424),"",OFFSET('Smelter Look-up'!$H$4,$V424-4,0))</f>
        <v/>
      </c>
      <c r="J424" s="218" t="str">
        <f ca="1">IF(ISERROR($V424),"",OFFSET('Smelter Look-up'!$I$4,$V424-4,0))</f>
        <v/>
      </c>
      <c r="K424" s="272"/>
      <c r="L424" s="272"/>
      <c r="M424" s="272"/>
      <c r="N424" s="272"/>
      <c r="O424" s="272"/>
      <c r="P424" s="219"/>
      <c r="Q424" s="273"/>
      <c r="R424" s="216" t="str">
        <f ca="1">IF(ISERROR($V424),"",OFFSET('Smelter Look-up'!$C$4,$V424-4,0)&amp;"")</f>
        <v/>
      </c>
      <c r="S424" s="224" t="str">
        <f t="shared" ca="1" si="60"/>
        <v/>
      </c>
      <c r="T424" s="224" t="str">
        <f ca="1">IF(B424="","",IF(ISERROR(MATCH($J424,SorP!$B$1:$B$6230,0)),"",INDIRECT("'SorP'!$A$"&amp;MATCH($J424,SorP!$B$1:$B$6230,0))))</f>
        <v/>
      </c>
      <c r="U424" s="240"/>
      <c r="V424" s="274" t="e">
        <f>IF(C424="",NA(),MATCH($B424&amp;$C424,'Smelter Look-up'!$J:$J,0))</f>
        <v>#N/A</v>
      </c>
      <c r="W424" s="275"/>
      <c r="X424" s="275">
        <f t="shared" ca="1" si="61"/>
        <v>0</v>
      </c>
      <c r="Y424" s="275"/>
      <c r="Z424" s="275"/>
      <c r="AB424" s="277" t="str">
        <f t="shared" si="62"/>
        <v/>
      </c>
    </row>
    <row r="425" spans="1:28" s="276" customFormat="1" ht="20.25">
      <c r="A425" s="330"/>
      <c r="B425" s="216" t="str">
        <f>IF(LEN(A425)=0,"",INDEX('Smelter Look-up'!$A:$A,MATCH($A425,'Smelter Look-up'!$E:$E,0)))</f>
        <v/>
      </c>
      <c r="C425" s="220" t="str">
        <f>IF(LEN(A425)=0,"",INDEX('Smelter Look-up'!$C:$C,MATCH($A425,'Smelter Look-up'!$E:$E,0)))</f>
        <v/>
      </c>
      <c r="D425" s="282"/>
      <c r="E425" s="216" t="str">
        <f ca="1">IF(ISERROR($V425),"",OFFSET('Smelter Look-up'!$D$4,$V425-4,0)&amp;"")</f>
        <v/>
      </c>
      <c r="F425" s="216" t="str">
        <f ca="1">IF(ISERROR($V425),"",OFFSET('Smelter Look-up'!$E$4,$V425-4,0))</f>
        <v/>
      </c>
      <c r="G425" s="216" t="str">
        <f ca="1">IF(C425=$X$4,"Enter smelter details",IF(ISERROR($V425),"",OFFSET('Smelter Look-up'!$F$4,$V425-4,0)))</f>
        <v/>
      </c>
      <c r="H425" s="217" t="str">
        <f ca="1">IF(ISERROR($V425),"",OFFSET('Smelter Look-up'!$G$4,$V425-4,0))</f>
        <v/>
      </c>
      <c r="I425" s="218" t="str">
        <f ca="1">IF(ISERROR($V425),"",OFFSET('Smelter Look-up'!$H$4,$V425-4,0))</f>
        <v/>
      </c>
      <c r="J425" s="218" t="str">
        <f ca="1">IF(ISERROR($V425),"",OFFSET('Smelter Look-up'!$I$4,$V425-4,0))</f>
        <v/>
      </c>
      <c r="K425" s="272"/>
      <c r="L425" s="272"/>
      <c r="M425" s="272"/>
      <c r="N425" s="272"/>
      <c r="O425" s="272"/>
      <c r="P425" s="219"/>
      <c r="Q425" s="273"/>
      <c r="R425" s="216" t="str">
        <f ca="1">IF(ISERROR($V425),"",OFFSET('Smelter Look-up'!$C$4,$V425-4,0)&amp;"")</f>
        <v/>
      </c>
      <c r="S425" s="224" t="str">
        <f t="shared" ca="1" si="60"/>
        <v/>
      </c>
      <c r="T425" s="224" t="str">
        <f ca="1">IF(B425="","",IF(ISERROR(MATCH($J425,SorP!$B$1:$B$6230,0)),"",INDIRECT("'SorP'!$A$"&amp;MATCH($J425,SorP!$B$1:$B$6230,0))))</f>
        <v/>
      </c>
      <c r="U425" s="240"/>
      <c r="V425" s="274" t="e">
        <f>IF(C425="",NA(),MATCH($B425&amp;$C425,'Smelter Look-up'!$J:$J,0))</f>
        <v>#N/A</v>
      </c>
      <c r="W425" s="275"/>
      <c r="X425" s="275">
        <f t="shared" ca="1" si="61"/>
        <v>0</v>
      </c>
      <c r="Y425" s="275"/>
      <c r="Z425" s="275"/>
      <c r="AB425" s="277" t="str">
        <f t="shared" si="62"/>
        <v/>
      </c>
    </row>
    <row r="426" spans="1:28" s="276" customFormat="1" ht="20.25">
      <c r="A426" s="330"/>
      <c r="B426" s="216" t="str">
        <f>IF(LEN(A426)=0,"",INDEX('Smelter Look-up'!$A:$A,MATCH($A426,'Smelter Look-up'!$E:$E,0)))</f>
        <v/>
      </c>
      <c r="C426" s="220" t="str">
        <f>IF(LEN(A426)=0,"",INDEX('Smelter Look-up'!$C:$C,MATCH($A426,'Smelter Look-up'!$E:$E,0)))</f>
        <v/>
      </c>
      <c r="D426" s="282"/>
      <c r="E426" s="216" t="str">
        <f ca="1">IF(ISERROR($V426),"",OFFSET('Smelter Look-up'!$D$4,$V426-4,0)&amp;"")</f>
        <v/>
      </c>
      <c r="F426" s="216" t="str">
        <f ca="1">IF(ISERROR($V426),"",OFFSET('Smelter Look-up'!$E$4,$V426-4,0))</f>
        <v/>
      </c>
      <c r="G426" s="216" t="str">
        <f ca="1">IF(C426=$X$4,"Enter smelter details",IF(ISERROR($V426),"",OFFSET('Smelter Look-up'!$F$4,$V426-4,0)))</f>
        <v/>
      </c>
      <c r="H426" s="217" t="str">
        <f ca="1">IF(ISERROR($V426),"",OFFSET('Smelter Look-up'!$G$4,$V426-4,0))</f>
        <v/>
      </c>
      <c r="I426" s="218" t="str">
        <f ca="1">IF(ISERROR($V426),"",OFFSET('Smelter Look-up'!$H$4,$V426-4,0))</f>
        <v/>
      </c>
      <c r="J426" s="218" t="str">
        <f ca="1">IF(ISERROR($V426),"",OFFSET('Smelter Look-up'!$I$4,$V426-4,0))</f>
        <v/>
      </c>
      <c r="K426" s="272"/>
      <c r="L426" s="272"/>
      <c r="M426" s="272"/>
      <c r="N426" s="272"/>
      <c r="O426" s="272"/>
      <c r="P426" s="219"/>
      <c r="Q426" s="273"/>
      <c r="R426" s="216" t="str">
        <f ca="1">IF(ISERROR($V426),"",OFFSET('Smelter Look-up'!$C$4,$V426-4,0)&amp;"")</f>
        <v/>
      </c>
      <c r="S426" s="224" t="str">
        <f t="shared" ca="1" si="60"/>
        <v/>
      </c>
      <c r="T426" s="224" t="str">
        <f ca="1">IF(B426="","",IF(ISERROR(MATCH($J426,SorP!$B$1:$B$6230,0)),"",INDIRECT("'SorP'!$A$"&amp;MATCH($J426,SorP!$B$1:$B$6230,0))))</f>
        <v/>
      </c>
      <c r="U426" s="240"/>
      <c r="V426" s="274" t="e">
        <f>IF(C426="",NA(),MATCH($B426&amp;$C426,'Smelter Look-up'!$J:$J,0))</f>
        <v>#N/A</v>
      </c>
      <c r="W426" s="275"/>
      <c r="X426" s="275">
        <f t="shared" ca="1" si="61"/>
        <v>0</v>
      </c>
      <c r="Y426" s="275"/>
      <c r="Z426" s="275"/>
      <c r="AB426" s="277" t="str">
        <f t="shared" si="62"/>
        <v/>
      </c>
    </row>
    <row r="427" spans="1:28" s="276" customFormat="1" ht="20.25">
      <c r="A427" s="330"/>
      <c r="B427" s="216" t="str">
        <f>IF(LEN(A427)=0,"",INDEX('Smelter Look-up'!$A:$A,MATCH($A427,'Smelter Look-up'!$E:$E,0)))</f>
        <v/>
      </c>
      <c r="C427" s="220" t="str">
        <f>IF(LEN(A427)=0,"",INDEX('Smelter Look-up'!$C:$C,MATCH($A427,'Smelter Look-up'!$E:$E,0)))</f>
        <v/>
      </c>
      <c r="D427" s="282"/>
      <c r="E427" s="216" t="str">
        <f ca="1">IF(ISERROR($V427),"",OFFSET('Smelter Look-up'!$D$4,$V427-4,0)&amp;"")</f>
        <v/>
      </c>
      <c r="F427" s="216" t="str">
        <f ca="1">IF(ISERROR($V427),"",OFFSET('Smelter Look-up'!$E$4,$V427-4,0))</f>
        <v/>
      </c>
      <c r="G427" s="216" t="str">
        <f ca="1">IF(C427=$X$4,"Enter smelter details",IF(ISERROR($V427),"",OFFSET('Smelter Look-up'!$F$4,$V427-4,0)))</f>
        <v/>
      </c>
      <c r="H427" s="217" t="str">
        <f ca="1">IF(ISERROR($V427),"",OFFSET('Smelter Look-up'!$G$4,$V427-4,0))</f>
        <v/>
      </c>
      <c r="I427" s="218" t="str">
        <f ca="1">IF(ISERROR($V427),"",OFFSET('Smelter Look-up'!$H$4,$V427-4,0))</f>
        <v/>
      </c>
      <c r="J427" s="218" t="str">
        <f ca="1">IF(ISERROR($V427),"",OFFSET('Smelter Look-up'!$I$4,$V427-4,0))</f>
        <v/>
      </c>
      <c r="K427" s="272"/>
      <c r="L427" s="272"/>
      <c r="M427" s="272"/>
      <c r="N427" s="272"/>
      <c r="O427" s="272"/>
      <c r="P427" s="219"/>
      <c r="Q427" s="273"/>
      <c r="R427" s="216" t="str">
        <f ca="1">IF(ISERROR($V427),"",OFFSET('Smelter Look-up'!$C$4,$V427-4,0)&amp;"")</f>
        <v/>
      </c>
      <c r="S427" s="224" t="str">
        <f t="shared" ca="1" si="60"/>
        <v/>
      </c>
      <c r="T427" s="224" t="str">
        <f ca="1">IF(B427="","",IF(ISERROR(MATCH($J427,SorP!$B$1:$B$6230,0)),"",INDIRECT("'SorP'!$A$"&amp;MATCH($J427,SorP!$B$1:$B$6230,0))))</f>
        <v/>
      </c>
      <c r="U427" s="240"/>
      <c r="V427" s="274" t="e">
        <f>IF(C427="",NA(),MATCH($B427&amp;$C427,'Smelter Look-up'!$J:$J,0))</f>
        <v>#N/A</v>
      </c>
      <c r="W427" s="275"/>
      <c r="X427" s="275">
        <f t="shared" ca="1" si="61"/>
        <v>0</v>
      </c>
      <c r="Y427" s="275"/>
      <c r="Z427" s="275"/>
      <c r="AB427" s="277" t="str">
        <f t="shared" si="62"/>
        <v/>
      </c>
    </row>
    <row r="428" spans="1:28" s="276" customFormat="1" ht="20.25">
      <c r="A428" s="330"/>
      <c r="B428" s="216" t="str">
        <f>IF(LEN(A428)=0,"",INDEX('Smelter Look-up'!$A:$A,MATCH($A428,'Smelter Look-up'!$E:$E,0)))</f>
        <v/>
      </c>
      <c r="C428" s="220" t="str">
        <f>IF(LEN(A428)=0,"",INDEX('Smelter Look-up'!$C:$C,MATCH($A428,'Smelter Look-up'!$E:$E,0)))</f>
        <v/>
      </c>
      <c r="D428" s="282"/>
      <c r="E428" s="216" t="str">
        <f ca="1">IF(ISERROR($V428),"",OFFSET('Smelter Look-up'!$D$4,$V428-4,0)&amp;"")</f>
        <v/>
      </c>
      <c r="F428" s="216" t="str">
        <f ca="1">IF(ISERROR($V428),"",OFFSET('Smelter Look-up'!$E$4,$V428-4,0))</f>
        <v/>
      </c>
      <c r="G428" s="216" t="str">
        <f ca="1">IF(C428=$X$4,"Enter smelter details",IF(ISERROR($V428),"",OFFSET('Smelter Look-up'!$F$4,$V428-4,0)))</f>
        <v/>
      </c>
      <c r="H428" s="217" t="str">
        <f ca="1">IF(ISERROR($V428),"",OFFSET('Smelter Look-up'!$G$4,$V428-4,0))</f>
        <v/>
      </c>
      <c r="I428" s="218" t="str">
        <f ca="1">IF(ISERROR($V428),"",OFFSET('Smelter Look-up'!$H$4,$V428-4,0))</f>
        <v/>
      </c>
      <c r="J428" s="218" t="str">
        <f ca="1">IF(ISERROR($V428),"",OFFSET('Smelter Look-up'!$I$4,$V428-4,0))</f>
        <v/>
      </c>
      <c r="K428" s="272"/>
      <c r="L428" s="272"/>
      <c r="M428" s="272"/>
      <c r="N428" s="272"/>
      <c r="O428" s="272"/>
      <c r="P428" s="219"/>
      <c r="Q428" s="273"/>
      <c r="R428" s="216" t="str">
        <f ca="1">IF(ISERROR($V428),"",OFFSET('Smelter Look-up'!$C$4,$V428-4,0)&amp;"")</f>
        <v/>
      </c>
      <c r="S428" s="224" t="str">
        <f t="shared" ca="1" si="60"/>
        <v/>
      </c>
      <c r="T428" s="224" t="str">
        <f ca="1">IF(B428="","",IF(ISERROR(MATCH($J428,SorP!$B$1:$B$6230,0)),"",INDIRECT("'SorP'!$A$"&amp;MATCH($J428,SorP!$B$1:$B$6230,0))))</f>
        <v/>
      </c>
      <c r="U428" s="240"/>
      <c r="V428" s="274" t="e">
        <f>IF(C428="",NA(),MATCH($B428&amp;$C428,'Smelter Look-up'!$J:$J,0))</f>
        <v>#N/A</v>
      </c>
      <c r="W428" s="275"/>
      <c r="X428" s="275">
        <f t="shared" ca="1" si="61"/>
        <v>0</v>
      </c>
      <c r="Y428" s="275"/>
      <c r="Z428" s="275"/>
      <c r="AB428" s="277" t="str">
        <f t="shared" si="62"/>
        <v/>
      </c>
    </row>
    <row r="429" spans="1:28" s="276" customFormat="1" ht="20.25">
      <c r="A429" s="330"/>
      <c r="B429" s="216" t="str">
        <f>IF(LEN(A429)=0,"",INDEX('Smelter Look-up'!$A:$A,MATCH($A429,'Smelter Look-up'!$E:$E,0)))</f>
        <v/>
      </c>
      <c r="C429" s="220" t="str">
        <f>IF(LEN(A429)=0,"",INDEX('Smelter Look-up'!$C:$C,MATCH($A429,'Smelter Look-up'!$E:$E,0)))</f>
        <v/>
      </c>
      <c r="D429" s="282"/>
      <c r="E429" s="216" t="str">
        <f ca="1">IF(ISERROR($V429),"",OFFSET('Smelter Look-up'!$D$4,$V429-4,0)&amp;"")</f>
        <v/>
      </c>
      <c r="F429" s="216" t="str">
        <f ca="1">IF(ISERROR($V429),"",OFFSET('Smelter Look-up'!$E$4,$V429-4,0))</f>
        <v/>
      </c>
      <c r="G429" s="216" t="str">
        <f ca="1">IF(C429=$X$4,"Enter smelter details",IF(ISERROR($V429),"",OFFSET('Smelter Look-up'!$F$4,$V429-4,0)))</f>
        <v/>
      </c>
      <c r="H429" s="217" t="str">
        <f ca="1">IF(ISERROR($V429),"",OFFSET('Smelter Look-up'!$G$4,$V429-4,0))</f>
        <v/>
      </c>
      <c r="I429" s="218" t="str">
        <f ca="1">IF(ISERROR($V429),"",OFFSET('Smelter Look-up'!$H$4,$V429-4,0))</f>
        <v/>
      </c>
      <c r="J429" s="218" t="str">
        <f ca="1">IF(ISERROR($V429),"",OFFSET('Smelter Look-up'!$I$4,$V429-4,0))</f>
        <v/>
      </c>
      <c r="K429" s="272"/>
      <c r="L429" s="272"/>
      <c r="M429" s="272"/>
      <c r="N429" s="272"/>
      <c r="O429" s="272"/>
      <c r="P429" s="219"/>
      <c r="Q429" s="273"/>
      <c r="R429" s="216" t="str">
        <f ca="1">IF(ISERROR($V429),"",OFFSET('Smelter Look-up'!$C$4,$V429-4,0)&amp;"")</f>
        <v/>
      </c>
      <c r="S429" s="224" t="str">
        <f t="shared" ca="1" si="60"/>
        <v/>
      </c>
      <c r="T429" s="224" t="str">
        <f ca="1">IF(B429="","",IF(ISERROR(MATCH($J429,SorP!$B$1:$B$6230,0)),"",INDIRECT("'SorP'!$A$"&amp;MATCH($J429,SorP!$B$1:$B$6230,0))))</f>
        <v/>
      </c>
      <c r="U429" s="240"/>
      <c r="V429" s="274" t="e">
        <f>IF(C429="",NA(),MATCH($B429&amp;$C429,'Smelter Look-up'!$J:$J,0))</f>
        <v>#N/A</v>
      </c>
      <c r="W429" s="275"/>
      <c r="X429" s="275">
        <f t="shared" ca="1" si="61"/>
        <v>0</v>
      </c>
      <c r="Y429" s="275"/>
      <c r="Z429" s="275"/>
      <c r="AB429" s="277" t="str">
        <f t="shared" si="62"/>
        <v/>
      </c>
    </row>
    <row r="430" spans="1:28" s="276" customFormat="1" ht="20.25">
      <c r="A430" s="330"/>
      <c r="B430" s="216" t="str">
        <f>IF(LEN(A430)=0,"",INDEX('Smelter Look-up'!$A:$A,MATCH($A430,'Smelter Look-up'!$E:$E,0)))</f>
        <v/>
      </c>
      <c r="C430" s="220" t="str">
        <f>IF(LEN(A430)=0,"",INDEX('Smelter Look-up'!$C:$C,MATCH($A430,'Smelter Look-up'!$E:$E,0)))</f>
        <v/>
      </c>
      <c r="D430" s="282"/>
      <c r="E430" s="216" t="str">
        <f ca="1">IF(ISERROR($V430),"",OFFSET('Smelter Look-up'!$D$4,$V430-4,0)&amp;"")</f>
        <v/>
      </c>
      <c r="F430" s="216" t="str">
        <f ca="1">IF(ISERROR($V430),"",OFFSET('Smelter Look-up'!$E$4,$V430-4,0))</f>
        <v/>
      </c>
      <c r="G430" s="216" t="str">
        <f ca="1">IF(C430=$X$4,"Enter smelter details",IF(ISERROR($V430),"",OFFSET('Smelter Look-up'!$F$4,$V430-4,0)))</f>
        <v/>
      </c>
      <c r="H430" s="217" t="str">
        <f ca="1">IF(ISERROR($V430),"",OFFSET('Smelter Look-up'!$G$4,$V430-4,0))</f>
        <v/>
      </c>
      <c r="I430" s="218" t="str">
        <f ca="1">IF(ISERROR($V430),"",OFFSET('Smelter Look-up'!$H$4,$V430-4,0))</f>
        <v/>
      </c>
      <c r="J430" s="218" t="str">
        <f ca="1">IF(ISERROR($V430),"",OFFSET('Smelter Look-up'!$I$4,$V430-4,0))</f>
        <v/>
      </c>
      <c r="K430" s="272"/>
      <c r="L430" s="272"/>
      <c r="M430" s="272"/>
      <c r="N430" s="272"/>
      <c r="O430" s="272"/>
      <c r="P430" s="219"/>
      <c r="Q430" s="273"/>
      <c r="R430" s="216" t="str">
        <f ca="1">IF(ISERROR($V430),"",OFFSET('Smelter Look-up'!$C$4,$V430-4,0)&amp;"")</f>
        <v/>
      </c>
      <c r="S430" s="224" t="str">
        <f t="shared" ca="1" si="60"/>
        <v/>
      </c>
      <c r="T430" s="224" t="str">
        <f ca="1">IF(B430="","",IF(ISERROR(MATCH($J430,SorP!$B$1:$B$6230,0)),"",INDIRECT("'SorP'!$A$"&amp;MATCH($J430,SorP!$B$1:$B$6230,0))))</f>
        <v/>
      </c>
      <c r="U430" s="240"/>
      <c r="V430" s="274" t="e">
        <f>IF(C430="",NA(),MATCH($B430&amp;$C430,'Smelter Look-up'!$J:$J,0))</f>
        <v>#N/A</v>
      </c>
      <c r="W430" s="275"/>
      <c r="X430" s="275">
        <f t="shared" ca="1" si="61"/>
        <v>0</v>
      </c>
      <c r="Y430" s="275"/>
      <c r="Z430" s="275"/>
      <c r="AB430" s="277" t="str">
        <f t="shared" si="62"/>
        <v/>
      </c>
    </row>
    <row r="431" spans="1:28" s="276" customFormat="1" ht="20.25">
      <c r="A431" s="330"/>
      <c r="B431" s="216" t="str">
        <f>IF(LEN(A431)=0,"",INDEX('Smelter Look-up'!$A:$A,MATCH($A431,'Smelter Look-up'!$E:$E,0)))</f>
        <v/>
      </c>
      <c r="C431" s="220" t="str">
        <f>IF(LEN(A431)=0,"",INDEX('Smelter Look-up'!$C:$C,MATCH($A431,'Smelter Look-up'!$E:$E,0)))</f>
        <v/>
      </c>
      <c r="D431" s="282"/>
      <c r="E431" s="216" t="str">
        <f ca="1">IF(ISERROR($V431),"",OFFSET('Smelter Look-up'!$D$4,$V431-4,0)&amp;"")</f>
        <v/>
      </c>
      <c r="F431" s="216" t="str">
        <f ca="1">IF(ISERROR($V431),"",OFFSET('Smelter Look-up'!$E$4,$V431-4,0))</f>
        <v/>
      </c>
      <c r="G431" s="216" t="str">
        <f ca="1">IF(C431=$X$4,"Enter smelter details",IF(ISERROR($V431),"",OFFSET('Smelter Look-up'!$F$4,$V431-4,0)))</f>
        <v/>
      </c>
      <c r="H431" s="217" t="str">
        <f ca="1">IF(ISERROR($V431),"",OFFSET('Smelter Look-up'!$G$4,$V431-4,0))</f>
        <v/>
      </c>
      <c r="I431" s="218" t="str">
        <f ca="1">IF(ISERROR($V431),"",OFFSET('Smelter Look-up'!$H$4,$V431-4,0))</f>
        <v/>
      </c>
      <c r="J431" s="218" t="str">
        <f ca="1">IF(ISERROR($V431),"",OFFSET('Smelter Look-up'!$I$4,$V431-4,0))</f>
        <v/>
      </c>
      <c r="K431" s="272"/>
      <c r="L431" s="272"/>
      <c r="M431" s="272"/>
      <c r="N431" s="272"/>
      <c r="O431" s="272"/>
      <c r="P431" s="219"/>
      <c r="Q431" s="273"/>
      <c r="R431" s="216" t="str">
        <f ca="1">IF(ISERROR($V431),"",OFFSET('Smelter Look-up'!$C$4,$V431-4,0)&amp;"")</f>
        <v/>
      </c>
      <c r="S431" s="224" t="str">
        <f t="shared" ca="1" si="60"/>
        <v/>
      </c>
      <c r="T431" s="224" t="str">
        <f ca="1">IF(B431="","",IF(ISERROR(MATCH($J431,SorP!$B$1:$B$6230,0)),"",INDIRECT("'SorP'!$A$"&amp;MATCH($J431,SorP!$B$1:$B$6230,0))))</f>
        <v/>
      </c>
      <c r="U431" s="240"/>
      <c r="V431" s="274" t="e">
        <f>IF(C431="",NA(),MATCH($B431&amp;$C431,'Smelter Look-up'!$J:$J,0))</f>
        <v>#N/A</v>
      </c>
      <c r="W431" s="275"/>
      <c r="X431" s="275">
        <f t="shared" ca="1" si="61"/>
        <v>0</v>
      </c>
      <c r="Y431" s="275"/>
      <c r="Z431" s="275"/>
      <c r="AB431" s="277" t="str">
        <f t="shared" si="62"/>
        <v/>
      </c>
    </row>
    <row r="432" spans="1:28" s="276" customFormat="1" ht="20.25">
      <c r="A432" s="330"/>
      <c r="B432" s="216" t="str">
        <f>IF(LEN(A432)=0,"",INDEX('Smelter Look-up'!$A:$A,MATCH($A432,'Smelter Look-up'!$E:$E,0)))</f>
        <v/>
      </c>
      <c r="C432" s="220" t="str">
        <f>IF(LEN(A432)=0,"",INDEX('Smelter Look-up'!$C:$C,MATCH($A432,'Smelter Look-up'!$E:$E,0)))</f>
        <v/>
      </c>
      <c r="D432" s="282"/>
      <c r="E432" s="216" t="str">
        <f ca="1">IF(ISERROR($V432),"",OFFSET('Smelter Look-up'!$D$4,$V432-4,0)&amp;"")</f>
        <v/>
      </c>
      <c r="F432" s="216" t="str">
        <f ca="1">IF(ISERROR($V432),"",OFFSET('Smelter Look-up'!$E$4,$V432-4,0))</f>
        <v/>
      </c>
      <c r="G432" s="216" t="str">
        <f ca="1">IF(C432=$X$4,"Enter smelter details",IF(ISERROR($V432),"",OFFSET('Smelter Look-up'!$F$4,$V432-4,0)))</f>
        <v/>
      </c>
      <c r="H432" s="217" t="str">
        <f ca="1">IF(ISERROR($V432),"",OFFSET('Smelter Look-up'!$G$4,$V432-4,0))</f>
        <v/>
      </c>
      <c r="I432" s="218" t="str">
        <f ca="1">IF(ISERROR($V432),"",OFFSET('Smelter Look-up'!$H$4,$V432-4,0))</f>
        <v/>
      </c>
      <c r="J432" s="218" t="str">
        <f ca="1">IF(ISERROR($V432),"",OFFSET('Smelter Look-up'!$I$4,$V432-4,0))</f>
        <v/>
      </c>
      <c r="K432" s="272"/>
      <c r="L432" s="272"/>
      <c r="M432" s="272"/>
      <c r="N432" s="272"/>
      <c r="O432" s="272"/>
      <c r="P432" s="219"/>
      <c r="Q432" s="273"/>
      <c r="R432" s="216" t="str">
        <f ca="1">IF(ISERROR($V432),"",OFFSET('Smelter Look-up'!$C$4,$V432-4,0)&amp;"")</f>
        <v/>
      </c>
      <c r="S432" s="224" t="str">
        <f t="shared" ca="1" si="60"/>
        <v/>
      </c>
      <c r="T432" s="224" t="str">
        <f ca="1">IF(B432="","",IF(ISERROR(MATCH($J432,SorP!$B$1:$B$6230,0)),"",INDIRECT("'SorP'!$A$"&amp;MATCH($J432,SorP!$B$1:$B$6230,0))))</f>
        <v/>
      </c>
      <c r="U432" s="240"/>
      <c r="V432" s="274" t="e">
        <f>IF(C432="",NA(),MATCH($B432&amp;$C432,'Smelter Look-up'!$J:$J,0))</f>
        <v>#N/A</v>
      </c>
      <c r="W432" s="275"/>
      <c r="X432" s="275">
        <f t="shared" ca="1" si="61"/>
        <v>0</v>
      </c>
      <c r="Y432" s="275"/>
      <c r="Z432" s="275"/>
      <c r="AB432" s="277" t="str">
        <f t="shared" si="62"/>
        <v/>
      </c>
    </row>
    <row r="433" spans="1:28" s="276" customFormat="1" ht="20.25">
      <c r="A433" s="330"/>
      <c r="B433" s="216" t="str">
        <f>IF(LEN(A433)=0,"",INDEX('Smelter Look-up'!$A:$A,MATCH($A433,'Smelter Look-up'!$E:$E,0)))</f>
        <v/>
      </c>
      <c r="C433" s="220" t="str">
        <f>IF(LEN(A433)=0,"",INDEX('Smelter Look-up'!$C:$C,MATCH($A433,'Smelter Look-up'!$E:$E,0)))</f>
        <v/>
      </c>
      <c r="D433" s="282"/>
      <c r="E433" s="216" t="str">
        <f ca="1">IF(ISERROR($V433),"",OFFSET('Smelter Look-up'!$D$4,$V433-4,0)&amp;"")</f>
        <v/>
      </c>
      <c r="F433" s="216" t="str">
        <f ca="1">IF(ISERROR($V433),"",OFFSET('Smelter Look-up'!$E$4,$V433-4,0))</f>
        <v/>
      </c>
      <c r="G433" s="216" t="str">
        <f ca="1">IF(C433=$X$4,"Enter smelter details",IF(ISERROR($V433),"",OFFSET('Smelter Look-up'!$F$4,$V433-4,0)))</f>
        <v/>
      </c>
      <c r="H433" s="217" t="str">
        <f ca="1">IF(ISERROR($V433),"",OFFSET('Smelter Look-up'!$G$4,$V433-4,0))</f>
        <v/>
      </c>
      <c r="I433" s="218" t="str">
        <f ca="1">IF(ISERROR($V433),"",OFFSET('Smelter Look-up'!$H$4,$V433-4,0))</f>
        <v/>
      </c>
      <c r="J433" s="218" t="str">
        <f ca="1">IF(ISERROR($V433),"",OFFSET('Smelter Look-up'!$I$4,$V433-4,0))</f>
        <v/>
      </c>
      <c r="K433" s="272"/>
      <c r="L433" s="272"/>
      <c r="M433" s="272"/>
      <c r="N433" s="272"/>
      <c r="O433" s="272"/>
      <c r="P433" s="219"/>
      <c r="Q433" s="273"/>
      <c r="R433" s="216" t="str">
        <f ca="1">IF(ISERROR($V433),"",OFFSET('Smelter Look-up'!$C$4,$V433-4,0)&amp;"")</f>
        <v/>
      </c>
      <c r="S433" s="224" t="str">
        <f t="shared" ca="1" si="60"/>
        <v/>
      </c>
      <c r="T433" s="224" t="str">
        <f ca="1">IF(B433="","",IF(ISERROR(MATCH($J433,SorP!$B$1:$B$6230,0)),"",INDIRECT("'SorP'!$A$"&amp;MATCH($J433,SorP!$B$1:$B$6230,0))))</f>
        <v/>
      </c>
      <c r="U433" s="240"/>
      <c r="V433" s="274" t="e">
        <f>IF(C433="",NA(),MATCH($B433&amp;$C433,'Smelter Look-up'!$J:$J,0))</f>
        <v>#N/A</v>
      </c>
      <c r="W433" s="275"/>
      <c r="X433" s="275">
        <f t="shared" ca="1" si="61"/>
        <v>0</v>
      </c>
      <c r="Y433" s="275"/>
      <c r="Z433" s="275"/>
      <c r="AB433" s="277" t="str">
        <f t="shared" si="62"/>
        <v/>
      </c>
    </row>
    <row r="434" spans="1:28" s="276" customFormat="1" ht="20.25">
      <c r="A434" s="330"/>
      <c r="B434" s="216" t="str">
        <f>IF(LEN(A434)=0,"",INDEX('Smelter Look-up'!$A:$A,MATCH($A434,'Smelter Look-up'!$E:$E,0)))</f>
        <v/>
      </c>
      <c r="C434" s="220" t="str">
        <f>IF(LEN(A434)=0,"",INDEX('Smelter Look-up'!$C:$C,MATCH($A434,'Smelter Look-up'!$E:$E,0)))</f>
        <v/>
      </c>
      <c r="D434" s="282"/>
      <c r="E434" s="216" t="str">
        <f ca="1">IF(ISERROR($V434),"",OFFSET('Smelter Look-up'!$D$4,$V434-4,0)&amp;"")</f>
        <v/>
      </c>
      <c r="F434" s="216" t="str">
        <f ca="1">IF(ISERROR($V434),"",OFFSET('Smelter Look-up'!$E$4,$V434-4,0))</f>
        <v/>
      </c>
      <c r="G434" s="216" t="str">
        <f ca="1">IF(C434=$X$4,"Enter smelter details",IF(ISERROR($V434),"",OFFSET('Smelter Look-up'!$F$4,$V434-4,0)))</f>
        <v/>
      </c>
      <c r="H434" s="217" t="str">
        <f ca="1">IF(ISERROR($V434),"",OFFSET('Smelter Look-up'!$G$4,$V434-4,0))</f>
        <v/>
      </c>
      <c r="I434" s="218" t="str">
        <f ca="1">IF(ISERROR($V434),"",OFFSET('Smelter Look-up'!$H$4,$V434-4,0))</f>
        <v/>
      </c>
      <c r="J434" s="218" t="str">
        <f ca="1">IF(ISERROR($V434),"",OFFSET('Smelter Look-up'!$I$4,$V434-4,0))</f>
        <v/>
      </c>
      <c r="K434" s="272"/>
      <c r="L434" s="272"/>
      <c r="M434" s="272"/>
      <c r="N434" s="272"/>
      <c r="O434" s="272"/>
      <c r="P434" s="219"/>
      <c r="Q434" s="273"/>
      <c r="R434" s="216" t="str">
        <f ca="1">IF(ISERROR($V434),"",OFFSET('Smelter Look-up'!$C$4,$V434-4,0)&amp;"")</f>
        <v/>
      </c>
      <c r="S434" s="224" t="str">
        <f t="shared" ca="1" si="60"/>
        <v/>
      </c>
      <c r="T434" s="224" t="str">
        <f ca="1">IF(B434="","",IF(ISERROR(MATCH($J434,SorP!$B$1:$B$6230,0)),"",INDIRECT("'SorP'!$A$"&amp;MATCH($J434,SorP!$B$1:$B$6230,0))))</f>
        <v/>
      </c>
      <c r="U434" s="240"/>
      <c r="V434" s="274" t="e">
        <f>IF(C434="",NA(),MATCH($B434&amp;$C434,'Smelter Look-up'!$J:$J,0))</f>
        <v>#N/A</v>
      </c>
      <c r="W434" s="275"/>
      <c r="X434" s="275">
        <f t="shared" ca="1" si="61"/>
        <v>0</v>
      </c>
      <c r="Y434" s="275"/>
      <c r="Z434" s="275"/>
      <c r="AB434" s="277" t="str">
        <f t="shared" si="62"/>
        <v/>
      </c>
    </row>
    <row r="435" spans="1:28" s="276" customFormat="1" ht="20.25">
      <c r="A435" s="330"/>
      <c r="B435" s="216" t="str">
        <f>IF(LEN(A435)=0,"",INDEX('Smelter Look-up'!$A:$A,MATCH($A435,'Smelter Look-up'!$E:$E,0)))</f>
        <v/>
      </c>
      <c r="C435" s="220" t="str">
        <f>IF(LEN(A435)=0,"",INDEX('Smelter Look-up'!$C:$C,MATCH($A435,'Smelter Look-up'!$E:$E,0)))</f>
        <v/>
      </c>
      <c r="D435" s="282"/>
      <c r="E435" s="216" t="str">
        <f ca="1">IF(ISERROR($V435),"",OFFSET('Smelter Look-up'!$D$4,$V435-4,0)&amp;"")</f>
        <v/>
      </c>
      <c r="F435" s="216" t="str">
        <f ca="1">IF(ISERROR($V435),"",OFFSET('Smelter Look-up'!$E$4,$V435-4,0))</f>
        <v/>
      </c>
      <c r="G435" s="216" t="str">
        <f ca="1">IF(C435=$X$4,"Enter smelter details",IF(ISERROR($V435),"",OFFSET('Smelter Look-up'!$F$4,$V435-4,0)))</f>
        <v/>
      </c>
      <c r="H435" s="217" t="str">
        <f ca="1">IF(ISERROR($V435),"",OFFSET('Smelter Look-up'!$G$4,$V435-4,0))</f>
        <v/>
      </c>
      <c r="I435" s="218" t="str">
        <f ca="1">IF(ISERROR($V435),"",OFFSET('Smelter Look-up'!$H$4,$V435-4,0))</f>
        <v/>
      </c>
      <c r="J435" s="218" t="str">
        <f ca="1">IF(ISERROR($V435),"",OFFSET('Smelter Look-up'!$I$4,$V435-4,0))</f>
        <v/>
      </c>
      <c r="K435" s="272"/>
      <c r="L435" s="272"/>
      <c r="M435" s="272"/>
      <c r="N435" s="272"/>
      <c r="O435" s="272"/>
      <c r="P435" s="219"/>
      <c r="Q435" s="273"/>
      <c r="R435" s="216" t="str">
        <f ca="1">IF(ISERROR($V435),"",OFFSET('Smelter Look-up'!$C$4,$V435-4,0)&amp;"")</f>
        <v/>
      </c>
      <c r="S435" s="224" t="str">
        <f t="shared" ca="1" si="60"/>
        <v/>
      </c>
      <c r="T435" s="224" t="str">
        <f ca="1">IF(B435="","",IF(ISERROR(MATCH($J435,SorP!$B$1:$B$6230,0)),"",INDIRECT("'SorP'!$A$"&amp;MATCH($J435,SorP!$B$1:$B$6230,0))))</f>
        <v/>
      </c>
      <c r="U435" s="240"/>
      <c r="V435" s="274" t="e">
        <f>IF(C435="",NA(),MATCH($B435&amp;$C435,'Smelter Look-up'!$J:$J,0))</f>
        <v>#N/A</v>
      </c>
      <c r="W435" s="275"/>
      <c r="X435" s="275">
        <f t="shared" ca="1" si="61"/>
        <v>0</v>
      </c>
      <c r="Y435" s="275"/>
      <c r="Z435" s="275"/>
      <c r="AB435" s="277" t="str">
        <f t="shared" si="62"/>
        <v/>
      </c>
    </row>
    <row r="436" spans="1:28" s="276" customFormat="1" ht="20.25">
      <c r="A436" s="330"/>
      <c r="B436" s="216" t="str">
        <f>IF(LEN(A436)=0,"",INDEX('Smelter Look-up'!$A:$A,MATCH($A436,'Smelter Look-up'!$E:$E,0)))</f>
        <v/>
      </c>
      <c r="C436" s="220" t="str">
        <f>IF(LEN(A436)=0,"",INDEX('Smelter Look-up'!$C:$C,MATCH($A436,'Smelter Look-up'!$E:$E,0)))</f>
        <v/>
      </c>
      <c r="D436" s="282"/>
      <c r="E436" s="216" t="str">
        <f ca="1">IF(ISERROR($V436),"",OFFSET('Smelter Look-up'!$D$4,$V436-4,0)&amp;"")</f>
        <v/>
      </c>
      <c r="F436" s="216" t="str">
        <f ca="1">IF(ISERROR($V436),"",OFFSET('Smelter Look-up'!$E$4,$V436-4,0))</f>
        <v/>
      </c>
      <c r="G436" s="216" t="str">
        <f ca="1">IF(C436=$X$4,"Enter smelter details",IF(ISERROR($V436),"",OFFSET('Smelter Look-up'!$F$4,$V436-4,0)))</f>
        <v/>
      </c>
      <c r="H436" s="217" t="str">
        <f ca="1">IF(ISERROR($V436),"",OFFSET('Smelter Look-up'!$G$4,$V436-4,0))</f>
        <v/>
      </c>
      <c r="I436" s="218" t="str">
        <f ca="1">IF(ISERROR($V436),"",OFFSET('Smelter Look-up'!$H$4,$V436-4,0))</f>
        <v/>
      </c>
      <c r="J436" s="218" t="str">
        <f ca="1">IF(ISERROR($V436),"",OFFSET('Smelter Look-up'!$I$4,$V436-4,0))</f>
        <v/>
      </c>
      <c r="K436" s="272"/>
      <c r="L436" s="272"/>
      <c r="M436" s="272"/>
      <c r="N436" s="272"/>
      <c r="O436" s="272"/>
      <c r="P436" s="219"/>
      <c r="Q436" s="273"/>
      <c r="R436" s="216" t="str">
        <f ca="1">IF(ISERROR($V436),"",OFFSET('Smelter Look-up'!$C$4,$V436-4,0)&amp;"")</f>
        <v/>
      </c>
      <c r="S436" s="224" t="str">
        <f t="shared" ca="1" si="60"/>
        <v/>
      </c>
      <c r="T436" s="224" t="str">
        <f ca="1">IF(B436="","",IF(ISERROR(MATCH($J436,SorP!$B$1:$B$6230,0)),"",INDIRECT("'SorP'!$A$"&amp;MATCH($J436,SorP!$B$1:$B$6230,0))))</f>
        <v/>
      </c>
      <c r="U436" s="240"/>
      <c r="V436" s="274" t="e">
        <f>IF(C436="",NA(),MATCH($B436&amp;$C436,'Smelter Look-up'!$J:$J,0))</f>
        <v>#N/A</v>
      </c>
      <c r="W436" s="275"/>
      <c r="X436" s="275">
        <f t="shared" ca="1" si="61"/>
        <v>0</v>
      </c>
      <c r="Y436" s="275"/>
      <c r="Z436" s="275"/>
      <c r="AB436" s="277" t="str">
        <f t="shared" si="62"/>
        <v/>
      </c>
    </row>
    <row r="437" spans="1:28" s="276" customFormat="1" ht="20.25">
      <c r="A437" s="330"/>
      <c r="B437" s="216" t="str">
        <f>IF(LEN(A437)=0,"",INDEX('Smelter Look-up'!$A:$A,MATCH($A437,'Smelter Look-up'!$E:$E,0)))</f>
        <v/>
      </c>
      <c r="C437" s="220" t="str">
        <f>IF(LEN(A437)=0,"",INDEX('Smelter Look-up'!$C:$C,MATCH($A437,'Smelter Look-up'!$E:$E,0)))</f>
        <v/>
      </c>
      <c r="D437" s="282"/>
      <c r="E437" s="216" t="str">
        <f ca="1">IF(ISERROR($V437),"",OFFSET('Smelter Look-up'!$D$4,$V437-4,0)&amp;"")</f>
        <v/>
      </c>
      <c r="F437" s="216" t="str">
        <f ca="1">IF(ISERROR($V437),"",OFFSET('Smelter Look-up'!$E$4,$V437-4,0))</f>
        <v/>
      </c>
      <c r="G437" s="216" t="str">
        <f ca="1">IF(C437=$X$4,"Enter smelter details",IF(ISERROR($V437),"",OFFSET('Smelter Look-up'!$F$4,$V437-4,0)))</f>
        <v/>
      </c>
      <c r="H437" s="217" t="str">
        <f ca="1">IF(ISERROR($V437),"",OFFSET('Smelter Look-up'!$G$4,$V437-4,0))</f>
        <v/>
      </c>
      <c r="I437" s="218" t="str">
        <f ca="1">IF(ISERROR($V437),"",OFFSET('Smelter Look-up'!$H$4,$V437-4,0))</f>
        <v/>
      </c>
      <c r="J437" s="218" t="str">
        <f ca="1">IF(ISERROR($V437),"",OFFSET('Smelter Look-up'!$I$4,$V437-4,0))</f>
        <v/>
      </c>
      <c r="K437" s="272"/>
      <c r="L437" s="272"/>
      <c r="M437" s="272"/>
      <c r="N437" s="272"/>
      <c r="O437" s="272"/>
      <c r="P437" s="219"/>
      <c r="Q437" s="273"/>
      <c r="R437" s="216" t="str">
        <f ca="1">IF(ISERROR($V437),"",OFFSET('Smelter Look-up'!$C$4,$V437-4,0)&amp;"")</f>
        <v/>
      </c>
      <c r="S437" s="224" t="str">
        <f t="shared" ca="1" si="60"/>
        <v/>
      </c>
      <c r="T437" s="224" t="str">
        <f ca="1">IF(B437="","",IF(ISERROR(MATCH($J437,SorP!$B$1:$B$6230,0)),"",INDIRECT("'SorP'!$A$"&amp;MATCH($J437,SorP!$B$1:$B$6230,0))))</f>
        <v/>
      </c>
      <c r="U437" s="240"/>
      <c r="V437" s="274" t="e">
        <f>IF(C437="",NA(),MATCH($B437&amp;$C437,'Smelter Look-up'!$J:$J,0))</f>
        <v>#N/A</v>
      </c>
      <c r="W437" s="275"/>
      <c r="X437" s="275">
        <f t="shared" ca="1" si="61"/>
        <v>0</v>
      </c>
      <c r="Y437" s="275"/>
      <c r="Z437" s="275"/>
      <c r="AB437" s="277" t="str">
        <f t="shared" si="62"/>
        <v/>
      </c>
    </row>
    <row r="438" spans="1:28" s="276" customFormat="1" ht="20.25">
      <c r="A438" s="330"/>
      <c r="B438" s="216" t="str">
        <f>IF(LEN(A438)=0,"",INDEX('Smelter Look-up'!$A:$A,MATCH($A438,'Smelter Look-up'!$E:$E,0)))</f>
        <v/>
      </c>
      <c r="C438" s="220" t="str">
        <f>IF(LEN(A438)=0,"",INDEX('Smelter Look-up'!$C:$C,MATCH($A438,'Smelter Look-up'!$E:$E,0)))</f>
        <v/>
      </c>
      <c r="D438" s="282"/>
      <c r="E438" s="216" t="str">
        <f ca="1">IF(ISERROR($V438),"",OFFSET('Smelter Look-up'!$D$4,$V438-4,0)&amp;"")</f>
        <v/>
      </c>
      <c r="F438" s="216" t="str">
        <f ca="1">IF(ISERROR($V438),"",OFFSET('Smelter Look-up'!$E$4,$V438-4,0))</f>
        <v/>
      </c>
      <c r="G438" s="216" t="str">
        <f ca="1">IF(C438=$X$4,"Enter smelter details",IF(ISERROR($V438),"",OFFSET('Smelter Look-up'!$F$4,$V438-4,0)))</f>
        <v/>
      </c>
      <c r="H438" s="217" t="str">
        <f ca="1">IF(ISERROR($V438),"",OFFSET('Smelter Look-up'!$G$4,$V438-4,0))</f>
        <v/>
      </c>
      <c r="I438" s="218" t="str">
        <f ca="1">IF(ISERROR($V438),"",OFFSET('Smelter Look-up'!$H$4,$V438-4,0))</f>
        <v/>
      </c>
      <c r="J438" s="218" t="str">
        <f ca="1">IF(ISERROR($V438),"",OFFSET('Smelter Look-up'!$I$4,$V438-4,0))</f>
        <v/>
      </c>
      <c r="K438" s="272"/>
      <c r="L438" s="272"/>
      <c r="M438" s="272"/>
      <c r="N438" s="272"/>
      <c r="O438" s="272"/>
      <c r="P438" s="219"/>
      <c r="Q438" s="273"/>
      <c r="R438" s="216" t="str">
        <f ca="1">IF(ISERROR($V438),"",OFFSET('Smelter Look-up'!$C$4,$V438-4,0)&amp;"")</f>
        <v/>
      </c>
      <c r="S438" s="224" t="str">
        <f t="shared" ca="1" si="60"/>
        <v/>
      </c>
      <c r="T438" s="224" t="str">
        <f ca="1">IF(B438="","",IF(ISERROR(MATCH($J438,SorP!$B$1:$B$6230,0)),"",INDIRECT("'SorP'!$A$"&amp;MATCH($J438,SorP!$B$1:$B$6230,0))))</f>
        <v/>
      </c>
      <c r="U438" s="240"/>
      <c r="V438" s="274" t="e">
        <f>IF(C438="",NA(),MATCH($B438&amp;$C438,'Smelter Look-up'!$J:$J,0))</f>
        <v>#N/A</v>
      </c>
      <c r="W438" s="275"/>
      <c r="X438" s="275">
        <f t="shared" ca="1" si="61"/>
        <v>0</v>
      </c>
      <c r="Y438" s="275"/>
      <c r="Z438" s="275"/>
      <c r="AB438" s="277" t="str">
        <f t="shared" si="62"/>
        <v/>
      </c>
    </row>
    <row r="439" spans="1:28" s="276" customFormat="1" ht="20.25">
      <c r="A439" s="330"/>
      <c r="B439" s="216" t="str">
        <f>IF(LEN(A439)=0,"",INDEX('Smelter Look-up'!$A:$A,MATCH($A439,'Smelter Look-up'!$E:$E,0)))</f>
        <v/>
      </c>
      <c r="C439" s="220" t="str">
        <f>IF(LEN(A439)=0,"",INDEX('Smelter Look-up'!$C:$C,MATCH($A439,'Smelter Look-up'!$E:$E,0)))</f>
        <v/>
      </c>
      <c r="D439" s="282"/>
      <c r="E439" s="216" t="str">
        <f ca="1">IF(ISERROR($V439),"",OFFSET('Smelter Look-up'!$D$4,$V439-4,0)&amp;"")</f>
        <v/>
      </c>
      <c r="F439" s="216" t="str">
        <f ca="1">IF(ISERROR($V439),"",OFFSET('Smelter Look-up'!$E$4,$V439-4,0))</f>
        <v/>
      </c>
      <c r="G439" s="216" t="str">
        <f ca="1">IF(C439=$X$4,"Enter smelter details",IF(ISERROR($V439),"",OFFSET('Smelter Look-up'!$F$4,$V439-4,0)))</f>
        <v/>
      </c>
      <c r="H439" s="217" t="str">
        <f ca="1">IF(ISERROR($V439),"",OFFSET('Smelter Look-up'!$G$4,$V439-4,0))</f>
        <v/>
      </c>
      <c r="I439" s="218" t="str">
        <f ca="1">IF(ISERROR($V439),"",OFFSET('Smelter Look-up'!$H$4,$V439-4,0))</f>
        <v/>
      </c>
      <c r="J439" s="218" t="str">
        <f ca="1">IF(ISERROR($V439),"",OFFSET('Smelter Look-up'!$I$4,$V439-4,0))</f>
        <v/>
      </c>
      <c r="K439" s="272"/>
      <c r="L439" s="272"/>
      <c r="M439" s="272"/>
      <c r="N439" s="272"/>
      <c r="O439" s="272"/>
      <c r="P439" s="219"/>
      <c r="Q439" s="273"/>
      <c r="R439" s="216" t="str">
        <f ca="1">IF(ISERROR($V439),"",OFFSET('Smelter Look-up'!$C$4,$V439-4,0)&amp;"")</f>
        <v/>
      </c>
      <c r="S439" s="224" t="str">
        <f t="shared" ca="1" si="60"/>
        <v/>
      </c>
      <c r="T439" s="224" t="str">
        <f ca="1">IF(B439="","",IF(ISERROR(MATCH($J439,SorP!$B$1:$B$6230,0)),"",INDIRECT("'SorP'!$A$"&amp;MATCH($J439,SorP!$B$1:$B$6230,0))))</f>
        <v/>
      </c>
      <c r="U439" s="240"/>
      <c r="V439" s="274" t="e">
        <f>IF(C439="",NA(),MATCH($B439&amp;$C439,'Smelter Look-up'!$J:$J,0))</f>
        <v>#N/A</v>
      </c>
      <c r="W439" s="275"/>
      <c r="X439" s="275">
        <f t="shared" ca="1" si="61"/>
        <v>0</v>
      </c>
      <c r="Y439" s="275"/>
      <c r="Z439" s="275"/>
      <c r="AB439" s="277" t="str">
        <f t="shared" si="62"/>
        <v/>
      </c>
    </row>
    <row r="440" spans="1:28" s="276" customFormat="1" ht="20.25">
      <c r="A440" s="330"/>
      <c r="B440" s="216" t="str">
        <f>IF(LEN(A440)=0,"",INDEX('Smelter Look-up'!$A:$A,MATCH($A440,'Smelter Look-up'!$E:$E,0)))</f>
        <v/>
      </c>
      <c r="C440" s="220" t="str">
        <f>IF(LEN(A440)=0,"",INDEX('Smelter Look-up'!$C:$C,MATCH($A440,'Smelter Look-up'!$E:$E,0)))</f>
        <v/>
      </c>
      <c r="D440" s="282"/>
      <c r="E440" s="216" t="str">
        <f ca="1">IF(ISERROR($V440),"",OFFSET('Smelter Look-up'!$D$4,$V440-4,0)&amp;"")</f>
        <v/>
      </c>
      <c r="F440" s="216" t="str">
        <f ca="1">IF(ISERROR($V440),"",OFFSET('Smelter Look-up'!$E$4,$V440-4,0))</f>
        <v/>
      </c>
      <c r="G440" s="216" t="str">
        <f ca="1">IF(C440=$X$4,"Enter smelter details",IF(ISERROR($V440),"",OFFSET('Smelter Look-up'!$F$4,$V440-4,0)))</f>
        <v/>
      </c>
      <c r="H440" s="217" t="str">
        <f ca="1">IF(ISERROR($V440),"",OFFSET('Smelter Look-up'!$G$4,$V440-4,0))</f>
        <v/>
      </c>
      <c r="I440" s="218" t="str">
        <f ca="1">IF(ISERROR($V440),"",OFFSET('Smelter Look-up'!$H$4,$V440-4,0))</f>
        <v/>
      </c>
      <c r="J440" s="218" t="str">
        <f ca="1">IF(ISERROR($V440),"",OFFSET('Smelter Look-up'!$I$4,$V440-4,0))</f>
        <v/>
      </c>
      <c r="K440" s="272"/>
      <c r="L440" s="272"/>
      <c r="M440" s="272"/>
      <c r="N440" s="272"/>
      <c r="O440" s="272"/>
      <c r="P440" s="219"/>
      <c r="Q440" s="273"/>
      <c r="R440" s="216" t="str">
        <f ca="1">IF(ISERROR($V440),"",OFFSET('Smelter Look-up'!$C$4,$V440-4,0)&amp;"")</f>
        <v/>
      </c>
      <c r="S440" s="224" t="str">
        <f t="shared" ca="1" si="60"/>
        <v/>
      </c>
      <c r="T440" s="224" t="str">
        <f ca="1">IF(B440="","",IF(ISERROR(MATCH($J440,SorP!$B$1:$B$6230,0)),"",INDIRECT("'SorP'!$A$"&amp;MATCH($J440,SorP!$B$1:$B$6230,0))))</f>
        <v/>
      </c>
      <c r="U440" s="240"/>
      <c r="V440" s="274" t="e">
        <f>IF(C440="",NA(),MATCH($B440&amp;$C440,'Smelter Look-up'!$J:$J,0))</f>
        <v>#N/A</v>
      </c>
      <c r="W440" s="275"/>
      <c r="X440" s="275">
        <f t="shared" ca="1" si="61"/>
        <v>0</v>
      </c>
      <c r="Y440" s="275"/>
      <c r="Z440" s="275"/>
      <c r="AB440" s="277" t="str">
        <f t="shared" si="62"/>
        <v/>
      </c>
    </row>
    <row r="441" spans="1:28" s="276" customFormat="1" ht="20.25">
      <c r="A441" s="330"/>
      <c r="B441" s="216" t="str">
        <f>IF(LEN(A441)=0,"",INDEX('Smelter Look-up'!$A:$A,MATCH($A441,'Smelter Look-up'!$E:$E,0)))</f>
        <v/>
      </c>
      <c r="C441" s="220" t="str">
        <f>IF(LEN(A441)=0,"",INDEX('Smelter Look-up'!$C:$C,MATCH($A441,'Smelter Look-up'!$E:$E,0)))</f>
        <v/>
      </c>
      <c r="D441" s="282"/>
      <c r="E441" s="216" t="str">
        <f ca="1">IF(ISERROR($V441),"",OFFSET('Smelter Look-up'!$D$4,$V441-4,0)&amp;"")</f>
        <v/>
      </c>
      <c r="F441" s="216" t="str">
        <f ca="1">IF(ISERROR($V441),"",OFFSET('Smelter Look-up'!$E$4,$V441-4,0))</f>
        <v/>
      </c>
      <c r="G441" s="216" t="str">
        <f ca="1">IF(C441=$X$4,"Enter smelter details",IF(ISERROR($V441),"",OFFSET('Smelter Look-up'!$F$4,$V441-4,0)))</f>
        <v/>
      </c>
      <c r="H441" s="217" t="str">
        <f ca="1">IF(ISERROR($V441),"",OFFSET('Smelter Look-up'!$G$4,$V441-4,0))</f>
        <v/>
      </c>
      <c r="I441" s="218" t="str">
        <f ca="1">IF(ISERROR($V441),"",OFFSET('Smelter Look-up'!$H$4,$V441-4,0))</f>
        <v/>
      </c>
      <c r="J441" s="218" t="str">
        <f ca="1">IF(ISERROR($V441),"",OFFSET('Smelter Look-up'!$I$4,$V441-4,0))</f>
        <v/>
      </c>
      <c r="K441" s="272"/>
      <c r="L441" s="272"/>
      <c r="M441" s="272"/>
      <c r="N441" s="272"/>
      <c r="O441" s="272"/>
      <c r="P441" s="219"/>
      <c r="Q441" s="273"/>
      <c r="R441" s="216" t="str">
        <f ca="1">IF(ISERROR($V441),"",OFFSET('Smelter Look-up'!$C$4,$V441-4,0)&amp;"")</f>
        <v/>
      </c>
      <c r="S441" s="224" t="str">
        <f t="shared" ca="1" si="60"/>
        <v/>
      </c>
      <c r="T441" s="224" t="str">
        <f ca="1">IF(B441="","",IF(ISERROR(MATCH($J441,SorP!$B$1:$B$6230,0)),"",INDIRECT("'SorP'!$A$"&amp;MATCH($J441,SorP!$B$1:$B$6230,0))))</f>
        <v/>
      </c>
      <c r="U441" s="240"/>
      <c r="V441" s="274" t="e">
        <f>IF(C441="",NA(),MATCH($B441&amp;$C441,'Smelter Look-up'!$J:$J,0))</f>
        <v>#N/A</v>
      </c>
      <c r="W441" s="275"/>
      <c r="X441" s="275">
        <f t="shared" ca="1" si="61"/>
        <v>0</v>
      </c>
      <c r="Y441" s="275"/>
      <c r="Z441" s="275"/>
      <c r="AB441" s="277" t="str">
        <f t="shared" si="62"/>
        <v/>
      </c>
    </row>
    <row r="442" spans="1:28" s="276" customFormat="1" ht="20.25">
      <c r="A442" s="330"/>
      <c r="B442" s="216" t="str">
        <f>IF(LEN(A442)=0,"",INDEX('Smelter Look-up'!$A:$A,MATCH($A442,'Smelter Look-up'!$E:$E,0)))</f>
        <v/>
      </c>
      <c r="C442" s="220" t="str">
        <f>IF(LEN(A442)=0,"",INDEX('Smelter Look-up'!$C:$C,MATCH($A442,'Smelter Look-up'!$E:$E,0)))</f>
        <v/>
      </c>
      <c r="D442" s="282"/>
      <c r="E442" s="216" t="str">
        <f ca="1">IF(ISERROR($V442),"",OFFSET('Smelter Look-up'!$D$4,$V442-4,0)&amp;"")</f>
        <v/>
      </c>
      <c r="F442" s="216" t="str">
        <f ca="1">IF(ISERROR($V442),"",OFFSET('Smelter Look-up'!$E$4,$V442-4,0))</f>
        <v/>
      </c>
      <c r="G442" s="216" t="str">
        <f ca="1">IF(C442=$X$4,"Enter smelter details",IF(ISERROR($V442),"",OFFSET('Smelter Look-up'!$F$4,$V442-4,0)))</f>
        <v/>
      </c>
      <c r="H442" s="217" t="str">
        <f ca="1">IF(ISERROR($V442),"",OFFSET('Smelter Look-up'!$G$4,$V442-4,0))</f>
        <v/>
      </c>
      <c r="I442" s="218" t="str">
        <f ca="1">IF(ISERROR($V442),"",OFFSET('Smelter Look-up'!$H$4,$V442-4,0))</f>
        <v/>
      </c>
      <c r="J442" s="218" t="str">
        <f ca="1">IF(ISERROR($V442),"",OFFSET('Smelter Look-up'!$I$4,$V442-4,0))</f>
        <v/>
      </c>
      <c r="K442" s="272"/>
      <c r="L442" s="272"/>
      <c r="M442" s="272"/>
      <c r="N442" s="272"/>
      <c r="O442" s="272"/>
      <c r="P442" s="219"/>
      <c r="Q442" s="273"/>
      <c r="R442" s="216" t="str">
        <f ca="1">IF(ISERROR($V442),"",OFFSET('Smelter Look-up'!$C$4,$V442-4,0)&amp;"")</f>
        <v/>
      </c>
      <c r="S442" s="224" t="str">
        <f t="shared" ca="1" si="60"/>
        <v/>
      </c>
      <c r="T442" s="224" t="str">
        <f ca="1">IF(B442="","",IF(ISERROR(MATCH($J442,SorP!$B$1:$B$6230,0)),"",INDIRECT("'SorP'!$A$"&amp;MATCH($J442,SorP!$B$1:$B$6230,0))))</f>
        <v/>
      </c>
      <c r="U442" s="240"/>
      <c r="V442" s="274" t="e">
        <f>IF(C442="",NA(),MATCH($B442&amp;$C442,'Smelter Look-up'!$J:$J,0))</f>
        <v>#N/A</v>
      </c>
      <c r="W442" s="275"/>
      <c r="X442" s="275">
        <f t="shared" ca="1" si="61"/>
        <v>0</v>
      </c>
      <c r="Y442" s="275"/>
      <c r="Z442" s="275"/>
      <c r="AB442" s="277" t="str">
        <f t="shared" si="62"/>
        <v/>
      </c>
    </row>
    <row r="443" spans="1:28" s="276" customFormat="1" ht="20.25">
      <c r="A443" s="330"/>
      <c r="B443" s="216" t="str">
        <f>IF(LEN(A443)=0,"",INDEX('Smelter Look-up'!$A:$A,MATCH($A443,'Smelter Look-up'!$E:$E,0)))</f>
        <v/>
      </c>
      <c r="C443" s="220" t="str">
        <f>IF(LEN(A443)=0,"",INDEX('Smelter Look-up'!$C:$C,MATCH($A443,'Smelter Look-up'!$E:$E,0)))</f>
        <v/>
      </c>
      <c r="D443" s="282"/>
      <c r="E443" s="216" t="str">
        <f ca="1">IF(ISERROR($V443),"",OFFSET('Smelter Look-up'!$D$4,$V443-4,0)&amp;"")</f>
        <v/>
      </c>
      <c r="F443" s="216" t="str">
        <f ca="1">IF(ISERROR($V443),"",OFFSET('Smelter Look-up'!$E$4,$V443-4,0))</f>
        <v/>
      </c>
      <c r="G443" s="216" t="str">
        <f ca="1">IF(C443=$X$4,"Enter smelter details",IF(ISERROR($V443),"",OFFSET('Smelter Look-up'!$F$4,$V443-4,0)))</f>
        <v/>
      </c>
      <c r="H443" s="217" t="str">
        <f ca="1">IF(ISERROR($V443),"",OFFSET('Smelter Look-up'!$G$4,$V443-4,0))</f>
        <v/>
      </c>
      <c r="I443" s="218" t="str">
        <f ca="1">IF(ISERROR($V443),"",OFFSET('Smelter Look-up'!$H$4,$V443-4,0))</f>
        <v/>
      </c>
      <c r="J443" s="218" t="str">
        <f ca="1">IF(ISERROR($V443),"",OFFSET('Smelter Look-up'!$I$4,$V443-4,0))</f>
        <v/>
      </c>
      <c r="K443" s="272"/>
      <c r="L443" s="272"/>
      <c r="M443" s="272"/>
      <c r="N443" s="272"/>
      <c r="O443" s="272"/>
      <c r="P443" s="219"/>
      <c r="Q443" s="273"/>
      <c r="R443" s="216" t="str">
        <f ca="1">IF(ISERROR($V443),"",OFFSET('Smelter Look-up'!$C$4,$V443-4,0)&amp;"")</f>
        <v/>
      </c>
      <c r="S443" s="224" t="str">
        <f t="shared" ca="1" si="60"/>
        <v/>
      </c>
      <c r="T443" s="224" t="str">
        <f ca="1">IF(B443="","",IF(ISERROR(MATCH($J443,SorP!$B$1:$B$6230,0)),"",INDIRECT("'SorP'!$A$"&amp;MATCH($J443,SorP!$B$1:$B$6230,0))))</f>
        <v/>
      </c>
      <c r="U443" s="240"/>
      <c r="V443" s="274" t="e">
        <f>IF(C443="",NA(),MATCH($B443&amp;$C443,'Smelter Look-up'!$J:$J,0))</f>
        <v>#N/A</v>
      </c>
      <c r="W443" s="275"/>
      <c r="X443" s="275">
        <f t="shared" ca="1" si="61"/>
        <v>0</v>
      </c>
      <c r="Y443" s="275"/>
      <c r="Z443" s="275"/>
      <c r="AB443" s="277" t="str">
        <f t="shared" si="62"/>
        <v/>
      </c>
    </row>
    <row r="444" spans="1:28" s="276" customFormat="1" ht="20.25">
      <c r="A444" s="330"/>
      <c r="B444" s="216" t="str">
        <f>IF(LEN(A444)=0,"",INDEX('Smelter Look-up'!$A:$A,MATCH($A444,'Smelter Look-up'!$E:$E,0)))</f>
        <v/>
      </c>
      <c r="C444" s="220" t="str">
        <f>IF(LEN(A444)=0,"",INDEX('Smelter Look-up'!$C:$C,MATCH($A444,'Smelter Look-up'!$E:$E,0)))</f>
        <v/>
      </c>
      <c r="D444" s="282"/>
      <c r="E444" s="216" t="str">
        <f ca="1">IF(ISERROR($V444),"",OFFSET('Smelter Look-up'!$D$4,$V444-4,0)&amp;"")</f>
        <v/>
      </c>
      <c r="F444" s="216" t="str">
        <f ca="1">IF(ISERROR($V444),"",OFFSET('Smelter Look-up'!$E$4,$V444-4,0))</f>
        <v/>
      </c>
      <c r="G444" s="216" t="str">
        <f ca="1">IF(C444=$X$4,"Enter smelter details",IF(ISERROR($V444),"",OFFSET('Smelter Look-up'!$F$4,$V444-4,0)))</f>
        <v/>
      </c>
      <c r="H444" s="217" t="str">
        <f ca="1">IF(ISERROR($V444),"",OFFSET('Smelter Look-up'!$G$4,$V444-4,0))</f>
        <v/>
      </c>
      <c r="I444" s="218" t="str">
        <f ca="1">IF(ISERROR($V444),"",OFFSET('Smelter Look-up'!$H$4,$V444-4,0))</f>
        <v/>
      </c>
      <c r="J444" s="218" t="str">
        <f ca="1">IF(ISERROR($V444),"",OFFSET('Smelter Look-up'!$I$4,$V444-4,0))</f>
        <v/>
      </c>
      <c r="K444" s="272"/>
      <c r="L444" s="272"/>
      <c r="M444" s="272"/>
      <c r="N444" s="272"/>
      <c r="O444" s="272"/>
      <c r="P444" s="219"/>
      <c r="Q444" s="273"/>
      <c r="R444" s="216" t="str">
        <f ca="1">IF(ISERROR($V444),"",OFFSET('Smelter Look-up'!$C$4,$V444-4,0)&amp;"")</f>
        <v/>
      </c>
      <c r="S444" s="224" t="str">
        <f t="shared" ca="1" si="60"/>
        <v/>
      </c>
      <c r="T444" s="224" t="str">
        <f ca="1">IF(B444="","",IF(ISERROR(MATCH($J444,SorP!$B$1:$B$6230,0)),"",INDIRECT("'SorP'!$A$"&amp;MATCH($J444,SorP!$B$1:$B$6230,0))))</f>
        <v/>
      </c>
      <c r="U444" s="240"/>
      <c r="V444" s="274" t="e">
        <f>IF(C444="",NA(),MATCH($B444&amp;$C444,'Smelter Look-up'!$J:$J,0))</f>
        <v>#N/A</v>
      </c>
      <c r="W444" s="275"/>
      <c r="X444" s="275">
        <f t="shared" ca="1" si="61"/>
        <v>0</v>
      </c>
      <c r="Y444" s="275"/>
      <c r="Z444" s="275"/>
      <c r="AB444" s="277" t="str">
        <f t="shared" si="62"/>
        <v/>
      </c>
    </row>
    <row r="445" spans="1:28" s="276" customFormat="1" ht="20.25">
      <c r="A445" s="330"/>
      <c r="B445" s="216" t="str">
        <f>IF(LEN(A445)=0,"",INDEX('Smelter Look-up'!$A:$A,MATCH($A445,'Smelter Look-up'!$E:$E,0)))</f>
        <v/>
      </c>
      <c r="C445" s="220" t="str">
        <f>IF(LEN(A445)=0,"",INDEX('Smelter Look-up'!$C:$C,MATCH($A445,'Smelter Look-up'!$E:$E,0)))</f>
        <v/>
      </c>
      <c r="D445" s="282"/>
      <c r="E445" s="216" t="str">
        <f ca="1">IF(ISERROR($V445),"",OFFSET('Smelter Look-up'!$D$4,$V445-4,0)&amp;"")</f>
        <v/>
      </c>
      <c r="F445" s="216" t="str">
        <f ca="1">IF(ISERROR($V445),"",OFFSET('Smelter Look-up'!$E$4,$V445-4,0))</f>
        <v/>
      </c>
      <c r="G445" s="216" t="str">
        <f ca="1">IF(C445=$X$4,"Enter smelter details",IF(ISERROR($V445),"",OFFSET('Smelter Look-up'!$F$4,$V445-4,0)))</f>
        <v/>
      </c>
      <c r="H445" s="217" t="str">
        <f ca="1">IF(ISERROR($V445),"",OFFSET('Smelter Look-up'!$G$4,$V445-4,0))</f>
        <v/>
      </c>
      <c r="I445" s="218" t="str">
        <f ca="1">IF(ISERROR($V445),"",OFFSET('Smelter Look-up'!$H$4,$V445-4,0))</f>
        <v/>
      </c>
      <c r="J445" s="218" t="str">
        <f ca="1">IF(ISERROR($V445),"",OFFSET('Smelter Look-up'!$I$4,$V445-4,0))</f>
        <v/>
      </c>
      <c r="K445" s="272"/>
      <c r="L445" s="272"/>
      <c r="M445" s="272"/>
      <c r="N445" s="272"/>
      <c r="O445" s="272"/>
      <c r="P445" s="219"/>
      <c r="Q445" s="273"/>
      <c r="R445" s="216" t="str">
        <f ca="1">IF(ISERROR($V445),"",OFFSET('Smelter Look-up'!$C$4,$V445-4,0)&amp;"")</f>
        <v/>
      </c>
      <c r="S445" s="224" t="str">
        <f t="shared" ca="1" si="60"/>
        <v/>
      </c>
      <c r="T445" s="224" t="str">
        <f ca="1">IF(B445="","",IF(ISERROR(MATCH($J445,SorP!$B$1:$B$6230,0)),"",INDIRECT("'SorP'!$A$"&amp;MATCH($J445,SorP!$B$1:$B$6230,0))))</f>
        <v/>
      </c>
      <c r="U445" s="240"/>
      <c r="V445" s="274" t="e">
        <f>IF(C445="",NA(),MATCH($B445&amp;$C445,'Smelter Look-up'!$J:$J,0))</f>
        <v>#N/A</v>
      </c>
      <c r="W445" s="275"/>
      <c r="X445" s="275">
        <f t="shared" ca="1" si="61"/>
        <v>0</v>
      </c>
      <c r="Y445" s="275"/>
      <c r="Z445" s="275"/>
      <c r="AB445" s="277" t="str">
        <f t="shared" si="62"/>
        <v/>
      </c>
    </row>
    <row r="446" spans="1:28" s="276" customFormat="1" ht="20.25">
      <c r="A446" s="330"/>
      <c r="B446" s="216" t="str">
        <f>IF(LEN(A446)=0,"",INDEX('Smelter Look-up'!$A:$A,MATCH($A446,'Smelter Look-up'!$E:$E,0)))</f>
        <v/>
      </c>
      <c r="C446" s="220" t="str">
        <f>IF(LEN(A446)=0,"",INDEX('Smelter Look-up'!$C:$C,MATCH($A446,'Smelter Look-up'!$E:$E,0)))</f>
        <v/>
      </c>
      <c r="D446" s="282"/>
      <c r="E446" s="216" t="str">
        <f ca="1">IF(ISERROR($V446),"",OFFSET('Smelter Look-up'!$D$4,$V446-4,0)&amp;"")</f>
        <v/>
      </c>
      <c r="F446" s="216" t="str">
        <f ca="1">IF(ISERROR($V446),"",OFFSET('Smelter Look-up'!$E$4,$V446-4,0))</f>
        <v/>
      </c>
      <c r="G446" s="216" t="str">
        <f ca="1">IF(C446=$X$4,"Enter smelter details",IF(ISERROR($V446),"",OFFSET('Smelter Look-up'!$F$4,$V446-4,0)))</f>
        <v/>
      </c>
      <c r="H446" s="217" t="str">
        <f ca="1">IF(ISERROR($V446),"",OFFSET('Smelter Look-up'!$G$4,$V446-4,0))</f>
        <v/>
      </c>
      <c r="I446" s="218" t="str">
        <f ca="1">IF(ISERROR($V446),"",OFFSET('Smelter Look-up'!$H$4,$V446-4,0))</f>
        <v/>
      </c>
      <c r="J446" s="218" t="str">
        <f ca="1">IF(ISERROR($V446),"",OFFSET('Smelter Look-up'!$I$4,$V446-4,0))</f>
        <v/>
      </c>
      <c r="K446" s="272"/>
      <c r="L446" s="272"/>
      <c r="M446" s="272"/>
      <c r="N446" s="272"/>
      <c r="O446" s="272"/>
      <c r="P446" s="219"/>
      <c r="Q446" s="273"/>
      <c r="R446" s="216" t="str">
        <f ca="1">IF(ISERROR($V446),"",OFFSET('Smelter Look-up'!$C$4,$V446-4,0)&amp;"")</f>
        <v/>
      </c>
      <c r="S446" s="224" t="str">
        <f t="shared" ca="1" si="60"/>
        <v/>
      </c>
      <c r="T446" s="224" t="str">
        <f ca="1">IF(B446="","",IF(ISERROR(MATCH($J446,SorP!$B$1:$B$6230,0)),"",INDIRECT("'SorP'!$A$"&amp;MATCH($J446,SorP!$B$1:$B$6230,0))))</f>
        <v/>
      </c>
      <c r="U446" s="240"/>
      <c r="V446" s="274" t="e">
        <f>IF(C446="",NA(),MATCH($B446&amp;$C446,'Smelter Look-up'!$J:$J,0))</f>
        <v>#N/A</v>
      </c>
      <c r="W446" s="275"/>
      <c r="X446" s="275">
        <f t="shared" ca="1" si="61"/>
        <v>0</v>
      </c>
      <c r="Y446" s="275"/>
      <c r="Z446" s="275"/>
      <c r="AB446" s="277" t="str">
        <f t="shared" si="62"/>
        <v/>
      </c>
    </row>
    <row r="447" spans="1:28" s="276" customFormat="1" ht="20.25">
      <c r="A447" s="330"/>
      <c r="B447" s="216" t="str">
        <f>IF(LEN(A447)=0,"",INDEX('Smelter Look-up'!$A:$A,MATCH($A447,'Smelter Look-up'!$E:$E,0)))</f>
        <v/>
      </c>
      <c r="C447" s="220" t="str">
        <f>IF(LEN(A447)=0,"",INDEX('Smelter Look-up'!$C:$C,MATCH($A447,'Smelter Look-up'!$E:$E,0)))</f>
        <v/>
      </c>
      <c r="D447" s="282"/>
      <c r="E447" s="216" t="str">
        <f ca="1">IF(ISERROR($V447),"",OFFSET('Smelter Look-up'!$D$4,$V447-4,0)&amp;"")</f>
        <v/>
      </c>
      <c r="F447" s="216" t="str">
        <f ca="1">IF(ISERROR($V447),"",OFFSET('Smelter Look-up'!$E$4,$V447-4,0))</f>
        <v/>
      </c>
      <c r="G447" s="216" t="str">
        <f ca="1">IF(C447=$X$4,"Enter smelter details",IF(ISERROR($V447),"",OFFSET('Smelter Look-up'!$F$4,$V447-4,0)))</f>
        <v/>
      </c>
      <c r="H447" s="217" t="str">
        <f ca="1">IF(ISERROR($V447),"",OFFSET('Smelter Look-up'!$G$4,$V447-4,0))</f>
        <v/>
      </c>
      <c r="I447" s="218" t="str">
        <f ca="1">IF(ISERROR($V447),"",OFFSET('Smelter Look-up'!$H$4,$V447-4,0))</f>
        <v/>
      </c>
      <c r="J447" s="218" t="str">
        <f ca="1">IF(ISERROR($V447),"",OFFSET('Smelter Look-up'!$I$4,$V447-4,0))</f>
        <v/>
      </c>
      <c r="K447" s="272"/>
      <c r="L447" s="272"/>
      <c r="M447" s="272"/>
      <c r="N447" s="272"/>
      <c r="O447" s="272"/>
      <c r="P447" s="219"/>
      <c r="Q447" s="273"/>
      <c r="R447" s="216" t="str">
        <f ca="1">IF(ISERROR($V447),"",OFFSET('Smelter Look-up'!$C$4,$V447-4,0)&amp;"")</f>
        <v/>
      </c>
      <c r="S447" s="224" t="str">
        <f t="shared" ca="1" si="60"/>
        <v/>
      </c>
      <c r="T447" s="224" t="str">
        <f ca="1">IF(B447="","",IF(ISERROR(MATCH($J447,SorP!$B$1:$B$6230,0)),"",INDIRECT("'SorP'!$A$"&amp;MATCH($J447,SorP!$B$1:$B$6230,0))))</f>
        <v/>
      </c>
      <c r="U447" s="240"/>
      <c r="V447" s="274" t="e">
        <f>IF(C447="",NA(),MATCH($B447&amp;$C447,'Smelter Look-up'!$J:$J,0))</f>
        <v>#N/A</v>
      </c>
      <c r="W447" s="275"/>
      <c r="X447" s="275">
        <f t="shared" ca="1" si="61"/>
        <v>0</v>
      </c>
      <c r="Y447" s="275"/>
      <c r="Z447" s="275"/>
      <c r="AB447" s="277" t="str">
        <f t="shared" si="62"/>
        <v/>
      </c>
    </row>
    <row r="448" spans="1:28" s="276" customFormat="1" ht="20.25">
      <c r="A448" s="330"/>
      <c r="B448" s="216" t="str">
        <f>IF(LEN(A448)=0,"",INDEX('Smelter Look-up'!$A:$A,MATCH($A448,'Smelter Look-up'!$E:$E,0)))</f>
        <v/>
      </c>
      <c r="C448" s="220" t="str">
        <f>IF(LEN(A448)=0,"",INDEX('Smelter Look-up'!$C:$C,MATCH($A448,'Smelter Look-up'!$E:$E,0)))</f>
        <v/>
      </c>
      <c r="D448" s="282"/>
      <c r="E448" s="216" t="str">
        <f ca="1">IF(ISERROR($V448),"",OFFSET('Smelter Look-up'!$D$4,$V448-4,0)&amp;"")</f>
        <v/>
      </c>
      <c r="F448" s="216" t="str">
        <f ca="1">IF(ISERROR($V448),"",OFFSET('Smelter Look-up'!$E$4,$V448-4,0))</f>
        <v/>
      </c>
      <c r="G448" s="216" t="str">
        <f ca="1">IF(C448=$X$4,"Enter smelter details",IF(ISERROR($V448),"",OFFSET('Smelter Look-up'!$F$4,$V448-4,0)))</f>
        <v/>
      </c>
      <c r="H448" s="217" t="str">
        <f ca="1">IF(ISERROR($V448),"",OFFSET('Smelter Look-up'!$G$4,$V448-4,0))</f>
        <v/>
      </c>
      <c r="I448" s="218" t="str">
        <f ca="1">IF(ISERROR($V448),"",OFFSET('Smelter Look-up'!$H$4,$V448-4,0))</f>
        <v/>
      </c>
      <c r="J448" s="218" t="str">
        <f ca="1">IF(ISERROR($V448),"",OFFSET('Smelter Look-up'!$I$4,$V448-4,0))</f>
        <v/>
      </c>
      <c r="K448" s="272"/>
      <c r="L448" s="272"/>
      <c r="M448" s="272"/>
      <c r="N448" s="272"/>
      <c r="O448" s="272"/>
      <c r="P448" s="219"/>
      <c r="Q448" s="273"/>
      <c r="R448" s="216" t="str">
        <f ca="1">IF(ISERROR($V448),"",OFFSET('Smelter Look-up'!$C$4,$V448-4,0)&amp;"")</f>
        <v/>
      </c>
      <c r="S448" s="224" t="str">
        <f t="shared" ca="1" si="60"/>
        <v/>
      </c>
      <c r="T448" s="224" t="str">
        <f ca="1">IF(B448="","",IF(ISERROR(MATCH($J448,SorP!$B$1:$B$6230,0)),"",INDIRECT("'SorP'!$A$"&amp;MATCH($J448,SorP!$B$1:$B$6230,0))))</f>
        <v/>
      </c>
      <c r="U448" s="240"/>
      <c r="V448" s="274" t="e">
        <f>IF(C448="",NA(),MATCH($B448&amp;$C448,'Smelter Look-up'!$J:$J,0))</f>
        <v>#N/A</v>
      </c>
      <c r="W448" s="275"/>
      <c r="X448" s="275">
        <f t="shared" ca="1" si="61"/>
        <v>0</v>
      </c>
      <c r="Y448" s="275"/>
      <c r="Z448" s="275"/>
      <c r="AB448" s="277" t="str">
        <f t="shared" si="62"/>
        <v/>
      </c>
    </row>
    <row r="449" spans="1:28" s="276" customFormat="1" ht="20.25">
      <c r="A449" s="330"/>
      <c r="B449" s="216" t="str">
        <f>IF(LEN(A449)=0,"",INDEX('Smelter Look-up'!$A:$A,MATCH($A449,'Smelter Look-up'!$E:$E,0)))</f>
        <v/>
      </c>
      <c r="C449" s="220" t="str">
        <f>IF(LEN(A449)=0,"",INDEX('Smelter Look-up'!$C:$C,MATCH($A449,'Smelter Look-up'!$E:$E,0)))</f>
        <v/>
      </c>
      <c r="D449" s="282"/>
      <c r="E449" s="216" t="str">
        <f ca="1">IF(ISERROR($V449),"",OFFSET('Smelter Look-up'!$D$4,$V449-4,0)&amp;"")</f>
        <v/>
      </c>
      <c r="F449" s="216" t="str">
        <f ca="1">IF(ISERROR($V449),"",OFFSET('Smelter Look-up'!$E$4,$V449-4,0))</f>
        <v/>
      </c>
      <c r="G449" s="216" t="str">
        <f ca="1">IF(C449=$X$4,"Enter smelter details",IF(ISERROR($V449),"",OFFSET('Smelter Look-up'!$F$4,$V449-4,0)))</f>
        <v/>
      </c>
      <c r="H449" s="217" t="str">
        <f ca="1">IF(ISERROR($V449),"",OFFSET('Smelter Look-up'!$G$4,$V449-4,0))</f>
        <v/>
      </c>
      <c r="I449" s="218" t="str">
        <f ca="1">IF(ISERROR($V449),"",OFFSET('Smelter Look-up'!$H$4,$V449-4,0))</f>
        <v/>
      </c>
      <c r="J449" s="218" t="str">
        <f ca="1">IF(ISERROR($V449),"",OFFSET('Smelter Look-up'!$I$4,$V449-4,0))</f>
        <v/>
      </c>
      <c r="K449" s="272"/>
      <c r="L449" s="272"/>
      <c r="M449" s="272"/>
      <c r="N449" s="272"/>
      <c r="O449" s="272"/>
      <c r="P449" s="219"/>
      <c r="Q449" s="273"/>
      <c r="R449" s="216" t="str">
        <f ca="1">IF(ISERROR($V449),"",OFFSET('Smelter Look-up'!$C$4,$V449-4,0)&amp;"")</f>
        <v/>
      </c>
      <c r="S449" s="224" t="str">
        <f t="shared" ca="1" si="60"/>
        <v/>
      </c>
      <c r="T449" s="224" t="str">
        <f ca="1">IF(B449="","",IF(ISERROR(MATCH($J449,SorP!$B$1:$B$6230,0)),"",INDIRECT("'SorP'!$A$"&amp;MATCH($J449,SorP!$B$1:$B$6230,0))))</f>
        <v/>
      </c>
      <c r="U449" s="240"/>
      <c r="V449" s="274" t="e">
        <f>IF(C449="",NA(),MATCH($B449&amp;$C449,'Smelter Look-up'!$J:$J,0))</f>
        <v>#N/A</v>
      </c>
      <c r="W449" s="275"/>
      <c r="X449" s="275">
        <f t="shared" ca="1" si="61"/>
        <v>0</v>
      </c>
      <c r="Y449" s="275"/>
      <c r="Z449" s="275"/>
      <c r="AB449" s="277" t="str">
        <f t="shared" si="62"/>
        <v/>
      </c>
    </row>
    <row r="450" spans="1:28" s="276" customFormat="1" ht="20.25">
      <c r="A450" s="330"/>
      <c r="B450" s="216" t="str">
        <f>IF(LEN(A450)=0,"",INDEX('Smelter Look-up'!$A:$A,MATCH($A450,'Smelter Look-up'!$E:$E,0)))</f>
        <v/>
      </c>
      <c r="C450" s="220" t="str">
        <f>IF(LEN(A450)=0,"",INDEX('Smelter Look-up'!$C:$C,MATCH($A450,'Smelter Look-up'!$E:$E,0)))</f>
        <v/>
      </c>
      <c r="D450" s="282"/>
      <c r="E450" s="216" t="str">
        <f ca="1">IF(ISERROR($V450),"",OFFSET('Smelter Look-up'!$D$4,$V450-4,0)&amp;"")</f>
        <v/>
      </c>
      <c r="F450" s="216" t="str">
        <f ca="1">IF(ISERROR($V450),"",OFFSET('Smelter Look-up'!$E$4,$V450-4,0))</f>
        <v/>
      </c>
      <c r="G450" s="216" t="str">
        <f ca="1">IF(C450=$X$4,"Enter smelter details",IF(ISERROR($V450),"",OFFSET('Smelter Look-up'!$F$4,$V450-4,0)))</f>
        <v/>
      </c>
      <c r="H450" s="217" t="str">
        <f ca="1">IF(ISERROR($V450),"",OFFSET('Smelter Look-up'!$G$4,$V450-4,0))</f>
        <v/>
      </c>
      <c r="I450" s="218" t="str">
        <f ca="1">IF(ISERROR($V450),"",OFFSET('Smelter Look-up'!$H$4,$V450-4,0))</f>
        <v/>
      </c>
      <c r="J450" s="218" t="str">
        <f ca="1">IF(ISERROR($V450),"",OFFSET('Smelter Look-up'!$I$4,$V450-4,0))</f>
        <v/>
      </c>
      <c r="K450" s="272"/>
      <c r="L450" s="272"/>
      <c r="M450" s="272"/>
      <c r="N450" s="272"/>
      <c r="O450" s="272"/>
      <c r="P450" s="219"/>
      <c r="Q450" s="273"/>
      <c r="R450" s="216" t="str">
        <f ca="1">IF(ISERROR($V450),"",OFFSET('Smelter Look-up'!$C$4,$V450-4,0)&amp;"")</f>
        <v/>
      </c>
      <c r="S450" s="224" t="str">
        <f t="shared" ca="1" si="60"/>
        <v/>
      </c>
      <c r="T450" s="224" t="str">
        <f ca="1">IF(B450="","",IF(ISERROR(MATCH($J450,SorP!$B$1:$B$6230,0)),"",INDIRECT("'SorP'!$A$"&amp;MATCH($J450,SorP!$B$1:$B$6230,0))))</f>
        <v/>
      </c>
      <c r="U450" s="240"/>
      <c r="V450" s="274" t="e">
        <f>IF(C450="",NA(),MATCH($B450&amp;$C450,'Smelter Look-up'!$J:$J,0))</f>
        <v>#N/A</v>
      </c>
      <c r="W450" s="275"/>
      <c r="X450" s="275">
        <f t="shared" ca="1" si="61"/>
        <v>0</v>
      </c>
      <c r="Y450" s="275"/>
      <c r="Z450" s="275"/>
      <c r="AB450" s="277" t="str">
        <f t="shared" si="62"/>
        <v/>
      </c>
    </row>
    <row r="451" spans="1:28" s="276" customFormat="1" ht="20.25">
      <c r="A451" s="330"/>
      <c r="B451" s="216" t="str">
        <f>IF(LEN(A451)=0,"",INDEX('Smelter Look-up'!$A:$A,MATCH($A451,'Smelter Look-up'!$E:$E,0)))</f>
        <v/>
      </c>
      <c r="C451" s="220" t="str">
        <f>IF(LEN(A451)=0,"",INDEX('Smelter Look-up'!$C:$C,MATCH($A451,'Smelter Look-up'!$E:$E,0)))</f>
        <v/>
      </c>
      <c r="D451" s="282"/>
      <c r="E451" s="216" t="str">
        <f ca="1">IF(ISERROR($V451),"",OFFSET('Smelter Look-up'!$D$4,$V451-4,0)&amp;"")</f>
        <v/>
      </c>
      <c r="F451" s="216" t="str">
        <f ca="1">IF(ISERROR($V451),"",OFFSET('Smelter Look-up'!$E$4,$V451-4,0))</f>
        <v/>
      </c>
      <c r="G451" s="216" t="str">
        <f ca="1">IF(C451=$X$4,"Enter smelter details",IF(ISERROR($V451),"",OFFSET('Smelter Look-up'!$F$4,$V451-4,0)))</f>
        <v/>
      </c>
      <c r="H451" s="217" t="str">
        <f ca="1">IF(ISERROR($V451),"",OFFSET('Smelter Look-up'!$G$4,$V451-4,0))</f>
        <v/>
      </c>
      <c r="I451" s="218" t="str">
        <f ca="1">IF(ISERROR($V451),"",OFFSET('Smelter Look-up'!$H$4,$V451-4,0))</f>
        <v/>
      </c>
      <c r="J451" s="218" t="str">
        <f ca="1">IF(ISERROR($V451),"",OFFSET('Smelter Look-up'!$I$4,$V451-4,0))</f>
        <v/>
      </c>
      <c r="K451" s="272"/>
      <c r="L451" s="272"/>
      <c r="M451" s="272"/>
      <c r="N451" s="272"/>
      <c r="O451" s="272"/>
      <c r="P451" s="219"/>
      <c r="Q451" s="273"/>
      <c r="R451" s="216" t="str">
        <f ca="1">IF(ISERROR($V451),"",OFFSET('Smelter Look-up'!$C$4,$V451-4,0)&amp;"")</f>
        <v/>
      </c>
      <c r="S451" s="224" t="str">
        <f t="shared" ca="1" si="60"/>
        <v/>
      </c>
      <c r="T451" s="224" t="str">
        <f ca="1">IF(B451="","",IF(ISERROR(MATCH($J451,SorP!$B$1:$B$6230,0)),"",INDIRECT("'SorP'!$A$"&amp;MATCH($J451,SorP!$B$1:$B$6230,0))))</f>
        <v/>
      </c>
      <c r="U451" s="240"/>
      <c r="V451" s="274" t="e">
        <f>IF(C451="",NA(),MATCH($B451&amp;$C451,'Smelter Look-up'!$J:$J,0))</f>
        <v>#N/A</v>
      </c>
      <c r="W451" s="275"/>
      <c r="X451" s="275">
        <f t="shared" ca="1" si="61"/>
        <v>0</v>
      </c>
      <c r="Y451" s="275"/>
      <c r="Z451" s="275"/>
      <c r="AB451" s="277" t="str">
        <f t="shared" si="62"/>
        <v/>
      </c>
    </row>
    <row r="452" spans="1:28" s="276" customFormat="1" ht="20.25">
      <c r="A452" s="330"/>
      <c r="B452" s="216" t="str">
        <f>IF(LEN(A452)=0,"",INDEX('Smelter Look-up'!$A:$A,MATCH($A452,'Smelter Look-up'!$E:$E,0)))</f>
        <v/>
      </c>
      <c r="C452" s="220" t="str">
        <f>IF(LEN(A452)=0,"",INDEX('Smelter Look-up'!$C:$C,MATCH($A452,'Smelter Look-up'!$E:$E,0)))</f>
        <v/>
      </c>
      <c r="D452" s="282"/>
      <c r="E452" s="216" t="str">
        <f ca="1">IF(ISERROR($V452),"",OFFSET('Smelter Look-up'!$D$4,$V452-4,0)&amp;"")</f>
        <v/>
      </c>
      <c r="F452" s="216" t="str">
        <f ca="1">IF(ISERROR($V452),"",OFFSET('Smelter Look-up'!$E$4,$V452-4,0))</f>
        <v/>
      </c>
      <c r="G452" s="216" t="str">
        <f ca="1">IF(C452=$X$4,"Enter smelter details",IF(ISERROR($V452),"",OFFSET('Smelter Look-up'!$F$4,$V452-4,0)))</f>
        <v/>
      </c>
      <c r="H452" s="217" t="str">
        <f ca="1">IF(ISERROR($V452),"",OFFSET('Smelter Look-up'!$G$4,$V452-4,0))</f>
        <v/>
      </c>
      <c r="I452" s="218" t="str">
        <f ca="1">IF(ISERROR($V452),"",OFFSET('Smelter Look-up'!$H$4,$V452-4,0))</f>
        <v/>
      </c>
      <c r="J452" s="218" t="str">
        <f ca="1">IF(ISERROR($V452),"",OFFSET('Smelter Look-up'!$I$4,$V452-4,0))</f>
        <v/>
      </c>
      <c r="K452" s="272"/>
      <c r="L452" s="272"/>
      <c r="M452" s="272"/>
      <c r="N452" s="272"/>
      <c r="O452" s="272"/>
      <c r="P452" s="219"/>
      <c r="Q452" s="273"/>
      <c r="R452" s="216" t="str">
        <f ca="1">IF(ISERROR($V452),"",OFFSET('Smelter Look-up'!$C$4,$V452-4,0)&amp;"")</f>
        <v/>
      </c>
      <c r="S452" s="224" t="str">
        <f t="shared" ca="1" si="60"/>
        <v/>
      </c>
      <c r="T452" s="224" t="str">
        <f ca="1">IF(B452="","",IF(ISERROR(MATCH($J452,SorP!$B$1:$B$6230,0)),"",INDIRECT("'SorP'!$A$"&amp;MATCH($J452,SorP!$B$1:$B$6230,0))))</f>
        <v/>
      </c>
      <c r="U452" s="240"/>
      <c r="V452" s="274" t="e">
        <f>IF(C452="",NA(),MATCH($B452&amp;$C452,'Smelter Look-up'!$J:$J,0))</f>
        <v>#N/A</v>
      </c>
      <c r="W452" s="275"/>
      <c r="X452" s="275">
        <f t="shared" ca="1" si="61"/>
        <v>0</v>
      </c>
      <c r="Y452" s="275"/>
      <c r="Z452" s="275"/>
      <c r="AB452" s="277" t="str">
        <f t="shared" si="62"/>
        <v/>
      </c>
    </row>
    <row r="453" spans="1:28" s="276" customFormat="1" ht="20.25">
      <c r="A453" s="330"/>
      <c r="B453" s="216" t="str">
        <f>IF(LEN(A453)=0,"",INDEX('Smelter Look-up'!$A:$A,MATCH($A453,'Smelter Look-up'!$E:$E,0)))</f>
        <v/>
      </c>
      <c r="C453" s="220" t="str">
        <f>IF(LEN(A453)=0,"",INDEX('Smelter Look-up'!$C:$C,MATCH($A453,'Smelter Look-up'!$E:$E,0)))</f>
        <v/>
      </c>
      <c r="D453" s="282"/>
      <c r="E453" s="216" t="str">
        <f ca="1">IF(ISERROR($V453),"",OFFSET('Smelter Look-up'!$D$4,$V453-4,0)&amp;"")</f>
        <v/>
      </c>
      <c r="F453" s="216" t="str">
        <f ca="1">IF(ISERROR($V453),"",OFFSET('Smelter Look-up'!$E$4,$V453-4,0))</f>
        <v/>
      </c>
      <c r="G453" s="216" t="str">
        <f ca="1">IF(C453=$X$4,"Enter smelter details",IF(ISERROR($V453),"",OFFSET('Smelter Look-up'!$F$4,$V453-4,0)))</f>
        <v/>
      </c>
      <c r="H453" s="217" t="str">
        <f ca="1">IF(ISERROR($V453),"",OFFSET('Smelter Look-up'!$G$4,$V453-4,0))</f>
        <v/>
      </c>
      <c r="I453" s="218" t="str">
        <f ca="1">IF(ISERROR($V453),"",OFFSET('Smelter Look-up'!$H$4,$V453-4,0))</f>
        <v/>
      </c>
      <c r="J453" s="218" t="str">
        <f ca="1">IF(ISERROR($V453),"",OFFSET('Smelter Look-up'!$I$4,$V453-4,0))</f>
        <v/>
      </c>
      <c r="K453" s="272"/>
      <c r="L453" s="272"/>
      <c r="M453" s="272"/>
      <c r="N453" s="272"/>
      <c r="O453" s="272"/>
      <c r="P453" s="219"/>
      <c r="Q453" s="273"/>
      <c r="R453" s="216" t="str">
        <f ca="1">IF(ISERROR($V453),"",OFFSET('Smelter Look-up'!$C$4,$V453-4,0)&amp;"")</f>
        <v/>
      </c>
      <c r="S453" s="224" t="str">
        <f t="shared" ref="S453" ca="1" si="63">IF(B453="","",IF(ISERROR(MATCH($E453,CL,0)),"Unknown",INDIRECT("'C'!$A$"&amp;MATCH($E453,CL,0)+1)))</f>
        <v/>
      </c>
      <c r="T453" s="224" t="str">
        <f ca="1">IF(B453="","",IF(ISERROR(MATCH($J453,SorP!$B$1:$B$6230,0)),"",INDIRECT("'SorP'!$A$"&amp;MATCH($J453,SorP!$B$1:$B$6230,0))))</f>
        <v/>
      </c>
      <c r="U453" s="240"/>
      <c r="V453" s="274" t="e">
        <f>IF(C453="",NA(),MATCH($B453&amp;$C453,'Smelter Look-up'!$J:$J,0))</f>
        <v>#N/A</v>
      </c>
      <c r="W453" s="275"/>
      <c r="X453" s="275">
        <f t="shared" ref="X453" ca="1" si="64">IF(AND(C453="Smelter not listed",OR(LEN(D453)=0,LEN(E453)=0)),1,0)</f>
        <v>0</v>
      </c>
      <c r="Y453" s="275"/>
      <c r="Z453" s="275"/>
      <c r="AB453" s="277" t="str">
        <f t="shared" ref="AB453" si="65">B453&amp;C453</f>
        <v/>
      </c>
    </row>
    <row r="454" spans="1:28" s="276" customFormat="1" ht="20.25">
      <c r="A454" s="330"/>
      <c r="B454" s="216" t="str">
        <f>IF(LEN(A454)=0,"",INDEX('Smelter Look-up'!$A:$A,MATCH($A454,'Smelter Look-up'!$E:$E,0)))</f>
        <v/>
      </c>
      <c r="C454" s="220" t="str">
        <f>IF(LEN(A454)=0,"",INDEX('Smelter Look-up'!$C:$C,MATCH($A454,'Smelter Look-up'!$E:$E,0)))</f>
        <v/>
      </c>
      <c r="D454" s="282"/>
      <c r="E454" s="216" t="str">
        <f ca="1">IF(ISERROR($V454),"",OFFSET('Smelter Look-up'!$D$4,$V454-4,0)&amp;"")</f>
        <v/>
      </c>
      <c r="F454" s="216" t="str">
        <f ca="1">IF(ISERROR($V454),"",OFFSET('Smelter Look-up'!$E$4,$V454-4,0))</f>
        <v/>
      </c>
      <c r="G454" s="216" t="str">
        <f ca="1">IF(C454=$X$4,"Enter smelter details",IF(ISERROR($V454),"",OFFSET('Smelter Look-up'!$F$4,$V454-4,0)))</f>
        <v/>
      </c>
      <c r="H454" s="217" t="str">
        <f ca="1">IF(ISERROR($V454),"",OFFSET('Smelter Look-up'!$G$4,$V454-4,0))</f>
        <v/>
      </c>
      <c r="I454" s="218" t="str">
        <f ca="1">IF(ISERROR($V454),"",OFFSET('Smelter Look-up'!$H$4,$V454-4,0))</f>
        <v/>
      </c>
      <c r="J454" s="218" t="str">
        <f ca="1">IF(ISERROR($V454),"",OFFSET('Smelter Look-up'!$I$4,$V454-4,0))</f>
        <v/>
      </c>
      <c r="K454" s="272"/>
      <c r="L454" s="272"/>
      <c r="M454" s="272"/>
      <c r="N454" s="272"/>
      <c r="O454" s="272"/>
      <c r="P454" s="219"/>
      <c r="Q454" s="273"/>
      <c r="R454" s="216" t="str">
        <f ca="1">IF(ISERROR($V454),"",OFFSET('Smelter Look-up'!$C$4,$V454-4,0)&amp;"")</f>
        <v/>
      </c>
      <c r="S454" s="224" t="str">
        <f t="shared" ref="S454:S485" ca="1" si="66">IF(B454="","",IF(ISERROR(MATCH($E454,CL,0)),"Unknown",INDIRECT("'C'!$A$"&amp;MATCH($E454,CL,0)+1)))</f>
        <v/>
      </c>
      <c r="T454" s="224" t="str">
        <f ca="1">IF(B454="","",IF(ISERROR(MATCH($J454,SorP!$B$1:$B$6230,0)),"",INDIRECT("'SorP'!$A$"&amp;MATCH($J454,SorP!$B$1:$B$6230,0))))</f>
        <v/>
      </c>
      <c r="U454" s="240"/>
      <c r="V454" s="274" t="e">
        <f>IF(C454="",NA(),MATCH($B454&amp;$C454,'Smelter Look-up'!$J:$J,0))</f>
        <v>#N/A</v>
      </c>
      <c r="W454" s="275"/>
      <c r="X454" s="275">
        <f t="shared" ref="X454:X485" ca="1" si="67">IF(AND(C454="Smelter not listed",OR(LEN(D454)=0,LEN(E454)=0)),1,0)</f>
        <v>0</v>
      </c>
      <c r="Y454" s="275"/>
      <c r="Z454" s="275"/>
      <c r="AB454" s="277" t="str">
        <f t="shared" ref="AB454:AB485" si="68">B454&amp;C454</f>
        <v/>
      </c>
    </row>
    <row r="455" spans="1:28" s="276" customFormat="1" ht="20.25">
      <c r="A455" s="330"/>
      <c r="B455" s="216" t="str">
        <f>IF(LEN(A455)=0,"",INDEX('Smelter Look-up'!$A:$A,MATCH($A455,'Smelter Look-up'!$E:$E,0)))</f>
        <v/>
      </c>
      <c r="C455" s="220" t="str">
        <f>IF(LEN(A455)=0,"",INDEX('Smelter Look-up'!$C:$C,MATCH($A455,'Smelter Look-up'!$E:$E,0)))</f>
        <v/>
      </c>
      <c r="D455" s="282"/>
      <c r="E455" s="216" t="str">
        <f ca="1">IF(ISERROR($V455),"",OFFSET('Smelter Look-up'!$D$4,$V455-4,0)&amp;"")</f>
        <v/>
      </c>
      <c r="F455" s="216" t="str">
        <f ca="1">IF(ISERROR($V455),"",OFFSET('Smelter Look-up'!$E$4,$V455-4,0))</f>
        <v/>
      </c>
      <c r="G455" s="216" t="str">
        <f ca="1">IF(C455=$X$4,"Enter smelter details",IF(ISERROR($V455),"",OFFSET('Smelter Look-up'!$F$4,$V455-4,0)))</f>
        <v/>
      </c>
      <c r="H455" s="217" t="str">
        <f ca="1">IF(ISERROR($V455),"",OFFSET('Smelter Look-up'!$G$4,$V455-4,0))</f>
        <v/>
      </c>
      <c r="I455" s="218" t="str">
        <f ca="1">IF(ISERROR($V455),"",OFFSET('Smelter Look-up'!$H$4,$V455-4,0))</f>
        <v/>
      </c>
      <c r="J455" s="218" t="str">
        <f ca="1">IF(ISERROR($V455),"",OFFSET('Smelter Look-up'!$I$4,$V455-4,0))</f>
        <v/>
      </c>
      <c r="K455" s="272"/>
      <c r="L455" s="272"/>
      <c r="M455" s="272"/>
      <c r="N455" s="272"/>
      <c r="O455" s="272"/>
      <c r="P455" s="219"/>
      <c r="Q455" s="273"/>
      <c r="R455" s="216" t="str">
        <f ca="1">IF(ISERROR($V455),"",OFFSET('Smelter Look-up'!$C$4,$V455-4,0)&amp;"")</f>
        <v/>
      </c>
      <c r="S455" s="224" t="str">
        <f t="shared" ca="1" si="66"/>
        <v/>
      </c>
      <c r="T455" s="224" t="str">
        <f ca="1">IF(B455="","",IF(ISERROR(MATCH($J455,SorP!$B$1:$B$6230,0)),"",INDIRECT("'SorP'!$A$"&amp;MATCH($J455,SorP!$B$1:$B$6230,0))))</f>
        <v/>
      </c>
      <c r="U455" s="240"/>
      <c r="V455" s="274" t="e">
        <f>IF(C455="",NA(),MATCH($B455&amp;$C455,'Smelter Look-up'!$J:$J,0))</f>
        <v>#N/A</v>
      </c>
      <c r="W455" s="275"/>
      <c r="X455" s="275">
        <f t="shared" ca="1" si="67"/>
        <v>0</v>
      </c>
      <c r="Y455" s="275"/>
      <c r="Z455" s="275"/>
      <c r="AB455" s="277" t="str">
        <f t="shared" si="68"/>
        <v/>
      </c>
    </row>
    <row r="456" spans="1:28" s="276" customFormat="1" ht="20.25">
      <c r="A456" s="330"/>
      <c r="B456" s="216" t="str">
        <f>IF(LEN(A456)=0,"",INDEX('Smelter Look-up'!$A:$A,MATCH($A456,'Smelter Look-up'!$E:$E,0)))</f>
        <v/>
      </c>
      <c r="C456" s="220" t="str">
        <f>IF(LEN(A456)=0,"",INDEX('Smelter Look-up'!$C:$C,MATCH($A456,'Smelter Look-up'!$E:$E,0)))</f>
        <v/>
      </c>
      <c r="D456" s="282"/>
      <c r="E456" s="216" t="str">
        <f ca="1">IF(ISERROR($V456),"",OFFSET('Smelter Look-up'!$D$4,$V456-4,0)&amp;"")</f>
        <v/>
      </c>
      <c r="F456" s="216" t="str">
        <f ca="1">IF(ISERROR($V456),"",OFFSET('Smelter Look-up'!$E$4,$V456-4,0))</f>
        <v/>
      </c>
      <c r="G456" s="216" t="str">
        <f ca="1">IF(C456=$X$4,"Enter smelter details",IF(ISERROR($V456),"",OFFSET('Smelter Look-up'!$F$4,$V456-4,0)))</f>
        <v/>
      </c>
      <c r="H456" s="217" t="str">
        <f ca="1">IF(ISERROR($V456),"",OFFSET('Smelter Look-up'!$G$4,$V456-4,0))</f>
        <v/>
      </c>
      <c r="I456" s="218" t="str">
        <f ca="1">IF(ISERROR($V456),"",OFFSET('Smelter Look-up'!$H$4,$V456-4,0))</f>
        <v/>
      </c>
      <c r="J456" s="218" t="str">
        <f ca="1">IF(ISERROR($V456),"",OFFSET('Smelter Look-up'!$I$4,$V456-4,0))</f>
        <v/>
      </c>
      <c r="K456" s="272"/>
      <c r="L456" s="272"/>
      <c r="M456" s="272"/>
      <c r="N456" s="272"/>
      <c r="O456" s="272"/>
      <c r="P456" s="219"/>
      <c r="Q456" s="273"/>
      <c r="R456" s="216" t="str">
        <f ca="1">IF(ISERROR($V456),"",OFFSET('Smelter Look-up'!$C$4,$V456-4,0)&amp;"")</f>
        <v/>
      </c>
      <c r="S456" s="224" t="str">
        <f t="shared" ca="1" si="66"/>
        <v/>
      </c>
      <c r="T456" s="224" t="str">
        <f ca="1">IF(B456="","",IF(ISERROR(MATCH($J456,SorP!$B$1:$B$6230,0)),"",INDIRECT("'SorP'!$A$"&amp;MATCH($J456,SorP!$B$1:$B$6230,0))))</f>
        <v/>
      </c>
      <c r="U456" s="240"/>
      <c r="V456" s="274" t="e">
        <f>IF(C456="",NA(),MATCH($B456&amp;$C456,'Smelter Look-up'!$J:$J,0))</f>
        <v>#N/A</v>
      </c>
      <c r="W456" s="275"/>
      <c r="X456" s="275">
        <f t="shared" ca="1" si="67"/>
        <v>0</v>
      </c>
      <c r="Y456" s="275"/>
      <c r="Z456" s="275"/>
      <c r="AB456" s="277" t="str">
        <f t="shared" si="68"/>
        <v/>
      </c>
    </row>
    <row r="457" spans="1:28" s="276" customFormat="1" ht="20.25">
      <c r="A457" s="330"/>
      <c r="B457" s="216" t="str">
        <f>IF(LEN(A457)=0,"",INDEX('Smelter Look-up'!$A:$A,MATCH($A457,'Smelter Look-up'!$E:$E,0)))</f>
        <v/>
      </c>
      <c r="C457" s="220" t="str">
        <f>IF(LEN(A457)=0,"",INDEX('Smelter Look-up'!$C:$C,MATCH($A457,'Smelter Look-up'!$E:$E,0)))</f>
        <v/>
      </c>
      <c r="D457" s="282"/>
      <c r="E457" s="216" t="str">
        <f ca="1">IF(ISERROR($V457),"",OFFSET('Smelter Look-up'!$D$4,$V457-4,0)&amp;"")</f>
        <v/>
      </c>
      <c r="F457" s="216" t="str">
        <f ca="1">IF(ISERROR($V457),"",OFFSET('Smelter Look-up'!$E$4,$V457-4,0))</f>
        <v/>
      </c>
      <c r="G457" s="216" t="str">
        <f ca="1">IF(C457=$X$4,"Enter smelter details",IF(ISERROR($V457),"",OFFSET('Smelter Look-up'!$F$4,$V457-4,0)))</f>
        <v/>
      </c>
      <c r="H457" s="217" t="str">
        <f ca="1">IF(ISERROR($V457),"",OFFSET('Smelter Look-up'!$G$4,$V457-4,0))</f>
        <v/>
      </c>
      <c r="I457" s="218" t="str">
        <f ca="1">IF(ISERROR($V457),"",OFFSET('Smelter Look-up'!$H$4,$V457-4,0))</f>
        <v/>
      </c>
      <c r="J457" s="218" t="str">
        <f ca="1">IF(ISERROR($V457),"",OFFSET('Smelter Look-up'!$I$4,$V457-4,0))</f>
        <v/>
      </c>
      <c r="K457" s="272"/>
      <c r="L457" s="272"/>
      <c r="M457" s="272"/>
      <c r="N457" s="272"/>
      <c r="O457" s="272"/>
      <c r="P457" s="219"/>
      <c r="Q457" s="273"/>
      <c r="R457" s="216" t="str">
        <f ca="1">IF(ISERROR($V457),"",OFFSET('Smelter Look-up'!$C$4,$V457-4,0)&amp;"")</f>
        <v/>
      </c>
      <c r="S457" s="224" t="str">
        <f t="shared" ca="1" si="66"/>
        <v/>
      </c>
      <c r="T457" s="224" t="str">
        <f ca="1">IF(B457="","",IF(ISERROR(MATCH($J457,SorP!$B$1:$B$6230,0)),"",INDIRECT("'SorP'!$A$"&amp;MATCH($J457,SorP!$B$1:$B$6230,0))))</f>
        <v/>
      </c>
      <c r="U457" s="240"/>
      <c r="V457" s="274" t="e">
        <f>IF(C457="",NA(),MATCH($B457&amp;$C457,'Smelter Look-up'!$J:$J,0))</f>
        <v>#N/A</v>
      </c>
      <c r="W457" s="275"/>
      <c r="X457" s="275">
        <f t="shared" ca="1" si="67"/>
        <v>0</v>
      </c>
      <c r="Y457" s="275"/>
      <c r="Z457" s="275"/>
      <c r="AB457" s="277" t="str">
        <f t="shared" si="68"/>
        <v/>
      </c>
    </row>
    <row r="458" spans="1:28" s="276" customFormat="1" ht="20.25">
      <c r="A458" s="330"/>
      <c r="B458" s="216" t="str">
        <f>IF(LEN(A458)=0,"",INDEX('Smelter Look-up'!$A:$A,MATCH($A458,'Smelter Look-up'!$E:$E,0)))</f>
        <v/>
      </c>
      <c r="C458" s="220" t="str">
        <f>IF(LEN(A458)=0,"",INDEX('Smelter Look-up'!$C:$C,MATCH($A458,'Smelter Look-up'!$E:$E,0)))</f>
        <v/>
      </c>
      <c r="D458" s="282"/>
      <c r="E458" s="216" t="str">
        <f ca="1">IF(ISERROR($V458),"",OFFSET('Smelter Look-up'!$D$4,$V458-4,0)&amp;"")</f>
        <v/>
      </c>
      <c r="F458" s="216" t="str">
        <f ca="1">IF(ISERROR($V458),"",OFFSET('Smelter Look-up'!$E$4,$V458-4,0))</f>
        <v/>
      </c>
      <c r="G458" s="216" t="str">
        <f ca="1">IF(C458=$X$4,"Enter smelter details",IF(ISERROR($V458),"",OFFSET('Smelter Look-up'!$F$4,$V458-4,0)))</f>
        <v/>
      </c>
      <c r="H458" s="217" t="str">
        <f ca="1">IF(ISERROR($V458),"",OFFSET('Smelter Look-up'!$G$4,$V458-4,0))</f>
        <v/>
      </c>
      <c r="I458" s="218" t="str">
        <f ca="1">IF(ISERROR($V458),"",OFFSET('Smelter Look-up'!$H$4,$V458-4,0))</f>
        <v/>
      </c>
      <c r="J458" s="218" t="str">
        <f ca="1">IF(ISERROR($V458),"",OFFSET('Smelter Look-up'!$I$4,$V458-4,0))</f>
        <v/>
      </c>
      <c r="K458" s="272"/>
      <c r="L458" s="272"/>
      <c r="M458" s="272"/>
      <c r="N458" s="272"/>
      <c r="O458" s="272"/>
      <c r="P458" s="219"/>
      <c r="Q458" s="273"/>
      <c r="R458" s="216" t="str">
        <f ca="1">IF(ISERROR($V458),"",OFFSET('Smelter Look-up'!$C$4,$V458-4,0)&amp;"")</f>
        <v/>
      </c>
      <c r="S458" s="224" t="str">
        <f t="shared" ca="1" si="66"/>
        <v/>
      </c>
      <c r="T458" s="224" t="str">
        <f ca="1">IF(B458="","",IF(ISERROR(MATCH($J458,SorP!$B$1:$B$6230,0)),"",INDIRECT("'SorP'!$A$"&amp;MATCH($J458,SorP!$B$1:$B$6230,0))))</f>
        <v/>
      </c>
      <c r="U458" s="240"/>
      <c r="V458" s="274" t="e">
        <f>IF(C458="",NA(),MATCH($B458&amp;$C458,'Smelter Look-up'!$J:$J,0))</f>
        <v>#N/A</v>
      </c>
      <c r="W458" s="275"/>
      <c r="X458" s="275">
        <f t="shared" ca="1" si="67"/>
        <v>0</v>
      </c>
      <c r="Y458" s="275"/>
      <c r="Z458" s="275"/>
      <c r="AB458" s="277" t="str">
        <f t="shared" si="68"/>
        <v/>
      </c>
    </row>
    <row r="459" spans="1:28" s="276" customFormat="1" ht="20.25">
      <c r="A459" s="330"/>
      <c r="B459" s="216" t="str">
        <f>IF(LEN(A459)=0,"",INDEX('Smelter Look-up'!$A:$A,MATCH($A459,'Smelter Look-up'!$E:$E,0)))</f>
        <v/>
      </c>
      <c r="C459" s="220" t="str">
        <f>IF(LEN(A459)=0,"",INDEX('Smelter Look-up'!$C:$C,MATCH($A459,'Smelter Look-up'!$E:$E,0)))</f>
        <v/>
      </c>
      <c r="D459" s="282"/>
      <c r="E459" s="216" t="str">
        <f ca="1">IF(ISERROR($V459),"",OFFSET('Smelter Look-up'!$D$4,$V459-4,0)&amp;"")</f>
        <v/>
      </c>
      <c r="F459" s="216" t="str">
        <f ca="1">IF(ISERROR($V459),"",OFFSET('Smelter Look-up'!$E$4,$V459-4,0))</f>
        <v/>
      </c>
      <c r="G459" s="216" t="str">
        <f ca="1">IF(C459=$X$4,"Enter smelter details",IF(ISERROR($V459),"",OFFSET('Smelter Look-up'!$F$4,$V459-4,0)))</f>
        <v/>
      </c>
      <c r="H459" s="217" t="str">
        <f ca="1">IF(ISERROR($V459),"",OFFSET('Smelter Look-up'!$G$4,$V459-4,0))</f>
        <v/>
      </c>
      <c r="I459" s="218" t="str">
        <f ca="1">IF(ISERROR($V459),"",OFFSET('Smelter Look-up'!$H$4,$V459-4,0))</f>
        <v/>
      </c>
      <c r="J459" s="218" t="str">
        <f ca="1">IF(ISERROR($V459),"",OFFSET('Smelter Look-up'!$I$4,$V459-4,0))</f>
        <v/>
      </c>
      <c r="K459" s="272"/>
      <c r="L459" s="272"/>
      <c r="M459" s="272"/>
      <c r="N459" s="272"/>
      <c r="O459" s="272"/>
      <c r="P459" s="219"/>
      <c r="Q459" s="273"/>
      <c r="R459" s="216" t="str">
        <f ca="1">IF(ISERROR($V459),"",OFFSET('Smelter Look-up'!$C$4,$V459-4,0)&amp;"")</f>
        <v/>
      </c>
      <c r="S459" s="224" t="str">
        <f t="shared" ca="1" si="66"/>
        <v/>
      </c>
      <c r="T459" s="224" t="str">
        <f ca="1">IF(B459="","",IF(ISERROR(MATCH($J459,SorP!$B$1:$B$6230,0)),"",INDIRECT("'SorP'!$A$"&amp;MATCH($J459,SorP!$B$1:$B$6230,0))))</f>
        <v/>
      </c>
      <c r="U459" s="240"/>
      <c r="V459" s="274" t="e">
        <f>IF(C459="",NA(),MATCH($B459&amp;$C459,'Smelter Look-up'!$J:$J,0))</f>
        <v>#N/A</v>
      </c>
      <c r="W459" s="275"/>
      <c r="X459" s="275">
        <f t="shared" ca="1" si="67"/>
        <v>0</v>
      </c>
      <c r="Y459" s="275"/>
      <c r="Z459" s="275"/>
      <c r="AB459" s="277" t="str">
        <f t="shared" si="68"/>
        <v/>
      </c>
    </row>
    <row r="460" spans="1:28" s="276" customFormat="1" ht="20.25">
      <c r="A460" s="330"/>
      <c r="B460" s="216" t="str">
        <f>IF(LEN(A460)=0,"",INDEX('Smelter Look-up'!$A:$A,MATCH($A460,'Smelter Look-up'!$E:$E,0)))</f>
        <v/>
      </c>
      <c r="C460" s="220" t="str">
        <f>IF(LEN(A460)=0,"",INDEX('Smelter Look-up'!$C:$C,MATCH($A460,'Smelter Look-up'!$E:$E,0)))</f>
        <v/>
      </c>
      <c r="D460" s="282"/>
      <c r="E460" s="216" t="str">
        <f ca="1">IF(ISERROR($V460),"",OFFSET('Smelter Look-up'!$D$4,$V460-4,0)&amp;"")</f>
        <v/>
      </c>
      <c r="F460" s="216" t="str">
        <f ca="1">IF(ISERROR($V460),"",OFFSET('Smelter Look-up'!$E$4,$V460-4,0))</f>
        <v/>
      </c>
      <c r="G460" s="216" t="str">
        <f ca="1">IF(C460=$X$4,"Enter smelter details",IF(ISERROR($V460),"",OFFSET('Smelter Look-up'!$F$4,$V460-4,0)))</f>
        <v/>
      </c>
      <c r="H460" s="217" t="str">
        <f ca="1">IF(ISERROR($V460),"",OFFSET('Smelter Look-up'!$G$4,$V460-4,0))</f>
        <v/>
      </c>
      <c r="I460" s="218" t="str">
        <f ca="1">IF(ISERROR($V460),"",OFFSET('Smelter Look-up'!$H$4,$V460-4,0))</f>
        <v/>
      </c>
      <c r="J460" s="218" t="str">
        <f ca="1">IF(ISERROR($V460),"",OFFSET('Smelter Look-up'!$I$4,$V460-4,0))</f>
        <v/>
      </c>
      <c r="K460" s="272"/>
      <c r="L460" s="272"/>
      <c r="M460" s="272"/>
      <c r="N460" s="272"/>
      <c r="O460" s="272"/>
      <c r="P460" s="219"/>
      <c r="Q460" s="273"/>
      <c r="R460" s="216" t="str">
        <f ca="1">IF(ISERROR($V460),"",OFFSET('Smelter Look-up'!$C$4,$V460-4,0)&amp;"")</f>
        <v/>
      </c>
      <c r="S460" s="224" t="str">
        <f t="shared" ca="1" si="66"/>
        <v/>
      </c>
      <c r="T460" s="224" t="str">
        <f ca="1">IF(B460="","",IF(ISERROR(MATCH($J460,SorP!$B$1:$B$6230,0)),"",INDIRECT("'SorP'!$A$"&amp;MATCH($J460,SorP!$B$1:$B$6230,0))))</f>
        <v/>
      </c>
      <c r="U460" s="240"/>
      <c r="V460" s="274" t="e">
        <f>IF(C460="",NA(),MATCH($B460&amp;$C460,'Smelter Look-up'!$J:$J,0))</f>
        <v>#N/A</v>
      </c>
      <c r="W460" s="275"/>
      <c r="X460" s="275">
        <f t="shared" ca="1" si="67"/>
        <v>0</v>
      </c>
      <c r="Y460" s="275"/>
      <c r="Z460" s="275"/>
      <c r="AB460" s="277" t="str">
        <f t="shared" si="68"/>
        <v/>
      </c>
    </row>
    <row r="461" spans="1:28" s="276" customFormat="1" ht="20.25">
      <c r="A461" s="330"/>
      <c r="B461" s="216" t="str">
        <f>IF(LEN(A461)=0,"",INDEX('Smelter Look-up'!$A:$A,MATCH($A461,'Smelter Look-up'!$E:$E,0)))</f>
        <v/>
      </c>
      <c r="C461" s="220" t="str">
        <f>IF(LEN(A461)=0,"",INDEX('Smelter Look-up'!$C:$C,MATCH($A461,'Smelter Look-up'!$E:$E,0)))</f>
        <v/>
      </c>
      <c r="D461" s="282"/>
      <c r="E461" s="216" t="str">
        <f ca="1">IF(ISERROR($V461),"",OFFSET('Smelter Look-up'!$D$4,$V461-4,0)&amp;"")</f>
        <v/>
      </c>
      <c r="F461" s="216" t="str">
        <f ca="1">IF(ISERROR($V461),"",OFFSET('Smelter Look-up'!$E$4,$V461-4,0))</f>
        <v/>
      </c>
      <c r="G461" s="216" t="str">
        <f ca="1">IF(C461=$X$4,"Enter smelter details",IF(ISERROR($V461),"",OFFSET('Smelter Look-up'!$F$4,$V461-4,0)))</f>
        <v/>
      </c>
      <c r="H461" s="217" t="str">
        <f ca="1">IF(ISERROR($V461),"",OFFSET('Smelter Look-up'!$G$4,$V461-4,0))</f>
        <v/>
      </c>
      <c r="I461" s="218" t="str">
        <f ca="1">IF(ISERROR($V461),"",OFFSET('Smelter Look-up'!$H$4,$V461-4,0))</f>
        <v/>
      </c>
      <c r="J461" s="218" t="str">
        <f ca="1">IF(ISERROR($V461),"",OFFSET('Smelter Look-up'!$I$4,$V461-4,0))</f>
        <v/>
      </c>
      <c r="K461" s="272"/>
      <c r="L461" s="272"/>
      <c r="M461" s="272"/>
      <c r="N461" s="272"/>
      <c r="O461" s="272"/>
      <c r="P461" s="219"/>
      <c r="Q461" s="273"/>
      <c r="R461" s="216" t="str">
        <f ca="1">IF(ISERROR($V461),"",OFFSET('Smelter Look-up'!$C$4,$V461-4,0)&amp;"")</f>
        <v/>
      </c>
      <c r="S461" s="224" t="str">
        <f t="shared" ca="1" si="66"/>
        <v/>
      </c>
      <c r="T461" s="224" t="str">
        <f ca="1">IF(B461="","",IF(ISERROR(MATCH($J461,SorP!$B$1:$B$6230,0)),"",INDIRECT("'SorP'!$A$"&amp;MATCH($J461,SorP!$B$1:$B$6230,0))))</f>
        <v/>
      </c>
      <c r="U461" s="240"/>
      <c r="V461" s="274" t="e">
        <f>IF(C461="",NA(),MATCH($B461&amp;$C461,'Smelter Look-up'!$J:$J,0))</f>
        <v>#N/A</v>
      </c>
      <c r="W461" s="275"/>
      <c r="X461" s="275">
        <f t="shared" ca="1" si="67"/>
        <v>0</v>
      </c>
      <c r="Y461" s="275"/>
      <c r="Z461" s="275"/>
      <c r="AB461" s="277" t="str">
        <f t="shared" si="68"/>
        <v/>
      </c>
    </row>
    <row r="462" spans="1:28" s="276" customFormat="1" ht="20.25">
      <c r="A462" s="330"/>
      <c r="B462" s="216" t="str">
        <f>IF(LEN(A462)=0,"",INDEX('Smelter Look-up'!$A:$A,MATCH($A462,'Smelter Look-up'!$E:$E,0)))</f>
        <v/>
      </c>
      <c r="C462" s="220" t="str">
        <f>IF(LEN(A462)=0,"",INDEX('Smelter Look-up'!$C:$C,MATCH($A462,'Smelter Look-up'!$E:$E,0)))</f>
        <v/>
      </c>
      <c r="D462" s="282"/>
      <c r="E462" s="216" t="str">
        <f ca="1">IF(ISERROR($V462),"",OFFSET('Smelter Look-up'!$D$4,$V462-4,0)&amp;"")</f>
        <v/>
      </c>
      <c r="F462" s="216" t="str">
        <f ca="1">IF(ISERROR($V462),"",OFFSET('Smelter Look-up'!$E$4,$V462-4,0))</f>
        <v/>
      </c>
      <c r="G462" s="216" t="str">
        <f ca="1">IF(C462=$X$4,"Enter smelter details",IF(ISERROR($V462),"",OFFSET('Smelter Look-up'!$F$4,$V462-4,0)))</f>
        <v/>
      </c>
      <c r="H462" s="217" t="str">
        <f ca="1">IF(ISERROR($V462),"",OFFSET('Smelter Look-up'!$G$4,$V462-4,0))</f>
        <v/>
      </c>
      <c r="I462" s="218" t="str">
        <f ca="1">IF(ISERROR($V462),"",OFFSET('Smelter Look-up'!$H$4,$V462-4,0))</f>
        <v/>
      </c>
      <c r="J462" s="218" t="str">
        <f ca="1">IF(ISERROR($V462),"",OFFSET('Smelter Look-up'!$I$4,$V462-4,0))</f>
        <v/>
      </c>
      <c r="K462" s="272"/>
      <c r="L462" s="272"/>
      <c r="M462" s="272"/>
      <c r="N462" s="272"/>
      <c r="O462" s="272"/>
      <c r="P462" s="219"/>
      <c r="Q462" s="273"/>
      <c r="R462" s="216" t="str">
        <f ca="1">IF(ISERROR($V462),"",OFFSET('Smelter Look-up'!$C$4,$V462-4,0)&amp;"")</f>
        <v/>
      </c>
      <c r="S462" s="224" t="str">
        <f t="shared" ca="1" si="66"/>
        <v/>
      </c>
      <c r="T462" s="224" t="str">
        <f ca="1">IF(B462="","",IF(ISERROR(MATCH($J462,SorP!$B$1:$B$6230,0)),"",INDIRECT("'SorP'!$A$"&amp;MATCH($J462,SorP!$B$1:$B$6230,0))))</f>
        <v/>
      </c>
      <c r="U462" s="240"/>
      <c r="V462" s="274" t="e">
        <f>IF(C462="",NA(),MATCH($B462&amp;$C462,'Smelter Look-up'!$J:$J,0))</f>
        <v>#N/A</v>
      </c>
      <c r="W462" s="275"/>
      <c r="X462" s="275">
        <f t="shared" ca="1" si="67"/>
        <v>0</v>
      </c>
      <c r="Y462" s="275"/>
      <c r="Z462" s="275"/>
      <c r="AB462" s="277" t="str">
        <f t="shared" si="68"/>
        <v/>
      </c>
    </row>
    <row r="463" spans="1:28" s="276" customFormat="1" ht="20.25">
      <c r="A463" s="330"/>
      <c r="B463" s="216" t="str">
        <f>IF(LEN(A463)=0,"",INDEX('Smelter Look-up'!$A:$A,MATCH($A463,'Smelter Look-up'!$E:$E,0)))</f>
        <v/>
      </c>
      <c r="C463" s="220" t="str">
        <f>IF(LEN(A463)=0,"",INDEX('Smelter Look-up'!$C:$C,MATCH($A463,'Smelter Look-up'!$E:$E,0)))</f>
        <v/>
      </c>
      <c r="D463" s="282"/>
      <c r="E463" s="216" t="str">
        <f ca="1">IF(ISERROR($V463),"",OFFSET('Smelter Look-up'!$D$4,$V463-4,0)&amp;"")</f>
        <v/>
      </c>
      <c r="F463" s="216" t="str">
        <f ca="1">IF(ISERROR($V463),"",OFFSET('Smelter Look-up'!$E$4,$V463-4,0))</f>
        <v/>
      </c>
      <c r="G463" s="216" t="str">
        <f ca="1">IF(C463=$X$4,"Enter smelter details",IF(ISERROR($V463),"",OFFSET('Smelter Look-up'!$F$4,$V463-4,0)))</f>
        <v/>
      </c>
      <c r="H463" s="217" t="str">
        <f ca="1">IF(ISERROR($V463),"",OFFSET('Smelter Look-up'!$G$4,$V463-4,0))</f>
        <v/>
      </c>
      <c r="I463" s="218" t="str">
        <f ca="1">IF(ISERROR($V463),"",OFFSET('Smelter Look-up'!$H$4,$V463-4,0))</f>
        <v/>
      </c>
      <c r="J463" s="218" t="str">
        <f ca="1">IF(ISERROR($V463),"",OFFSET('Smelter Look-up'!$I$4,$V463-4,0))</f>
        <v/>
      </c>
      <c r="K463" s="272"/>
      <c r="L463" s="272"/>
      <c r="M463" s="272"/>
      <c r="N463" s="272"/>
      <c r="O463" s="272"/>
      <c r="P463" s="219"/>
      <c r="Q463" s="273"/>
      <c r="R463" s="216" t="str">
        <f ca="1">IF(ISERROR($V463),"",OFFSET('Smelter Look-up'!$C$4,$V463-4,0)&amp;"")</f>
        <v/>
      </c>
      <c r="S463" s="224" t="str">
        <f t="shared" ca="1" si="66"/>
        <v/>
      </c>
      <c r="T463" s="224" t="str">
        <f ca="1">IF(B463="","",IF(ISERROR(MATCH($J463,SorP!$B$1:$B$6230,0)),"",INDIRECT("'SorP'!$A$"&amp;MATCH($J463,SorP!$B$1:$B$6230,0))))</f>
        <v/>
      </c>
      <c r="U463" s="240"/>
      <c r="V463" s="274" t="e">
        <f>IF(C463="",NA(),MATCH($B463&amp;$C463,'Smelter Look-up'!$J:$J,0))</f>
        <v>#N/A</v>
      </c>
      <c r="W463" s="275"/>
      <c r="X463" s="275">
        <f t="shared" ca="1" si="67"/>
        <v>0</v>
      </c>
      <c r="Y463" s="275"/>
      <c r="Z463" s="275"/>
      <c r="AB463" s="277" t="str">
        <f t="shared" si="68"/>
        <v/>
      </c>
    </row>
    <row r="464" spans="1:28" s="276" customFormat="1" ht="20.25">
      <c r="A464" s="330"/>
      <c r="B464" s="216" t="str">
        <f>IF(LEN(A464)=0,"",INDEX('Smelter Look-up'!$A:$A,MATCH($A464,'Smelter Look-up'!$E:$E,0)))</f>
        <v/>
      </c>
      <c r="C464" s="220" t="str">
        <f>IF(LEN(A464)=0,"",INDEX('Smelter Look-up'!$C:$C,MATCH($A464,'Smelter Look-up'!$E:$E,0)))</f>
        <v/>
      </c>
      <c r="D464" s="282"/>
      <c r="E464" s="216" t="str">
        <f ca="1">IF(ISERROR($V464),"",OFFSET('Smelter Look-up'!$D$4,$V464-4,0)&amp;"")</f>
        <v/>
      </c>
      <c r="F464" s="216" t="str">
        <f ca="1">IF(ISERROR($V464),"",OFFSET('Smelter Look-up'!$E$4,$V464-4,0))</f>
        <v/>
      </c>
      <c r="G464" s="216" t="str">
        <f ca="1">IF(C464=$X$4,"Enter smelter details",IF(ISERROR($V464),"",OFFSET('Smelter Look-up'!$F$4,$V464-4,0)))</f>
        <v/>
      </c>
      <c r="H464" s="217" t="str">
        <f ca="1">IF(ISERROR($V464),"",OFFSET('Smelter Look-up'!$G$4,$V464-4,0))</f>
        <v/>
      </c>
      <c r="I464" s="218" t="str">
        <f ca="1">IF(ISERROR($V464),"",OFFSET('Smelter Look-up'!$H$4,$V464-4,0))</f>
        <v/>
      </c>
      <c r="J464" s="218" t="str">
        <f ca="1">IF(ISERROR($V464),"",OFFSET('Smelter Look-up'!$I$4,$V464-4,0))</f>
        <v/>
      </c>
      <c r="K464" s="272"/>
      <c r="L464" s="272"/>
      <c r="M464" s="272"/>
      <c r="N464" s="272"/>
      <c r="O464" s="272"/>
      <c r="P464" s="219"/>
      <c r="Q464" s="273"/>
      <c r="R464" s="216" t="str">
        <f ca="1">IF(ISERROR($V464),"",OFFSET('Smelter Look-up'!$C$4,$V464-4,0)&amp;"")</f>
        <v/>
      </c>
      <c r="S464" s="224" t="str">
        <f t="shared" ca="1" si="66"/>
        <v/>
      </c>
      <c r="T464" s="224" t="str">
        <f ca="1">IF(B464="","",IF(ISERROR(MATCH($J464,SorP!$B$1:$B$6230,0)),"",INDIRECT("'SorP'!$A$"&amp;MATCH($J464,SorP!$B$1:$B$6230,0))))</f>
        <v/>
      </c>
      <c r="U464" s="240"/>
      <c r="V464" s="274" t="e">
        <f>IF(C464="",NA(),MATCH($B464&amp;$C464,'Smelter Look-up'!$J:$J,0))</f>
        <v>#N/A</v>
      </c>
      <c r="W464" s="275"/>
      <c r="X464" s="275">
        <f t="shared" ca="1" si="67"/>
        <v>0</v>
      </c>
      <c r="Y464" s="275"/>
      <c r="Z464" s="275"/>
      <c r="AB464" s="277" t="str">
        <f t="shared" si="68"/>
        <v/>
      </c>
    </row>
    <row r="465" spans="1:28" s="276" customFormat="1" ht="20.25">
      <c r="A465" s="330"/>
      <c r="B465" s="216" t="str">
        <f>IF(LEN(A465)=0,"",INDEX('Smelter Look-up'!$A:$A,MATCH($A465,'Smelter Look-up'!$E:$E,0)))</f>
        <v/>
      </c>
      <c r="C465" s="220" t="str">
        <f>IF(LEN(A465)=0,"",INDEX('Smelter Look-up'!$C:$C,MATCH($A465,'Smelter Look-up'!$E:$E,0)))</f>
        <v/>
      </c>
      <c r="D465" s="282"/>
      <c r="E465" s="216" t="str">
        <f ca="1">IF(ISERROR($V465),"",OFFSET('Smelter Look-up'!$D$4,$V465-4,0)&amp;"")</f>
        <v/>
      </c>
      <c r="F465" s="216" t="str">
        <f ca="1">IF(ISERROR($V465),"",OFFSET('Smelter Look-up'!$E$4,$V465-4,0))</f>
        <v/>
      </c>
      <c r="G465" s="216" t="str">
        <f ca="1">IF(C465=$X$4,"Enter smelter details",IF(ISERROR($V465),"",OFFSET('Smelter Look-up'!$F$4,$V465-4,0)))</f>
        <v/>
      </c>
      <c r="H465" s="217" t="str">
        <f ca="1">IF(ISERROR($V465),"",OFFSET('Smelter Look-up'!$G$4,$V465-4,0))</f>
        <v/>
      </c>
      <c r="I465" s="218" t="str">
        <f ca="1">IF(ISERROR($V465),"",OFFSET('Smelter Look-up'!$H$4,$V465-4,0))</f>
        <v/>
      </c>
      <c r="J465" s="218" t="str">
        <f ca="1">IF(ISERROR($V465),"",OFFSET('Smelter Look-up'!$I$4,$V465-4,0))</f>
        <v/>
      </c>
      <c r="K465" s="272"/>
      <c r="L465" s="272"/>
      <c r="M465" s="272"/>
      <c r="N465" s="272"/>
      <c r="O465" s="272"/>
      <c r="P465" s="219"/>
      <c r="Q465" s="273"/>
      <c r="R465" s="216" t="str">
        <f ca="1">IF(ISERROR($V465),"",OFFSET('Smelter Look-up'!$C$4,$V465-4,0)&amp;"")</f>
        <v/>
      </c>
      <c r="S465" s="224" t="str">
        <f t="shared" ca="1" si="66"/>
        <v/>
      </c>
      <c r="T465" s="224" t="str">
        <f ca="1">IF(B465="","",IF(ISERROR(MATCH($J465,SorP!$B$1:$B$6230,0)),"",INDIRECT("'SorP'!$A$"&amp;MATCH($J465,SorP!$B$1:$B$6230,0))))</f>
        <v/>
      </c>
      <c r="U465" s="240"/>
      <c r="V465" s="274" t="e">
        <f>IF(C465="",NA(),MATCH($B465&amp;$C465,'Smelter Look-up'!$J:$J,0))</f>
        <v>#N/A</v>
      </c>
      <c r="W465" s="275"/>
      <c r="X465" s="275">
        <f t="shared" ca="1" si="67"/>
        <v>0</v>
      </c>
      <c r="Y465" s="275"/>
      <c r="Z465" s="275"/>
      <c r="AB465" s="277" t="str">
        <f t="shared" si="68"/>
        <v/>
      </c>
    </row>
    <row r="466" spans="1:28" s="276" customFormat="1" ht="20.25">
      <c r="A466" s="330"/>
      <c r="B466" s="216" t="str">
        <f>IF(LEN(A466)=0,"",INDEX('Smelter Look-up'!$A:$A,MATCH($A466,'Smelter Look-up'!$E:$E,0)))</f>
        <v/>
      </c>
      <c r="C466" s="220" t="str">
        <f>IF(LEN(A466)=0,"",INDEX('Smelter Look-up'!$C:$C,MATCH($A466,'Smelter Look-up'!$E:$E,0)))</f>
        <v/>
      </c>
      <c r="D466" s="282"/>
      <c r="E466" s="216" t="str">
        <f ca="1">IF(ISERROR($V466),"",OFFSET('Smelter Look-up'!$D$4,$V466-4,0)&amp;"")</f>
        <v/>
      </c>
      <c r="F466" s="216" t="str">
        <f ca="1">IF(ISERROR($V466),"",OFFSET('Smelter Look-up'!$E$4,$V466-4,0))</f>
        <v/>
      </c>
      <c r="G466" s="216" t="str">
        <f ca="1">IF(C466=$X$4,"Enter smelter details",IF(ISERROR($V466),"",OFFSET('Smelter Look-up'!$F$4,$V466-4,0)))</f>
        <v/>
      </c>
      <c r="H466" s="217" t="str">
        <f ca="1">IF(ISERROR($V466),"",OFFSET('Smelter Look-up'!$G$4,$V466-4,0))</f>
        <v/>
      </c>
      <c r="I466" s="218" t="str">
        <f ca="1">IF(ISERROR($V466),"",OFFSET('Smelter Look-up'!$H$4,$V466-4,0))</f>
        <v/>
      </c>
      <c r="J466" s="218" t="str">
        <f ca="1">IF(ISERROR($V466),"",OFFSET('Smelter Look-up'!$I$4,$V466-4,0))</f>
        <v/>
      </c>
      <c r="K466" s="272"/>
      <c r="L466" s="272"/>
      <c r="M466" s="272"/>
      <c r="N466" s="272"/>
      <c r="O466" s="272"/>
      <c r="P466" s="219"/>
      <c r="Q466" s="273"/>
      <c r="R466" s="216" t="str">
        <f ca="1">IF(ISERROR($V466),"",OFFSET('Smelter Look-up'!$C$4,$V466-4,0)&amp;"")</f>
        <v/>
      </c>
      <c r="S466" s="224" t="str">
        <f t="shared" ca="1" si="66"/>
        <v/>
      </c>
      <c r="T466" s="224" t="str">
        <f ca="1">IF(B466="","",IF(ISERROR(MATCH($J466,SorP!$B$1:$B$6230,0)),"",INDIRECT("'SorP'!$A$"&amp;MATCH($J466,SorP!$B$1:$B$6230,0))))</f>
        <v/>
      </c>
      <c r="U466" s="240"/>
      <c r="V466" s="274" t="e">
        <f>IF(C466="",NA(),MATCH($B466&amp;$C466,'Smelter Look-up'!$J:$J,0))</f>
        <v>#N/A</v>
      </c>
      <c r="W466" s="275"/>
      <c r="X466" s="275">
        <f t="shared" ca="1" si="67"/>
        <v>0</v>
      </c>
      <c r="Y466" s="275"/>
      <c r="Z466" s="275"/>
      <c r="AB466" s="277" t="str">
        <f t="shared" si="68"/>
        <v/>
      </c>
    </row>
    <row r="467" spans="1:28" s="276" customFormat="1" ht="20.25">
      <c r="A467" s="330"/>
      <c r="B467" s="216" t="str">
        <f>IF(LEN(A467)=0,"",INDEX('Smelter Look-up'!$A:$A,MATCH($A467,'Smelter Look-up'!$E:$E,0)))</f>
        <v/>
      </c>
      <c r="C467" s="220" t="str">
        <f>IF(LEN(A467)=0,"",INDEX('Smelter Look-up'!$C:$C,MATCH($A467,'Smelter Look-up'!$E:$E,0)))</f>
        <v/>
      </c>
      <c r="D467" s="282"/>
      <c r="E467" s="216" t="str">
        <f ca="1">IF(ISERROR($V467),"",OFFSET('Smelter Look-up'!$D$4,$V467-4,0)&amp;"")</f>
        <v/>
      </c>
      <c r="F467" s="216" t="str">
        <f ca="1">IF(ISERROR($V467),"",OFFSET('Smelter Look-up'!$E$4,$V467-4,0))</f>
        <v/>
      </c>
      <c r="G467" s="216" t="str">
        <f ca="1">IF(C467=$X$4,"Enter smelter details",IF(ISERROR($V467),"",OFFSET('Smelter Look-up'!$F$4,$V467-4,0)))</f>
        <v/>
      </c>
      <c r="H467" s="217" t="str">
        <f ca="1">IF(ISERROR($V467),"",OFFSET('Smelter Look-up'!$G$4,$V467-4,0))</f>
        <v/>
      </c>
      <c r="I467" s="218" t="str">
        <f ca="1">IF(ISERROR($V467),"",OFFSET('Smelter Look-up'!$H$4,$V467-4,0))</f>
        <v/>
      </c>
      <c r="J467" s="218" t="str">
        <f ca="1">IF(ISERROR($V467),"",OFFSET('Smelter Look-up'!$I$4,$V467-4,0))</f>
        <v/>
      </c>
      <c r="K467" s="272"/>
      <c r="L467" s="272"/>
      <c r="M467" s="272"/>
      <c r="N467" s="272"/>
      <c r="O467" s="272"/>
      <c r="P467" s="219"/>
      <c r="Q467" s="273"/>
      <c r="R467" s="216" t="str">
        <f ca="1">IF(ISERROR($V467),"",OFFSET('Smelter Look-up'!$C$4,$V467-4,0)&amp;"")</f>
        <v/>
      </c>
      <c r="S467" s="224" t="str">
        <f t="shared" ca="1" si="66"/>
        <v/>
      </c>
      <c r="T467" s="224" t="str">
        <f ca="1">IF(B467="","",IF(ISERROR(MATCH($J467,SorP!$B$1:$B$6230,0)),"",INDIRECT("'SorP'!$A$"&amp;MATCH($J467,SorP!$B$1:$B$6230,0))))</f>
        <v/>
      </c>
      <c r="U467" s="240"/>
      <c r="V467" s="274" t="e">
        <f>IF(C467="",NA(),MATCH($B467&amp;$C467,'Smelter Look-up'!$J:$J,0))</f>
        <v>#N/A</v>
      </c>
      <c r="W467" s="275"/>
      <c r="X467" s="275">
        <f t="shared" ca="1" si="67"/>
        <v>0</v>
      </c>
      <c r="Y467" s="275"/>
      <c r="Z467" s="275"/>
      <c r="AB467" s="277" t="str">
        <f t="shared" si="68"/>
        <v/>
      </c>
    </row>
    <row r="468" spans="1:28" s="276" customFormat="1" ht="20.25">
      <c r="A468" s="330"/>
      <c r="B468" s="216" t="str">
        <f>IF(LEN(A468)=0,"",INDEX('Smelter Look-up'!$A:$A,MATCH($A468,'Smelter Look-up'!$E:$E,0)))</f>
        <v/>
      </c>
      <c r="C468" s="220" t="str">
        <f>IF(LEN(A468)=0,"",INDEX('Smelter Look-up'!$C:$C,MATCH($A468,'Smelter Look-up'!$E:$E,0)))</f>
        <v/>
      </c>
      <c r="D468" s="282"/>
      <c r="E468" s="216" t="str">
        <f ca="1">IF(ISERROR($V468),"",OFFSET('Smelter Look-up'!$D$4,$V468-4,0)&amp;"")</f>
        <v/>
      </c>
      <c r="F468" s="216" t="str">
        <f ca="1">IF(ISERROR($V468),"",OFFSET('Smelter Look-up'!$E$4,$V468-4,0))</f>
        <v/>
      </c>
      <c r="G468" s="216" t="str">
        <f ca="1">IF(C468=$X$4,"Enter smelter details",IF(ISERROR($V468),"",OFFSET('Smelter Look-up'!$F$4,$V468-4,0)))</f>
        <v/>
      </c>
      <c r="H468" s="217" t="str">
        <f ca="1">IF(ISERROR($V468),"",OFFSET('Smelter Look-up'!$G$4,$V468-4,0))</f>
        <v/>
      </c>
      <c r="I468" s="218" t="str">
        <f ca="1">IF(ISERROR($V468),"",OFFSET('Smelter Look-up'!$H$4,$V468-4,0))</f>
        <v/>
      </c>
      <c r="J468" s="218" t="str">
        <f ca="1">IF(ISERROR($V468),"",OFFSET('Smelter Look-up'!$I$4,$V468-4,0))</f>
        <v/>
      </c>
      <c r="K468" s="272"/>
      <c r="L468" s="272"/>
      <c r="M468" s="272"/>
      <c r="N468" s="272"/>
      <c r="O468" s="272"/>
      <c r="P468" s="219"/>
      <c r="Q468" s="273"/>
      <c r="R468" s="216" t="str">
        <f ca="1">IF(ISERROR($V468),"",OFFSET('Smelter Look-up'!$C$4,$V468-4,0)&amp;"")</f>
        <v/>
      </c>
      <c r="S468" s="224" t="str">
        <f t="shared" ca="1" si="66"/>
        <v/>
      </c>
      <c r="T468" s="224" t="str">
        <f ca="1">IF(B468="","",IF(ISERROR(MATCH($J468,SorP!$B$1:$B$6230,0)),"",INDIRECT("'SorP'!$A$"&amp;MATCH($J468,SorP!$B$1:$B$6230,0))))</f>
        <v/>
      </c>
      <c r="U468" s="240"/>
      <c r="V468" s="274" t="e">
        <f>IF(C468="",NA(),MATCH($B468&amp;$C468,'Smelter Look-up'!$J:$J,0))</f>
        <v>#N/A</v>
      </c>
      <c r="W468" s="275"/>
      <c r="X468" s="275">
        <f t="shared" ca="1" si="67"/>
        <v>0</v>
      </c>
      <c r="Y468" s="275"/>
      <c r="Z468" s="275"/>
      <c r="AB468" s="277" t="str">
        <f t="shared" si="68"/>
        <v/>
      </c>
    </row>
    <row r="469" spans="1:28" s="276" customFormat="1" ht="20.25">
      <c r="A469" s="330"/>
      <c r="B469" s="216" t="str">
        <f>IF(LEN(A469)=0,"",INDEX('Smelter Look-up'!$A:$A,MATCH($A469,'Smelter Look-up'!$E:$E,0)))</f>
        <v/>
      </c>
      <c r="C469" s="220" t="str">
        <f>IF(LEN(A469)=0,"",INDEX('Smelter Look-up'!$C:$C,MATCH($A469,'Smelter Look-up'!$E:$E,0)))</f>
        <v/>
      </c>
      <c r="D469" s="282"/>
      <c r="E469" s="216" t="str">
        <f ca="1">IF(ISERROR($V469),"",OFFSET('Smelter Look-up'!$D$4,$V469-4,0)&amp;"")</f>
        <v/>
      </c>
      <c r="F469" s="216" t="str">
        <f ca="1">IF(ISERROR($V469),"",OFFSET('Smelter Look-up'!$E$4,$V469-4,0))</f>
        <v/>
      </c>
      <c r="G469" s="216" t="str">
        <f ca="1">IF(C469=$X$4,"Enter smelter details",IF(ISERROR($V469),"",OFFSET('Smelter Look-up'!$F$4,$V469-4,0)))</f>
        <v/>
      </c>
      <c r="H469" s="217" t="str">
        <f ca="1">IF(ISERROR($V469),"",OFFSET('Smelter Look-up'!$G$4,$V469-4,0))</f>
        <v/>
      </c>
      <c r="I469" s="218" t="str">
        <f ca="1">IF(ISERROR($V469),"",OFFSET('Smelter Look-up'!$H$4,$V469-4,0))</f>
        <v/>
      </c>
      <c r="J469" s="218" t="str">
        <f ca="1">IF(ISERROR($V469),"",OFFSET('Smelter Look-up'!$I$4,$V469-4,0))</f>
        <v/>
      </c>
      <c r="K469" s="272"/>
      <c r="L469" s="272"/>
      <c r="M469" s="272"/>
      <c r="N469" s="272"/>
      <c r="O469" s="272"/>
      <c r="P469" s="219"/>
      <c r="Q469" s="273"/>
      <c r="R469" s="216" t="str">
        <f ca="1">IF(ISERROR($V469),"",OFFSET('Smelter Look-up'!$C$4,$V469-4,0)&amp;"")</f>
        <v/>
      </c>
      <c r="S469" s="224" t="str">
        <f t="shared" ca="1" si="66"/>
        <v/>
      </c>
      <c r="T469" s="224" t="str">
        <f ca="1">IF(B469="","",IF(ISERROR(MATCH($J469,SorP!$B$1:$B$6230,0)),"",INDIRECT("'SorP'!$A$"&amp;MATCH($J469,SorP!$B$1:$B$6230,0))))</f>
        <v/>
      </c>
      <c r="U469" s="240"/>
      <c r="V469" s="274" t="e">
        <f>IF(C469="",NA(),MATCH($B469&amp;$C469,'Smelter Look-up'!$J:$J,0))</f>
        <v>#N/A</v>
      </c>
      <c r="W469" s="275"/>
      <c r="X469" s="275">
        <f t="shared" ca="1" si="67"/>
        <v>0</v>
      </c>
      <c r="Y469" s="275"/>
      <c r="Z469" s="275"/>
      <c r="AB469" s="277" t="str">
        <f t="shared" si="68"/>
        <v/>
      </c>
    </row>
    <row r="470" spans="1:28" s="276" customFormat="1" ht="20.25">
      <c r="A470" s="330"/>
      <c r="B470" s="216" t="str">
        <f>IF(LEN(A470)=0,"",INDEX('Smelter Look-up'!$A:$A,MATCH($A470,'Smelter Look-up'!$E:$E,0)))</f>
        <v/>
      </c>
      <c r="C470" s="220" t="str">
        <f>IF(LEN(A470)=0,"",INDEX('Smelter Look-up'!$C:$C,MATCH($A470,'Smelter Look-up'!$E:$E,0)))</f>
        <v/>
      </c>
      <c r="D470" s="282"/>
      <c r="E470" s="216" t="str">
        <f ca="1">IF(ISERROR($V470),"",OFFSET('Smelter Look-up'!$D$4,$V470-4,0)&amp;"")</f>
        <v/>
      </c>
      <c r="F470" s="216" t="str">
        <f ca="1">IF(ISERROR($V470),"",OFFSET('Smelter Look-up'!$E$4,$V470-4,0))</f>
        <v/>
      </c>
      <c r="G470" s="216" t="str">
        <f ca="1">IF(C470=$X$4,"Enter smelter details",IF(ISERROR($V470),"",OFFSET('Smelter Look-up'!$F$4,$V470-4,0)))</f>
        <v/>
      </c>
      <c r="H470" s="217" t="str">
        <f ca="1">IF(ISERROR($V470),"",OFFSET('Smelter Look-up'!$G$4,$V470-4,0))</f>
        <v/>
      </c>
      <c r="I470" s="218" t="str">
        <f ca="1">IF(ISERROR($V470),"",OFFSET('Smelter Look-up'!$H$4,$V470-4,0))</f>
        <v/>
      </c>
      <c r="J470" s="218" t="str">
        <f ca="1">IF(ISERROR($V470),"",OFFSET('Smelter Look-up'!$I$4,$V470-4,0))</f>
        <v/>
      </c>
      <c r="K470" s="272"/>
      <c r="L470" s="272"/>
      <c r="M470" s="272"/>
      <c r="N470" s="272"/>
      <c r="O470" s="272"/>
      <c r="P470" s="219"/>
      <c r="Q470" s="273"/>
      <c r="R470" s="216" t="str">
        <f ca="1">IF(ISERROR($V470),"",OFFSET('Smelter Look-up'!$C$4,$V470-4,0)&amp;"")</f>
        <v/>
      </c>
      <c r="S470" s="224" t="str">
        <f t="shared" ca="1" si="66"/>
        <v/>
      </c>
      <c r="T470" s="224" t="str">
        <f ca="1">IF(B470="","",IF(ISERROR(MATCH($J470,SorP!$B$1:$B$6230,0)),"",INDIRECT("'SorP'!$A$"&amp;MATCH($J470,SorP!$B$1:$B$6230,0))))</f>
        <v/>
      </c>
      <c r="U470" s="240"/>
      <c r="V470" s="274" t="e">
        <f>IF(C470="",NA(),MATCH($B470&amp;$C470,'Smelter Look-up'!$J:$J,0))</f>
        <v>#N/A</v>
      </c>
      <c r="W470" s="275"/>
      <c r="X470" s="275">
        <f t="shared" ca="1" si="67"/>
        <v>0</v>
      </c>
      <c r="Y470" s="275"/>
      <c r="Z470" s="275"/>
      <c r="AB470" s="277" t="str">
        <f t="shared" si="68"/>
        <v/>
      </c>
    </row>
    <row r="471" spans="1:28" s="276" customFormat="1" ht="20.25">
      <c r="A471" s="330"/>
      <c r="B471" s="216" t="str">
        <f>IF(LEN(A471)=0,"",INDEX('Smelter Look-up'!$A:$A,MATCH($A471,'Smelter Look-up'!$E:$E,0)))</f>
        <v/>
      </c>
      <c r="C471" s="220" t="str">
        <f>IF(LEN(A471)=0,"",INDEX('Smelter Look-up'!$C:$C,MATCH($A471,'Smelter Look-up'!$E:$E,0)))</f>
        <v/>
      </c>
      <c r="D471" s="282"/>
      <c r="E471" s="216" t="str">
        <f ca="1">IF(ISERROR($V471),"",OFFSET('Smelter Look-up'!$D$4,$V471-4,0)&amp;"")</f>
        <v/>
      </c>
      <c r="F471" s="216" t="str">
        <f ca="1">IF(ISERROR($V471),"",OFFSET('Smelter Look-up'!$E$4,$V471-4,0))</f>
        <v/>
      </c>
      <c r="G471" s="216" t="str">
        <f ca="1">IF(C471=$X$4,"Enter smelter details",IF(ISERROR($V471),"",OFFSET('Smelter Look-up'!$F$4,$V471-4,0)))</f>
        <v/>
      </c>
      <c r="H471" s="217" t="str">
        <f ca="1">IF(ISERROR($V471),"",OFFSET('Smelter Look-up'!$G$4,$V471-4,0))</f>
        <v/>
      </c>
      <c r="I471" s="218" t="str">
        <f ca="1">IF(ISERROR($V471),"",OFFSET('Smelter Look-up'!$H$4,$V471-4,0))</f>
        <v/>
      </c>
      <c r="J471" s="218" t="str">
        <f ca="1">IF(ISERROR($V471),"",OFFSET('Smelter Look-up'!$I$4,$V471-4,0))</f>
        <v/>
      </c>
      <c r="K471" s="272"/>
      <c r="L471" s="272"/>
      <c r="M471" s="272"/>
      <c r="N471" s="272"/>
      <c r="O471" s="272"/>
      <c r="P471" s="219"/>
      <c r="Q471" s="273"/>
      <c r="R471" s="216" t="str">
        <f ca="1">IF(ISERROR($V471),"",OFFSET('Smelter Look-up'!$C$4,$V471-4,0)&amp;"")</f>
        <v/>
      </c>
      <c r="S471" s="224" t="str">
        <f t="shared" ca="1" si="66"/>
        <v/>
      </c>
      <c r="T471" s="224" t="str">
        <f ca="1">IF(B471="","",IF(ISERROR(MATCH($J471,SorP!$B$1:$B$6230,0)),"",INDIRECT("'SorP'!$A$"&amp;MATCH($J471,SorP!$B$1:$B$6230,0))))</f>
        <v/>
      </c>
      <c r="U471" s="240"/>
      <c r="V471" s="274" t="e">
        <f>IF(C471="",NA(),MATCH($B471&amp;$C471,'Smelter Look-up'!$J:$J,0))</f>
        <v>#N/A</v>
      </c>
      <c r="W471" s="275"/>
      <c r="X471" s="275">
        <f t="shared" ca="1" si="67"/>
        <v>0</v>
      </c>
      <c r="Y471" s="275"/>
      <c r="Z471" s="275"/>
      <c r="AB471" s="277" t="str">
        <f t="shared" si="68"/>
        <v/>
      </c>
    </row>
    <row r="472" spans="1:28" s="276" customFormat="1" ht="20.25">
      <c r="A472" s="330"/>
      <c r="B472" s="216" t="str">
        <f>IF(LEN(A472)=0,"",INDEX('Smelter Look-up'!$A:$A,MATCH($A472,'Smelter Look-up'!$E:$E,0)))</f>
        <v/>
      </c>
      <c r="C472" s="220" t="str">
        <f>IF(LEN(A472)=0,"",INDEX('Smelter Look-up'!$C:$C,MATCH($A472,'Smelter Look-up'!$E:$E,0)))</f>
        <v/>
      </c>
      <c r="D472" s="282"/>
      <c r="E472" s="216" t="str">
        <f ca="1">IF(ISERROR($V472),"",OFFSET('Smelter Look-up'!$D$4,$V472-4,0)&amp;"")</f>
        <v/>
      </c>
      <c r="F472" s="216" t="str">
        <f ca="1">IF(ISERROR($V472),"",OFFSET('Smelter Look-up'!$E$4,$V472-4,0))</f>
        <v/>
      </c>
      <c r="G472" s="216" t="str">
        <f ca="1">IF(C472=$X$4,"Enter smelter details",IF(ISERROR($V472),"",OFFSET('Smelter Look-up'!$F$4,$V472-4,0)))</f>
        <v/>
      </c>
      <c r="H472" s="217" t="str">
        <f ca="1">IF(ISERROR($V472),"",OFFSET('Smelter Look-up'!$G$4,$V472-4,0))</f>
        <v/>
      </c>
      <c r="I472" s="218" t="str">
        <f ca="1">IF(ISERROR($V472),"",OFFSET('Smelter Look-up'!$H$4,$V472-4,0))</f>
        <v/>
      </c>
      <c r="J472" s="218" t="str">
        <f ca="1">IF(ISERROR($V472),"",OFFSET('Smelter Look-up'!$I$4,$V472-4,0))</f>
        <v/>
      </c>
      <c r="K472" s="272"/>
      <c r="L472" s="272"/>
      <c r="M472" s="272"/>
      <c r="N472" s="272"/>
      <c r="O472" s="272"/>
      <c r="P472" s="219"/>
      <c r="Q472" s="273"/>
      <c r="R472" s="216" t="str">
        <f ca="1">IF(ISERROR($V472),"",OFFSET('Smelter Look-up'!$C$4,$V472-4,0)&amp;"")</f>
        <v/>
      </c>
      <c r="S472" s="224" t="str">
        <f t="shared" ca="1" si="66"/>
        <v/>
      </c>
      <c r="T472" s="224" t="str">
        <f ca="1">IF(B472="","",IF(ISERROR(MATCH($J472,SorP!$B$1:$B$6230,0)),"",INDIRECT("'SorP'!$A$"&amp;MATCH($J472,SorP!$B$1:$B$6230,0))))</f>
        <v/>
      </c>
      <c r="U472" s="240"/>
      <c r="V472" s="274" t="e">
        <f>IF(C472="",NA(),MATCH($B472&amp;$C472,'Smelter Look-up'!$J:$J,0))</f>
        <v>#N/A</v>
      </c>
      <c r="W472" s="275"/>
      <c r="X472" s="275">
        <f t="shared" ca="1" si="67"/>
        <v>0</v>
      </c>
      <c r="Y472" s="275"/>
      <c r="Z472" s="275"/>
      <c r="AB472" s="277" t="str">
        <f t="shared" si="68"/>
        <v/>
      </c>
    </row>
    <row r="473" spans="1:28" s="276" customFormat="1" ht="20.25">
      <c r="A473" s="330"/>
      <c r="B473" s="216" t="str">
        <f>IF(LEN(A473)=0,"",INDEX('Smelter Look-up'!$A:$A,MATCH($A473,'Smelter Look-up'!$E:$E,0)))</f>
        <v/>
      </c>
      <c r="C473" s="220" t="str">
        <f>IF(LEN(A473)=0,"",INDEX('Smelter Look-up'!$C:$C,MATCH($A473,'Smelter Look-up'!$E:$E,0)))</f>
        <v/>
      </c>
      <c r="D473" s="282"/>
      <c r="E473" s="216" t="str">
        <f ca="1">IF(ISERROR($V473),"",OFFSET('Smelter Look-up'!$D$4,$V473-4,0)&amp;"")</f>
        <v/>
      </c>
      <c r="F473" s="216" t="str">
        <f ca="1">IF(ISERROR($V473),"",OFFSET('Smelter Look-up'!$E$4,$V473-4,0))</f>
        <v/>
      </c>
      <c r="G473" s="216" t="str">
        <f ca="1">IF(C473=$X$4,"Enter smelter details",IF(ISERROR($V473),"",OFFSET('Smelter Look-up'!$F$4,$V473-4,0)))</f>
        <v/>
      </c>
      <c r="H473" s="217" t="str">
        <f ca="1">IF(ISERROR($V473),"",OFFSET('Smelter Look-up'!$G$4,$V473-4,0))</f>
        <v/>
      </c>
      <c r="I473" s="218" t="str">
        <f ca="1">IF(ISERROR($V473),"",OFFSET('Smelter Look-up'!$H$4,$V473-4,0))</f>
        <v/>
      </c>
      <c r="J473" s="218" t="str">
        <f ca="1">IF(ISERROR($V473),"",OFFSET('Smelter Look-up'!$I$4,$V473-4,0))</f>
        <v/>
      </c>
      <c r="K473" s="272"/>
      <c r="L473" s="272"/>
      <c r="M473" s="272"/>
      <c r="N473" s="272"/>
      <c r="O473" s="272"/>
      <c r="P473" s="219"/>
      <c r="Q473" s="273"/>
      <c r="R473" s="216" t="str">
        <f ca="1">IF(ISERROR($V473),"",OFFSET('Smelter Look-up'!$C$4,$V473-4,0)&amp;"")</f>
        <v/>
      </c>
      <c r="S473" s="224" t="str">
        <f t="shared" ca="1" si="66"/>
        <v/>
      </c>
      <c r="T473" s="224" t="str">
        <f ca="1">IF(B473="","",IF(ISERROR(MATCH($J473,SorP!$B$1:$B$6230,0)),"",INDIRECT("'SorP'!$A$"&amp;MATCH($J473,SorP!$B$1:$B$6230,0))))</f>
        <v/>
      </c>
      <c r="U473" s="240"/>
      <c r="V473" s="274" t="e">
        <f>IF(C473="",NA(),MATCH($B473&amp;$C473,'Smelter Look-up'!$J:$J,0))</f>
        <v>#N/A</v>
      </c>
      <c r="W473" s="275"/>
      <c r="X473" s="275">
        <f t="shared" ca="1" si="67"/>
        <v>0</v>
      </c>
      <c r="Y473" s="275"/>
      <c r="Z473" s="275"/>
      <c r="AB473" s="277" t="str">
        <f t="shared" si="68"/>
        <v/>
      </c>
    </row>
    <row r="474" spans="1:28" s="276" customFormat="1" ht="20.25">
      <c r="A474" s="330"/>
      <c r="B474" s="216" t="str">
        <f>IF(LEN(A474)=0,"",INDEX('Smelter Look-up'!$A:$A,MATCH($A474,'Smelter Look-up'!$E:$E,0)))</f>
        <v/>
      </c>
      <c r="C474" s="220" t="str">
        <f>IF(LEN(A474)=0,"",INDEX('Smelter Look-up'!$C:$C,MATCH($A474,'Smelter Look-up'!$E:$E,0)))</f>
        <v/>
      </c>
      <c r="D474" s="282"/>
      <c r="E474" s="216" t="str">
        <f ca="1">IF(ISERROR($V474),"",OFFSET('Smelter Look-up'!$D$4,$V474-4,0)&amp;"")</f>
        <v/>
      </c>
      <c r="F474" s="216" t="str">
        <f ca="1">IF(ISERROR($V474),"",OFFSET('Smelter Look-up'!$E$4,$V474-4,0))</f>
        <v/>
      </c>
      <c r="G474" s="216" t="str">
        <f ca="1">IF(C474=$X$4,"Enter smelter details",IF(ISERROR($V474),"",OFFSET('Smelter Look-up'!$F$4,$V474-4,0)))</f>
        <v/>
      </c>
      <c r="H474" s="217" t="str">
        <f ca="1">IF(ISERROR($V474),"",OFFSET('Smelter Look-up'!$G$4,$V474-4,0))</f>
        <v/>
      </c>
      <c r="I474" s="218" t="str">
        <f ca="1">IF(ISERROR($V474),"",OFFSET('Smelter Look-up'!$H$4,$V474-4,0))</f>
        <v/>
      </c>
      <c r="J474" s="218" t="str">
        <f ca="1">IF(ISERROR($V474),"",OFFSET('Smelter Look-up'!$I$4,$V474-4,0))</f>
        <v/>
      </c>
      <c r="K474" s="272"/>
      <c r="L474" s="272"/>
      <c r="M474" s="272"/>
      <c r="N474" s="272"/>
      <c r="O474" s="272"/>
      <c r="P474" s="219"/>
      <c r="Q474" s="273"/>
      <c r="R474" s="216" t="str">
        <f ca="1">IF(ISERROR($V474),"",OFFSET('Smelter Look-up'!$C$4,$V474-4,0)&amp;"")</f>
        <v/>
      </c>
      <c r="S474" s="224" t="str">
        <f t="shared" ca="1" si="66"/>
        <v/>
      </c>
      <c r="T474" s="224" t="str">
        <f ca="1">IF(B474="","",IF(ISERROR(MATCH($J474,SorP!$B$1:$B$6230,0)),"",INDIRECT("'SorP'!$A$"&amp;MATCH($J474,SorP!$B$1:$B$6230,0))))</f>
        <v/>
      </c>
      <c r="U474" s="240"/>
      <c r="V474" s="274" t="e">
        <f>IF(C474="",NA(),MATCH($B474&amp;$C474,'Smelter Look-up'!$J:$J,0))</f>
        <v>#N/A</v>
      </c>
      <c r="W474" s="275"/>
      <c r="X474" s="275">
        <f t="shared" ca="1" si="67"/>
        <v>0</v>
      </c>
      <c r="Y474" s="275"/>
      <c r="Z474" s="275"/>
      <c r="AB474" s="277" t="str">
        <f t="shared" si="68"/>
        <v/>
      </c>
    </row>
    <row r="475" spans="1:28" s="276" customFormat="1" ht="20.25">
      <c r="A475" s="330"/>
      <c r="B475" s="216" t="str">
        <f>IF(LEN(A475)=0,"",INDEX('Smelter Look-up'!$A:$A,MATCH($A475,'Smelter Look-up'!$E:$E,0)))</f>
        <v/>
      </c>
      <c r="C475" s="220" t="str">
        <f>IF(LEN(A475)=0,"",INDEX('Smelter Look-up'!$C:$C,MATCH($A475,'Smelter Look-up'!$E:$E,0)))</f>
        <v/>
      </c>
      <c r="D475" s="282"/>
      <c r="E475" s="216" t="str">
        <f ca="1">IF(ISERROR($V475),"",OFFSET('Smelter Look-up'!$D$4,$V475-4,0)&amp;"")</f>
        <v/>
      </c>
      <c r="F475" s="216" t="str">
        <f ca="1">IF(ISERROR($V475),"",OFFSET('Smelter Look-up'!$E$4,$V475-4,0))</f>
        <v/>
      </c>
      <c r="G475" s="216" t="str">
        <f ca="1">IF(C475=$X$4,"Enter smelter details",IF(ISERROR($V475),"",OFFSET('Smelter Look-up'!$F$4,$V475-4,0)))</f>
        <v/>
      </c>
      <c r="H475" s="217" t="str">
        <f ca="1">IF(ISERROR($V475),"",OFFSET('Smelter Look-up'!$G$4,$V475-4,0))</f>
        <v/>
      </c>
      <c r="I475" s="218" t="str">
        <f ca="1">IF(ISERROR($V475),"",OFFSET('Smelter Look-up'!$H$4,$V475-4,0))</f>
        <v/>
      </c>
      <c r="J475" s="218" t="str">
        <f ca="1">IF(ISERROR($V475),"",OFFSET('Smelter Look-up'!$I$4,$V475-4,0))</f>
        <v/>
      </c>
      <c r="K475" s="272"/>
      <c r="L475" s="272"/>
      <c r="M475" s="272"/>
      <c r="N475" s="272"/>
      <c r="O475" s="272"/>
      <c r="P475" s="219"/>
      <c r="Q475" s="273"/>
      <c r="R475" s="216" t="str">
        <f ca="1">IF(ISERROR($V475),"",OFFSET('Smelter Look-up'!$C$4,$V475-4,0)&amp;"")</f>
        <v/>
      </c>
      <c r="S475" s="224" t="str">
        <f t="shared" ca="1" si="66"/>
        <v/>
      </c>
      <c r="T475" s="224" t="str">
        <f ca="1">IF(B475="","",IF(ISERROR(MATCH($J475,SorP!$B$1:$B$6230,0)),"",INDIRECT("'SorP'!$A$"&amp;MATCH($J475,SorP!$B$1:$B$6230,0))))</f>
        <v/>
      </c>
      <c r="U475" s="240"/>
      <c r="V475" s="274" t="e">
        <f>IF(C475="",NA(),MATCH($B475&amp;$C475,'Smelter Look-up'!$J:$J,0))</f>
        <v>#N/A</v>
      </c>
      <c r="W475" s="275"/>
      <c r="X475" s="275">
        <f t="shared" ca="1" si="67"/>
        <v>0</v>
      </c>
      <c r="Y475" s="275"/>
      <c r="Z475" s="275"/>
      <c r="AB475" s="277" t="str">
        <f t="shared" si="68"/>
        <v/>
      </c>
    </row>
    <row r="476" spans="1:28" s="276" customFormat="1" ht="20.25">
      <c r="A476" s="330"/>
      <c r="B476" s="216" t="str">
        <f>IF(LEN(A476)=0,"",INDEX('Smelter Look-up'!$A:$A,MATCH($A476,'Smelter Look-up'!$E:$E,0)))</f>
        <v/>
      </c>
      <c r="C476" s="220" t="str">
        <f>IF(LEN(A476)=0,"",INDEX('Smelter Look-up'!$C:$C,MATCH($A476,'Smelter Look-up'!$E:$E,0)))</f>
        <v/>
      </c>
      <c r="D476" s="282"/>
      <c r="E476" s="216" t="str">
        <f ca="1">IF(ISERROR($V476),"",OFFSET('Smelter Look-up'!$D$4,$V476-4,0)&amp;"")</f>
        <v/>
      </c>
      <c r="F476" s="216" t="str">
        <f ca="1">IF(ISERROR($V476),"",OFFSET('Smelter Look-up'!$E$4,$V476-4,0))</f>
        <v/>
      </c>
      <c r="G476" s="216" t="str">
        <f ca="1">IF(C476=$X$4,"Enter smelter details",IF(ISERROR($V476),"",OFFSET('Smelter Look-up'!$F$4,$V476-4,0)))</f>
        <v/>
      </c>
      <c r="H476" s="217" t="str">
        <f ca="1">IF(ISERROR($V476),"",OFFSET('Smelter Look-up'!$G$4,$V476-4,0))</f>
        <v/>
      </c>
      <c r="I476" s="218" t="str">
        <f ca="1">IF(ISERROR($V476),"",OFFSET('Smelter Look-up'!$H$4,$V476-4,0))</f>
        <v/>
      </c>
      <c r="J476" s="218" t="str">
        <f ca="1">IF(ISERROR($V476),"",OFFSET('Smelter Look-up'!$I$4,$V476-4,0))</f>
        <v/>
      </c>
      <c r="K476" s="272"/>
      <c r="L476" s="272"/>
      <c r="M476" s="272"/>
      <c r="N476" s="272"/>
      <c r="O476" s="272"/>
      <c r="P476" s="219"/>
      <c r="Q476" s="273"/>
      <c r="R476" s="216" t="str">
        <f ca="1">IF(ISERROR($V476),"",OFFSET('Smelter Look-up'!$C$4,$V476-4,0)&amp;"")</f>
        <v/>
      </c>
      <c r="S476" s="224" t="str">
        <f t="shared" ca="1" si="66"/>
        <v/>
      </c>
      <c r="T476" s="224" t="str">
        <f ca="1">IF(B476="","",IF(ISERROR(MATCH($J476,SorP!$B$1:$B$6230,0)),"",INDIRECT("'SorP'!$A$"&amp;MATCH($J476,SorP!$B$1:$B$6230,0))))</f>
        <v/>
      </c>
      <c r="U476" s="240"/>
      <c r="V476" s="274" t="e">
        <f>IF(C476="",NA(),MATCH($B476&amp;$C476,'Smelter Look-up'!$J:$J,0))</f>
        <v>#N/A</v>
      </c>
      <c r="W476" s="275"/>
      <c r="X476" s="275">
        <f t="shared" ca="1" si="67"/>
        <v>0</v>
      </c>
      <c r="Y476" s="275"/>
      <c r="Z476" s="275"/>
      <c r="AB476" s="277" t="str">
        <f t="shared" si="68"/>
        <v/>
      </c>
    </row>
    <row r="477" spans="1:28" s="276" customFormat="1" ht="20.25">
      <c r="A477" s="330"/>
      <c r="B477" s="216" t="str">
        <f>IF(LEN(A477)=0,"",INDEX('Smelter Look-up'!$A:$A,MATCH($A477,'Smelter Look-up'!$E:$E,0)))</f>
        <v/>
      </c>
      <c r="C477" s="220" t="str">
        <f>IF(LEN(A477)=0,"",INDEX('Smelter Look-up'!$C:$C,MATCH($A477,'Smelter Look-up'!$E:$E,0)))</f>
        <v/>
      </c>
      <c r="D477" s="282"/>
      <c r="E477" s="216" t="str">
        <f ca="1">IF(ISERROR($V477),"",OFFSET('Smelter Look-up'!$D$4,$V477-4,0)&amp;"")</f>
        <v/>
      </c>
      <c r="F477" s="216" t="str">
        <f ca="1">IF(ISERROR($V477),"",OFFSET('Smelter Look-up'!$E$4,$V477-4,0))</f>
        <v/>
      </c>
      <c r="G477" s="216" t="str">
        <f ca="1">IF(C477=$X$4,"Enter smelter details",IF(ISERROR($V477),"",OFFSET('Smelter Look-up'!$F$4,$V477-4,0)))</f>
        <v/>
      </c>
      <c r="H477" s="217" t="str">
        <f ca="1">IF(ISERROR($V477),"",OFFSET('Smelter Look-up'!$G$4,$V477-4,0))</f>
        <v/>
      </c>
      <c r="I477" s="218" t="str">
        <f ca="1">IF(ISERROR($V477),"",OFFSET('Smelter Look-up'!$H$4,$V477-4,0))</f>
        <v/>
      </c>
      <c r="J477" s="218" t="str">
        <f ca="1">IF(ISERROR($V477),"",OFFSET('Smelter Look-up'!$I$4,$V477-4,0))</f>
        <v/>
      </c>
      <c r="K477" s="272"/>
      <c r="L477" s="272"/>
      <c r="M477" s="272"/>
      <c r="N477" s="272"/>
      <c r="O477" s="272"/>
      <c r="P477" s="219"/>
      <c r="Q477" s="273"/>
      <c r="R477" s="216" t="str">
        <f ca="1">IF(ISERROR($V477),"",OFFSET('Smelter Look-up'!$C$4,$V477-4,0)&amp;"")</f>
        <v/>
      </c>
      <c r="S477" s="224" t="str">
        <f t="shared" ca="1" si="66"/>
        <v/>
      </c>
      <c r="T477" s="224" t="str">
        <f ca="1">IF(B477="","",IF(ISERROR(MATCH($J477,SorP!$B$1:$B$6230,0)),"",INDIRECT("'SorP'!$A$"&amp;MATCH($J477,SorP!$B$1:$B$6230,0))))</f>
        <v/>
      </c>
      <c r="U477" s="240"/>
      <c r="V477" s="274" t="e">
        <f>IF(C477="",NA(),MATCH($B477&amp;$C477,'Smelter Look-up'!$J:$J,0))</f>
        <v>#N/A</v>
      </c>
      <c r="W477" s="275"/>
      <c r="X477" s="275">
        <f t="shared" ca="1" si="67"/>
        <v>0</v>
      </c>
      <c r="Y477" s="275"/>
      <c r="Z477" s="275"/>
      <c r="AB477" s="277" t="str">
        <f t="shared" si="68"/>
        <v/>
      </c>
    </row>
    <row r="478" spans="1:28" s="276" customFormat="1" ht="20.25">
      <c r="A478" s="330"/>
      <c r="B478" s="216" t="str">
        <f>IF(LEN(A478)=0,"",INDEX('Smelter Look-up'!$A:$A,MATCH($A478,'Smelter Look-up'!$E:$E,0)))</f>
        <v/>
      </c>
      <c r="C478" s="220" t="str">
        <f>IF(LEN(A478)=0,"",INDEX('Smelter Look-up'!$C:$C,MATCH($A478,'Smelter Look-up'!$E:$E,0)))</f>
        <v/>
      </c>
      <c r="D478" s="282"/>
      <c r="E478" s="216" t="str">
        <f ca="1">IF(ISERROR($V478),"",OFFSET('Smelter Look-up'!$D$4,$V478-4,0)&amp;"")</f>
        <v/>
      </c>
      <c r="F478" s="216" t="str">
        <f ca="1">IF(ISERROR($V478),"",OFFSET('Smelter Look-up'!$E$4,$V478-4,0))</f>
        <v/>
      </c>
      <c r="G478" s="216" t="str">
        <f ca="1">IF(C478=$X$4,"Enter smelter details",IF(ISERROR($V478),"",OFFSET('Smelter Look-up'!$F$4,$V478-4,0)))</f>
        <v/>
      </c>
      <c r="H478" s="217" t="str">
        <f ca="1">IF(ISERROR($V478),"",OFFSET('Smelter Look-up'!$G$4,$V478-4,0))</f>
        <v/>
      </c>
      <c r="I478" s="218" t="str">
        <f ca="1">IF(ISERROR($V478),"",OFFSET('Smelter Look-up'!$H$4,$V478-4,0))</f>
        <v/>
      </c>
      <c r="J478" s="218" t="str">
        <f ca="1">IF(ISERROR($V478),"",OFFSET('Smelter Look-up'!$I$4,$V478-4,0))</f>
        <v/>
      </c>
      <c r="K478" s="272"/>
      <c r="L478" s="272"/>
      <c r="M478" s="272"/>
      <c r="N478" s="272"/>
      <c r="O478" s="272"/>
      <c r="P478" s="219"/>
      <c r="Q478" s="273"/>
      <c r="R478" s="216" t="str">
        <f ca="1">IF(ISERROR($V478),"",OFFSET('Smelter Look-up'!$C$4,$V478-4,0)&amp;"")</f>
        <v/>
      </c>
      <c r="S478" s="224" t="str">
        <f t="shared" ca="1" si="66"/>
        <v/>
      </c>
      <c r="T478" s="224" t="str">
        <f ca="1">IF(B478="","",IF(ISERROR(MATCH($J478,SorP!$B$1:$B$6230,0)),"",INDIRECT("'SorP'!$A$"&amp;MATCH($J478,SorP!$B$1:$B$6230,0))))</f>
        <v/>
      </c>
      <c r="U478" s="240"/>
      <c r="V478" s="274" t="e">
        <f>IF(C478="",NA(),MATCH($B478&amp;$C478,'Smelter Look-up'!$J:$J,0))</f>
        <v>#N/A</v>
      </c>
      <c r="W478" s="275"/>
      <c r="X478" s="275">
        <f t="shared" ca="1" si="67"/>
        <v>0</v>
      </c>
      <c r="Y478" s="275"/>
      <c r="Z478" s="275"/>
      <c r="AB478" s="277" t="str">
        <f t="shared" si="68"/>
        <v/>
      </c>
    </row>
    <row r="479" spans="1:28" s="276" customFormat="1" ht="20.25">
      <c r="A479" s="330"/>
      <c r="B479" s="216" t="str">
        <f>IF(LEN(A479)=0,"",INDEX('Smelter Look-up'!$A:$A,MATCH($A479,'Smelter Look-up'!$E:$E,0)))</f>
        <v/>
      </c>
      <c r="C479" s="220" t="str">
        <f>IF(LEN(A479)=0,"",INDEX('Smelter Look-up'!$C:$C,MATCH($A479,'Smelter Look-up'!$E:$E,0)))</f>
        <v/>
      </c>
      <c r="D479" s="282"/>
      <c r="E479" s="216" t="str">
        <f ca="1">IF(ISERROR($V479),"",OFFSET('Smelter Look-up'!$D$4,$V479-4,0)&amp;"")</f>
        <v/>
      </c>
      <c r="F479" s="216" t="str">
        <f ca="1">IF(ISERROR($V479),"",OFFSET('Smelter Look-up'!$E$4,$V479-4,0))</f>
        <v/>
      </c>
      <c r="G479" s="216" t="str">
        <f ca="1">IF(C479=$X$4,"Enter smelter details",IF(ISERROR($V479),"",OFFSET('Smelter Look-up'!$F$4,$V479-4,0)))</f>
        <v/>
      </c>
      <c r="H479" s="217" t="str">
        <f ca="1">IF(ISERROR($V479),"",OFFSET('Smelter Look-up'!$G$4,$V479-4,0))</f>
        <v/>
      </c>
      <c r="I479" s="218" t="str">
        <f ca="1">IF(ISERROR($V479),"",OFFSET('Smelter Look-up'!$H$4,$V479-4,0))</f>
        <v/>
      </c>
      <c r="J479" s="218" t="str">
        <f ca="1">IF(ISERROR($V479),"",OFFSET('Smelter Look-up'!$I$4,$V479-4,0))</f>
        <v/>
      </c>
      <c r="K479" s="272"/>
      <c r="L479" s="272"/>
      <c r="M479" s="272"/>
      <c r="N479" s="272"/>
      <c r="O479" s="272"/>
      <c r="P479" s="219"/>
      <c r="Q479" s="273"/>
      <c r="R479" s="216" t="str">
        <f ca="1">IF(ISERROR($V479),"",OFFSET('Smelter Look-up'!$C$4,$V479-4,0)&amp;"")</f>
        <v/>
      </c>
      <c r="S479" s="224" t="str">
        <f t="shared" ca="1" si="66"/>
        <v/>
      </c>
      <c r="T479" s="224" t="str">
        <f ca="1">IF(B479="","",IF(ISERROR(MATCH($J479,SorP!$B$1:$B$6230,0)),"",INDIRECT("'SorP'!$A$"&amp;MATCH($J479,SorP!$B$1:$B$6230,0))))</f>
        <v/>
      </c>
      <c r="U479" s="240"/>
      <c r="V479" s="274" t="e">
        <f>IF(C479="",NA(),MATCH($B479&amp;$C479,'Smelter Look-up'!$J:$J,0))</f>
        <v>#N/A</v>
      </c>
      <c r="W479" s="275"/>
      <c r="X479" s="275">
        <f t="shared" ca="1" si="67"/>
        <v>0</v>
      </c>
      <c r="Y479" s="275"/>
      <c r="Z479" s="275"/>
      <c r="AB479" s="277" t="str">
        <f t="shared" si="68"/>
        <v/>
      </c>
    </row>
    <row r="480" spans="1:28" s="276" customFormat="1" ht="20.25">
      <c r="A480" s="330"/>
      <c r="B480" s="216" t="str">
        <f>IF(LEN(A480)=0,"",INDEX('Smelter Look-up'!$A:$A,MATCH($A480,'Smelter Look-up'!$E:$E,0)))</f>
        <v/>
      </c>
      <c r="C480" s="220" t="str">
        <f>IF(LEN(A480)=0,"",INDEX('Smelter Look-up'!$C:$C,MATCH($A480,'Smelter Look-up'!$E:$E,0)))</f>
        <v/>
      </c>
      <c r="D480" s="282"/>
      <c r="E480" s="216" t="str">
        <f ca="1">IF(ISERROR($V480),"",OFFSET('Smelter Look-up'!$D$4,$V480-4,0)&amp;"")</f>
        <v/>
      </c>
      <c r="F480" s="216" t="str">
        <f ca="1">IF(ISERROR($V480),"",OFFSET('Smelter Look-up'!$E$4,$V480-4,0))</f>
        <v/>
      </c>
      <c r="G480" s="216" t="str">
        <f ca="1">IF(C480=$X$4,"Enter smelter details",IF(ISERROR($V480),"",OFFSET('Smelter Look-up'!$F$4,$V480-4,0)))</f>
        <v/>
      </c>
      <c r="H480" s="217" t="str">
        <f ca="1">IF(ISERROR($V480),"",OFFSET('Smelter Look-up'!$G$4,$V480-4,0))</f>
        <v/>
      </c>
      <c r="I480" s="218" t="str">
        <f ca="1">IF(ISERROR($V480),"",OFFSET('Smelter Look-up'!$H$4,$V480-4,0))</f>
        <v/>
      </c>
      <c r="J480" s="218" t="str">
        <f ca="1">IF(ISERROR($V480),"",OFFSET('Smelter Look-up'!$I$4,$V480-4,0))</f>
        <v/>
      </c>
      <c r="K480" s="272"/>
      <c r="L480" s="272"/>
      <c r="M480" s="272"/>
      <c r="N480" s="272"/>
      <c r="O480" s="272"/>
      <c r="P480" s="219"/>
      <c r="Q480" s="273"/>
      <c r="R480" s="216" t="str">
        <f ca="1">IF(ISERROR($V480),"",OFFSET('Smelter Look-up'!$C$4,$V480-4,0)&amp;"")</f>
        <v/>
      </c>
      <c r="S480" s="224" t="str">
        <f t="shared" ca="1" si="66"/>
        <v/>
      </c>
      <c r="T480" s="224" t="str">
        <f ca="1">IF(B480="","",IF(ISERROR(MATCH($J480,SorP!$B$1:$B$6230,0)),"",INDIRECT("'SorP'!$A$"&amp;MATCH($J480,SorP!$B$1:$B$6230,0))))</f>
        <v/>
      </c>
      <c r="U480" s="240"/>
      <c r="V480" s="274" t="e">
        <f>IF(C480="",NA(),MATCH($B480&amp;$C480,'Smelter Look-up'!$J:$J,0))</f>
        <v>#N/A</v>
      </c>
      <c r="W480" s="275"/>
      <c r="X480" s="275">
        <f t="shared" ca="1" si="67"/>
        <v>0</v>
      </c>
      <c r="Y480" s="275"/>
      <c r="Z480" s="275"/>
      <c r="AB480" s="277" t="str">
        <f t="shared" si="68"/>
        <v/>
      </c>
    </row>
    <row r="481" spans="1:28" s="276" customFormat="1" ht="20.25">
      <c r="A481" s="330"/>
      <c r="B481" s="216" t="str">
        <f>IF(LEN(A481)=0,"",INDEX('Smelter Look-up'!$A:$A,MATCH($A481,'Smelter Look-up'!$E:$E,0)))</f>
        <v/>
      </c>
      <c r="C481" s="220" t="str">
        <f>IF(LEN(A481)=0,"",INDEX('Smelter Look-up'!$C:$C,MATCH($A481,'Smelter Look-up'!$E:$E,0)))</f>
        <v/>
      </c>
      <c r="D481" s="282"/>
      <c r="E481" s="216" t="str">
        <f ca="1">IF(ISERROR($V481),"",OFFSET('Smelter Look-up'!$D$4,$V481-4,0)&amp;"")</f>
        <v/>
      </c>
      <c r="F481" s="216" t="str">
        <f ca="1">IF(ISERROR($V481),"",OFFSET('Smelter Look-up'!$E$4,$V481-4,0))</f>
        <v/>
      </c>
      <c r="G481" s="216" t="str">
        <f ca="1">IF(C481=$X$4,"Enter smelter details",IF(ISERROR($V481),"",OFFSET('Smelter Look-up'!$F$4,$V481-4,0)))</f>
        <v/>
      </c>
      <c r="H481" s="217" t="str">
        <f ca="1">IF(ISERROR($V481),"",OFFSET('Smelter Look-up'!$G$4,$V481-4,0))</f>
        <v/>
      </c>
      <c r="I481" s="218" t="str">
        <f ca="1">IF(ISERROR($V481),"",OFFSET('Smelter Look-up'!$H$4,$V481-4,0))</f>
        <v/>
      </c>
      <c r="J481" s="218" t="str">
        <f ca="1">IF(ISERROR($V481),"",OFFSET('Smelter Look-up'!$I$4,$V481-4,0))</f>
        <v/>
      </c>
      <c r="K481" s="272"/>
      <c r="L481" s="272"/>
      <c r="M481" s="272"/>
      <c r="N481" s="272"/>
      <c r="O481" s="272"/>
      <c r="P481" s="219"/>
      <c r="Q481" s="273"/>
      <c r="R481" s="216" t="str">
        <f ca="1">IF(ISERROR($V481),"",OFFSET('Smelter Look-up'!$C$4,$V481-4,0)&amp;"")</f>
        <v/>
      </c>
      <c r="S481" s="224" t="str">
        <f t="shared" ca="1" si="66"/>
        <v/>
      </c>
      <c r="T481" s="224" t="str">
        <f ca="1">IF(B481="","",IF(ISERROR(MATCH($J481,SorP!$B$1:$B$6230,0)),"",INDIRECT("'SorP'!$A$"&amp;MATCH($J481,SorP!$B$1:$B$6230,0))))</f>
        <v/>
      </c>
      <c r="U481" s="240"/>
      <c r="V481" s="274" t="e">
        <f>IF(C481="",NA(),MATCH($B481&amp;$C481,'Smelter Look-up'!$J:$J,0))</f>
        <v>#N/A</v>
      </c>
      <c r="W481" s="275"/>
      <c r="X481" s="275">
        <f t="shared" ca="1" si="67"/>
        <v>0</v>
      </c>
      <c r="Y481" s="275"/>
      <c r="Z481" s="275"/>
      <c r="AB481" s="277" t="str">
        <f t="shared" si="68"/>
        <v/>
      </c>
    </row>
    <row r="482" spans="1:28" s="276" customFormat="1" ht="20.25">
      <c r="A482" s="330"/>
      <c r="B482" s="216" t="str">
        <f>IF(LEN(A482)=0,"",INDEX('Smelter Look-up'!$A:$A,MATCH($A482,'Smelter Look-up'!$E:$E,0)))</f>
        <v/>
      </c>
      <c r="C482" s="220" t="str">
        <f>IF(LEN(A482)=0,"",INDEX('Smelter Look-up'!$C:$C,MATCH($A482,'Smelter Look-up'!$E:$E,0)))</f>
        <v/>
      </c>
      <c r="D482" s="282"/>
      <c r="E482" s="216" t="str">
        <f ca="1">IF(ISERROR($V482),"",OFFSET('Smelter Look-up'!$D$4,$V482-4,0)&amp;"")</f>
        <v/>
      </c>
      <c r="F482" s="216" t="str">
        <f ca="1">IF(ISERROR($V482),"",OFFSET('Smelter Look-up'!$E$4,$V482-4,0))</f>
        <v/>
      </c>
      <c r="G482" s="216" t="str">
        <f ca="1">IF(C482=$X$4,"Enter smelter details",IF(ISERROR($V482),"",OFFSET('Smelter Look-up'!$F$4,$V482-4,0)))</f>
        <v/>
      </c>
      <c r="H482" s="217" t="str">
        <f ca="1">IF(ISERROR($V482),"",OFFSET('Smelter Look-up'!$G$4,$V482-4,0))</f>
        <v/>
      </c>
      <c r="I482" s="218" t="str">
        <f ca="1">IF(ISERROR($V482),"",OFFSET('Smelter Look-up'!$H$4,$V482-4,0))</f>
        <v/>
      </c>
      <c r="J482" s="218" t="str">
        <f ca="1">IF(ISERROR($V482),"",OFFSET('Smelter Look-up'!$I$4,$V482-4,0))</f>
        <v/>
      </c>
      <c r="K482" s="272"/>
      <c r="L482" s="272"/>
      <c r="M482" s="272"/>
      <c r="N482" s="272"/>
      <c r="O482" s="272"/>
      <c r="P482" s="219"/>
      <c r="Q482" s="273"/>
      <c r="R482" s="216" t="str">
        <f ca="1">IF(ISERROR($V482),"",OFFSET('Smelter Look-up'!$C$4,$V482-4,0)&amp;"")</f>
        <v/>
      </c>
      <c r="S482" s="224" t="str">
        <f t="shared" ca="1" si="66"/>
        <v/>
      </c>
      <c r="T482" s="224" t="str">
        <f ca="1">IF(B482="","",IF(ISERROR(MATCH($J482,SorP!$B$1:$B$6230,0)),"",INDIRECT("'SorP'!$A$"&amp;MATCH($J482,SorP!$B$1:$B$6230,0))))</f>
        <v/>
      </c>
      <c r="U482" s="240"/>
      <c r="V482" s="274" t="e">
        <f>IF(C482="",NA(),MATCH($B482&amp;$C482,'Smelter Look-up'!$J:$J,0))</f>
        <v>#N/A</v>
      </c>
      <c r="W482" s="275"/>
      <c r="X482" s="275">
        <f t="shared" ca="1" si="67"/>
        <v>0</v>
      </c>
      <c r="Y482" s="275"/>
      <c r="Z482" s="275"/>
      <c r="AB482" s="277" t="str">
        <f t="shared" si="68"/>
        <v/>
      </c>
    </row>
    <row r="483" spans="1:28" s="276" customFormat="1" ht="20.25">
      <c r="A483" s="330"/>
      <c r="B483" s="216" t="str">
        <f>IF(LEN(A483)=0,"",INDEX('Smelter Look-up'!$A:$A,MATCH($A483,'Smelter Look-up'!$E:$E,0)))</f>
        <v/>
      </c>
      <c r="C483" s="220" t="str">
        <f>IF(LEN(A483)=0,"",INDEX('Smelter Look-up'!$C:$C,MATCH($A483,'Smelter Look-up'!$E:$E,0)))</f>
        <v/>
      </c>
      <c r="D483" s="282"/>
      <c r="E483" s="216" t="str">
        <f ca="1">IF(ISERROR($V483),"",OFFSET('Smelter Look-up'!$D$4,$V483-4,0)&amp;"")</f>
        <v/>
      </c>
      <c r="F483" s="216" t="str">
        <f ca="1">IF(ISERROR($V483),"",OFFSET('Smelter Look-up'!$E$4,$V483-4,0))</f>
        <v/>
      </c>
      <c r="G483" s="216" t="str">
        <f ca="1">IF(C483=$X$4,"Enter smelter details",IF(ISERROR($V483),"",OFFSET('Smelter Look-up'!$F$4,$V483-4,0)))</f>
        <v/>
      </c>
      <c r="H483" s="217" t="str">
        <f ca="1">IF(ISERROR($V483),"",OFFSET('Smelter Look-up'!$G$4,$V483-4,0))</f>
        <v/>
      </c>
      <c r="I483" s="218" t="str">
        <f ca="1">IF(ISERROR($V483),"",OFFSET('Smelter Look-up'!$H$4,$V483-4,0))</f>
        <v/>
      </c>
      <c r="J483" s="218" t="str">
        <f ca="1">IF(ISERROR($V483),"",OFFSET('Smelter Look-up'!$I$4,$V483-4,0))</f>
        <v/>
      </c>
      <c r="K483" s="272"/>
      <c r="L483" s="272"/>
      <c r="M483" s="272"/>
      <c r="N483" s="272"/>
      <c r="O483" s="272"/>
      <c r="P483" s="219"/>
      <c r="Q483" s="273"/>
      <c r="R483" s="216" t="str">
        <f ca="1">IF(ISERROR($V483),"",OFFSET('Smelter Look-up'!$C$4,$V483-4,0)&amp;"")</f>
        <v/>
      </c>
      <c r="S483" s="224" t="str">
        <f t="shared" ca="1" si="66"/>
        <v/>
      </c>
      <c r="T483" s="224" t="str">
        <f ca="1">IF(B483="","",IF(ISERROR(MATCH($J483,SorP!$B$1:$B$6230,0)),"",INDIRECT("'SorP'!$A$"&amp;MATCH($J483,SorP!$B$1:$B$6230,0))))</f>
        <v/>
      </c>
      <c r="U483" s="240"/>
      <c r="V483" s="274" t="e">
        <f>IF(C483="",NA(),MATCH($B483&amp;$C483,'Smelter Look-up'!$J:$J,0))</f>
        <v>#N/A</v>
      </c>
      <c r="W483" s="275"/>
      <c r="X483" s="275">
        <f t="shared" ca="1" si="67"/>
        <v>0</v>
      </c>
      <c r="Y483" s="275"/>
      <c r="Z483" s="275"/>
      <c r="AB483" s="277" t="str">
        <f t="shared" si="68"/>
        <v/>
      </c>
    </row>
    <row r="484" spans="1:28" s="276" customFormat="1" ht="20.25">
      <c r="A484" s="330"/>
      <c r="B484" s="216" t="str">
        <f>IF(LEN(A484)=0,"",INDEX('Smelter Look-up'!$A:$A,MATCH($A484,'Smelter Look-up'!$E:$E,0)))</f>
        <v/>
      </c>
      <c r="C484" s="220" t="str">
        <f>IF(LEN(A484)=0,"",INDEX('Smelter Look-up'!$C:$C,MATCH($A484,'Smelter Look-up'!$E:$E,0)))</f>
        <v/>
      </c>
      <c r="D484" s="282"/>
      <c r="E484" s="216" t="str">
        <f ca="1">IF(ISERROR($V484),"",OFFSET('Smelter Look-up'!$D$4,$V484-4,0)&amp;"")</f>
        <v/>
      </c>
      <c r="F484" s="216" t="str">
        <f ca="1">IF(ISERROR($V484),"",OFFSET('Smelter Look-up'!$E$4,$V484-4,0))</f>
        <v/>
      </c>
      <c r="G484" s="216" t="str">
        <f ca="1">IF(C484=$X$4,"Enter smelter details",IF(ISERROR($V484),"",OFFSET('Smelter Look-up'!$F$4,$V484-4,0)))</f>
        <v/>
      </c>
      <c r="H484" s="217" t="str">
        <f ca="1">IF(ISERROR($V484),"",OFFSET('Smelter Look-up'!$G$4,$V484-4,0))</f>
        <v/>
      </c>
      <c r="I484" s="218" t="str">
        <f ca="1">IF(ISERROR($V484),"",OFFSET('Smelter Look-up'!$H$4,$V484-4,0))</f>
        <v/>
      </c>
      <c r="J484" s="218" t="str">
        <f ca="1">IF(ISERROR($V484),"",OFFSET('Smelter Look-up'!$I$4,$V484-4,0))</f>
        <v/>
      </c>
      <c r="K484" s="272"/>
      <c r="L484" s="272"/>
      <c r="M484" s="272"/>
      <c r="N484" s="272"/>
      <c r="O484" s="272"/>
      <c r="P484" s="219"/>
      <c r="Q484" s="273"/>
      <c r="R484" s="216" t="str">
        <f ca="1">IF(ISERROR($V484),"",OFFSET('Smelter Look-up'!$C$4,$V484-4,0)&amp;"")</f>
        <v/>
      </c>
      <c r="S484" s="224" t="str">
        <f t="shared" ca="1" si="66"/>
        <v/>
      </c>
      <c r="T484" s="224" t="str">
        <f ca="1">IF(B484="","",IF(ISERROR(MATCH($J484,SorP!$B$1:$B$6230,0)),"",INDIRECT("'SorP'!$A$"&amp;MATCH($J484,SorP!$B$1:$B$6230,0))))</f>
        <v/>
      </c>
      <c r="U484" s="240"/>
      <c r="V484" s="274" t="e">
        <f>IF(C484="",NA(),MATCH($B484&amp;$C484,'Smelter Look-up'!$J:$J,0))</f>
        <v>#N/A</v>
      </c>
      <c r="W484" s="275"/>
      <c r="X484" s="275">
        <f t="shared" ca="1" si="67"/>
        <v>0</v>
      </c>
      <c r="Y484" s="275"/>
      <c r="Z484" s="275"/>
      <c r="AB484" s="277" t="str">
        <f t="shared" si="68"/>
        <v/>
      </c>
    </row>
    <row r="485" spans="1:28" s="276" customFormat="1" ht="20.25">
      <c r="A485" s="330"/>
      <c r="B485" s="216" t="str">
        <f>IF(LEN(A485)=0,"",INDEX('Smelter Look-up'!$A:$A,MATCH($A485,'Smelter Look-up'!$E:$E,0)))</f>
        <v/>
      </c>
      <c r="C485" s="220" t="str">
        <f>IF(LEN(A485)=0,"",INDEX('Smelter Look-up'!$C:$C,MATCH($A485,'Smelter Look-up'!$E:$E,0)))</f>
        <v/>
      </c>
      <c r="D485" s="282"/>
      <c r="E485" s="216" t="str">
        <f ca="1">IF(ISERROR($V485),"",OFFSET('Smelter Look-up'!$D$4,$V485-4,0)&amp;"")</f>
        <v/>
      </c>
      <c r="F485" s="216" t="str">
        <f ca="1">IF(ISERROR($V485),"",OFFSET('Smelter Look-up'!$E$4,$V485-4,0))</f>
        <v/>
      </c>
      <c r="G485" s="216" t="str">
        <f ca="1">IF(C485=$X$4,"Enter smelter details",IF(ISERROR($V485),"",OFFSET('Smelter Look-up'!$F$4,$V485-4,0)))</f>
        <v/>
      </c>
      <c r="H485" s="217" t="str">
        <f ca="1">IF(ISERROR($V485),"",OFFSET('Smelter Look-up'!$G$4,$V485-4,0))</f>
        <v/>
      </c>
      <c r="I485" s="218" t="str">
        <f ca="1">IF(ISERROR($V485),"",OFFSET('Smelter Look-up'!$H$4,$V485-4,0))</f>
        <v/>
      </c>
      <c r="J485" s="218" t="str">
        <f ca="1">IF(ISERROR($V485),"",OFFSET('Smelter Look-up'!$I$4,$V485-4,0))</f>
        <v/>
      </c>
      <c r="K485" s="272"/>
      <c r="L485" s="272"/>
      <c r="M485" s="272"/>
      <c r="N485" s="272"/>
      <c r="O485" s="272"/>
      <c r="P485" s="219"/>
      <c r="Q485" s="273"/>
      <c r="R485" s="216" t="str">
        <f ca="1">IF(ISERROR($V485),"",OFFSET('Smelter Look-up'!$C$4,$V485-4,0)&amp;"")</f>
        <v/>
      </c>
      <c r="S485" s="224" t="str">
        <f t="shared" ca="1" si="66"/>
        <v/>
      </c>
      <c r="T485" s="224" t="str">
        <f ca="1">IF(B485="","",IF(ISERROR(MATCH($J485,SorP!$B$1:$B$6230,0)),"",INDIRECT("'SorP'!$A$"&amp;MATCH($J485,SorP!$B$1:$B$6230,0))))</f>
        <v/>
      </c>
      <c r="U485" s="240"/>
      <c r="V485" s="274" t="e">
        <f>IF(C485="",NA(),MATCH($B485&amp;$C485,'Smelter Look-up'!$J:$J,0))</f>
        <v>#N/A</v>
      </c>
      <c r="W485" s="275"/>
      <c r="X485" s="275">
        <f t="shared" ca="1" si="67"/>
        <v>0</v>
      </c>
      <c r="Y485" s="275"/>
      <c r="Z485" s="275"/>
      <c r="AB485" s="277" t="str">
        <f t="shared" si="68"/>
        <v/>
      </c>
    </row>
    <row r="486" spans="1:28" s="276" customFormat="1" ht="20.25">
      <c r="A486" s="330"/>
      <c r="B486" s="216" t="str">
        <f>IF(LEN(A486)=0,"",INDEX('Smelter Look-up'!$A:$A,MATCH($A486,'Smelter Look-up'!$E:$E,0)))</f>
        <v/>
      </c>
      <c r="C486" s="220" t="str">
        <f>IF(LEN(A486)=0,"",INDEX('Smelter Look-up'!$C:$C,MATCH($A486,'Smelter Look-up'!$E:$E,0)))</f>
        <v/>
      </c>
      <c r="D486" s="282"/>
      <c r="E486" s="216" t="str">
        <f ca="1">IF(ISERROR($V486),"",OFFSET('Smelter Look-up'!$D$4,$V486-4,0)&amp;"")</f>
        <v/>
      </c>
      <c r="F486" s="216" t="str">
        <f ca="1">IF(ISERROR($V486),"",OFFSET('Smelter Look-up'!$E$4,$V486-4,0))</f>
        <v/>
      </c>
      <c r="G486" s="216" t="str">
        <f ca="1">IF(C486=$X$4,"Enter smelter details",IF(ISERROR($V486),"",OFFSET('Smelter Look-up'!$F$4,$V486-4,0)))</f>
        <v/>
      </c>
      <c r="H486" s="217" t="str">
        <f ca="1">IF(ISERROR($V486),"",OFFSET('Smelter Look-up'!$G$4,$V486-4,0))</f>
        <v/>
      </c>
      <c r="I486" s="218" t="str">
        <f ca="1">IF(ISERROR($V486),"",OFFSET('Smelter Look-up'!$H$4,$V486-4,0))</f>
        <v/>
      </c>
      <c r="J486" s="218" t="str">
        <f ca="1">IF(ISERROR($V486),"",OFFSET('Smelter Look-up'!$I$4,$V486-4,0))</f>
        <v/>
      </c>
      <c r="K486" s="272"/>
      <c r="L486" s="272"/>
      <c r="M486" s="272"/>
      <c r="N486" s="272"/>
      <c r="O486" s="272"/>
      <c r="P486" s="219"/>
      <c r="Q486" s="273"/>
      <c r="R486" s="216" t="str">
        <f ca="1">IF(ISERROR($V486),"",OFFSET('Smelter Look-up'!$C$4,$V486-4,0)&amp;"")</f>
        <v/>
      </c>
      <c r="S486" s="224" t="str">
        <f t="shared" ref="S486:S516" ca="1" si="69">IF(B486="","",IF(ISERROR(MATCH($E486,CL,0)),"Unknown",INDIRECT("'C'!$A$"&amp;MATCH($E486,CL,0)+1)))</f>
        <v/>
      </c>
      <c r="T486" s="224" t="str">
        <f ca="1">IF(B486="","",IF(ISERROR(MATCH($J486,SorP!$B$1:$B$6230,0)),"",INDIRECT("'SorP'!$A$"&amp;MATCH($J486,SorP!$B$1:$B$6230,0))))</f>
        <v/>
      </c>
      <c r="U486" s="240"/>
      <c r="V486" s="274" t="e">
        <f>IF(C486="",NA(),MATCH($B486&amp;$C486,'Smelter Look-up'!$J:$J,0))</f>
        <v>#N/A</v>
      </c>
      <c r="W486" s="275"/>
      <c r="X486" s="275">
        <f t="shared" ref="X486:X516" ca="1" si="70">IF(AND(C486="Smelter not listed",OR(LEN(D486)=0,LEN(E486)=0)),1,0)</f>
        <v>0</v>
      </c>
      <c r="Y486" s="275"/>
      <c r="Z486" s="275"/>
      <c r="AB486" s="277" t="str">
        <f t="shared" ref="AB486:AB516" si="71">B486&amp;C486</f>
        <v/>
      </c>
    </row>
    <row r="487" spans="1:28" s="276" customFormat="1" ht="20.25">
      <c r="A487" s="330"/>
      <c r="B487" s="216" t="str">
        <f>IF(LEN(A487)=0,"",INDEX('Smelter Look-up'!$A:$A,MATCH($A487,'Smelter Look-up'!$E:$E,0)))</f>
        <v/>
      </c>
      <c r="C487" s="220" t="str">
        <f>IF(LEN(A487)=0,"",INDEX('Smelter Look-up'!$C:$C,MATCH($A487,'Smelter Look-up'!$E:$E,0)))</f>
        <v/>
      </c>
      <c r="D487" s="282"/>
      <c r="E487" s="216" t="str">
        <f ca="1">IF(ISERROR($V487),"",OFFSET('Smelter Look-up'!$D$4,$V487-4,0)&amp;"")</f>
        <v/>
      </c>
      <c r="F487" s="216" t="str">
        <f ca="1">IF(ISERROR($V487),"",OFFSET('Smelter Look-up'!$E$4,$V487-4,0))</f>
        <v/>
      </c>
      <c r="G487" s="216" t="str">
        <f ca="1">IF(C487=$X$4,"Enter smelter details",IF(ISERROR($V487),"",OFFSET('Smelter Look-up'!$F$4,$V487-4,0)))</f>
        <v/>
      </c>
      <c r="H487" s="217" t="str">
        <f ca="1">IF(ISERROR($V487),"",OFFSET('Smelter Look-up'!$G$4,$V487-4,0))</f>
        <v/>
      </c>
      <c r="I487" s="218" t="str">
        <f ca="1">IF(ISERROR($V487),"",OFFSET('Smelter Look-up'!$H$4,$V487-4,0))</f>
        <v/>
      </c>
      <c r="J487" s="218" t="str">
        <f ca="1">IF(ISERROR($V487),"",OFFSET('Smelter Look-up'!$I$4,$V487-4,0))</f>
        <v/>
      </c>
      <c r="K487" s="272"/>
      <c r="L487" s="272"/>
      <c r="M487" s="272"/>
      <c r="N487" s="272"/>
      <c r="O487" s="272"/>
      <c r="P487" s="219"/>
      <c r="Q487" s="273"/>
      <c r="R487" s="216" t="str">
        <f ca="1">IF(ISERROR($V487),"",OFFSET('Smelter Look-up'!$C$4,$V487-4,0)&amp;"")</f>
        <v/>
      </c>
      <c r="S487" s="224" t="str">
        <f t="shared" ca="1" si="69"/>
        <v/>
      </c>
      <c r="T487" s="224" t="str">
        <f ca="1">IF(B487="","",IF(ISERROR(MATCH($J487,SorP!$B$1:$B$6230,0)),"",INDIRECT("'SorP'!$A$"&amp;MATCH($J487,SorP!$B$1:$B$6230,0))))</f>
        <v/>
      </c>
      <c r="U487" s="240"/>
      <c r="V487" s="274" t="e">
        <f>IF(C487="",NA(),MATCH($B487&amp;$C487,'Smelter Look-up'!$J:$J,0))</f>
        <v>#N/A</v>
      </c>
      <c r="W487" s="275"/>
      <c r="X487" s="275">
        <f t="shared" ca="1" si="70"/>
        <v>0</v>
      </c>
      <c r="Y487" s="275"/>
      <c r="Z487" s="275"/>
      <c r="AB487" s="277" t="str">
        <f t="shared" si="71"/>
        <v/>
      </c>
    </row>
    <row r="488" spans="1:28" s="276" customFormat="1" ht="20.25">
      <c r="A488" s="330"/>
      <c r="B488" s="216" t="str">
        <f>IF(LEN(A488)=0,"",INDEX('Smelter Look-up'!$A:$A,MATCH($A488,'Smelter Look-up'!$E:$E,0)))</f>
        <v/>
      </c>
      <c r="C488" s="220" t="str">
        <f>IF(LEN(A488)=0,"",INDEX('Smelter Look-up'!$C:$C,MATCH($A488,'Smelter Look-up'!$E:$E,0)))</f>
        <v/>
      </c>
      <c r="D488" s="282"/>
      <c r="E488" s="216" t="str">
        <f ca="1">IF(ISERROR($V488),"",OFFSET('Smelter Look-up'!$D$4,$V488-4,0)&amp;"")</f>
        <v/>
      </c>
      <c r="F488" s="216" t="str">
        <f ca="1">IF(ISERROR($V488),"",OFFSET('Smelter Look-up'!$E$4,$V488-4,0))</f>
        <v/>
      </c>
      <c r="G488" s="216" t="str">
        <f ca="1">IF(C488=$X$4,"Enter smelter details",IF(ISERROR($V488),"",OFFSET('Smelter Look-up'!$F$4,$V488-4,0)))</f>
        <v/>
      </c>
      <c r="H488" s="217" t="str">
        <f ca="1">IF(ISERROR($V488),"",OFFSET('Smelter Look-up'!$G$4,$V488-4,0))</f>
        <v/>
      </c>
      <c r="I488" s="218" t="str">
        <f ca="1">IF(ISERROR($V488),"",OFFSET('Smelter Look-up'!$H$4,$V488-4,0))</f>
        <v/>
      </c>
      <c r="J488" s="218" t="str">
        <f ca="1">IF(ISERROR($V488),"",OFFSET('Smelter Look-up'!$I$4,$V488-4,0))</f>
        <v/>
      </c>
      <c r="K488" s="272"/>
      <c r="L488" s="272"/>
      <c r="M488" s="272"/>
      <c r="N488" s="272"/>
      <c r="O488" s="272"/>
      <c r="P488" s="219"/>
      <c r="Q488" s="273"/>
      <c r="R488" s="216" t="str">
        <f ca="1">IF(ISERROR($V488),"",OFFSET('Smelter Look-up'!$C$4,$V488-4,0)&amp;"")</f>
        <v/>
      </c>
      <c r="S488" s="224" t="str">
        <f t="shared" ca="1" si="69"/>
        <v/>
      </c>
      <c r="T488" s="224" t="str">
        <f ca="1">IF(B488="","",IF(ISERROR(MATCH($J488,SorP!$B$1:$B$6230,0)),"",INDIRECT("'SorP'!$A$"&amp;MATCH($J488,SorP!$B$1:$B$6230,0))))</f>
        <v/>
      </c>
      <c r="U488" s="240"/>
      <c r="V488" s="274" t="e">
        <f>IF(C488="",NA(),MATCH($B488&amp;$C488,'Smelter Look-up'!$J:$J,0))</f>
        <v>#N/A</v>
      </c>
      <c r="W488" s="275"/>
      <c r="X488" s="275">
        <f t="shared" ca="1" si="70"/>
        <v>0</v>
      </c>
      <c r="Y488" s="275"/>
      <c r="Z488" s="275"/>
      <c r="AB488" s="277" t="str">
        <f t="shared" si="71"/>
        <v/>
      </c>
    </row>
    <row r="489" spans="1:28" s="276" customFormat="1" ht="20.25">
      <c r="A489" s="330"/>
      <c r="B489" s="216" t="str">
        <f>IF(LEN(A489)=0,"",INDEX('Smelter Look-up'!$A:$A,MATCH($A489,'Smelter Look-up'!$E:$E,0)))</f>
        <v/>
      </c>
      <c r="C489" s="220" t="str">
        <f>IF(LEN(A489)=0,"",INDEX('Smelter Look-up'!$C:$C,MATCH($A489,'Smelter Look-up'!$E:$E,0)))</f>
        <v/>
      </c>
      <c r="D489" s="282"/>
      <c r="E489" s="216" t="str">
        <f ca="1">IF(ISERROR($V489),"",OFFSET('Smelter Look-up'!$D$4,$V489-4,0)&amp;"")</f>
        <v/>
      </c>
      <c r="F489" s="216" t="str">
        <f ca="1">IF(ISERROR($V489),"",OFFSET('Smelter Look-up'!$E$4,$V489-4,0))</f>
        <v/>
      </c>
      <c r="G489" s="216" t="str">
        <f ca="1">IF(C489=$X$4,"Enter smelter details",IF(ISERROR($V489),"",OFFSET('Smelter Look-up'!$F$4,$V489-4,0)))</f>
        <v/>
      </c>
      <c r="H489" s="217" t="str">
        <f ca="1">IF(ISERROR($V489),"",OFFSET('Smelter Look-up'!$G$4,$V489-4,0))</f>
        <v/>
      </c>
      <c r="I489" s="218" t="str">
        <f ca="1">IF(ISERROR($V489),"",OFFSET('Smelter Look-up'!$H$4,$V489-4,0))</f>
        <v/>
      </c>
      <c r="J489" s="218" t="str">
        <f ca="1">IF(ISERROR($V489),"",OFFSET('Smelter Look-up'!$I$4,$V489-4,0))</f>
        <v/>
      </c>
      <c r="K489" s="272"/>
      <c r="L489" s="272"/>
      <c r="M489" s="272"/>
      <c r="N489" s="272"/>
      <c r="O489" s="272"/>
      <c r="P489" s="219"/>
      <c r="Q489" s="273"/>
      <c r="R489" s="216" t="str">
        <f ca="1">IF(ISERROR($V489),"",OFFSET('Smelter Look-up'!$C$4,$V489-4,0)&amp;"")</f>
        <v/>
      </c>
      <c r="S489" s="224" t="str">
        <f t="shared" ca="1" si="69"/>
        <v/>
      </c>
      <c r="T489" s="224" t="str">
        <f ca="1">IF(B489="","",IF(ISERROR(MATCH($J489,SorP!$B$1:$B$6230,0)),"",INDIRECT("'SorP'!$A$"&amp;MATCH($J489,SorP!$B$1:$B$6230,0))))</f>
        <v/>
      </c>
      <c r="U489" s="240"/>
      <c r="V489" s="274" t="e">
        <f>IF(C489="",NA(),MATCH($B489&amp;$C489,'Smelter Look-up'!$J:$J,0))</f>
        <v>#N/A</v>
      </c>
      <c r="W489" s="275"/>
      <c r="X489" s="275">
        <f t="shared" ca="1" si="70"/>
        <v>0</v>
      </c>
      <c r="Y489" s="275"/>
      <c r="Z489" s="275"/>
      <c r="AB489" s="277" t="str">
        <f t="shared" si="71"/>
        <v/>
      </c>
    </row>
    <row r="490" spans="1:28" s="276" customFormat="1" ht="20.25">
      <c r="A490" s="330"/>
      <c r="B490" s="216" t="str">
        <f>IF(LEN(A490)=0,"",INDEX('Smelter Look-up'!$A:$A,MATCH($A490,'Smelter Look-up'!$E:$E,0)))</f>
        <v/>
      </c>
      <c r="C490" s="220" t="str">
        <f>IF(LEN(A490)=0,"",INDEX('Smelter Look-up'!$C:$C,MATCH($A490,'Smelter Look-up'!$E:$E,0)))</f>
        <v/>
      </c>
      <c r="D490" s="282"/>
      <c r="E490" s="216" t="str">
        <f ca="1">IF(ISERROR($V490),"",OFFSET('Smelter Look-up'!$D$4,$V490-4,0)&amp;"")</f>
        <v/>
      </c>
      <c r="F490" s="216" t="str">
        <f ca="1">IF(ISERROR($V490),"",OFFSET('Smelter Look-up'!$E$4,$V490-4,0))</f>
        <v/>
      </c>
      <c r="G490" s="216" t="str">
        <f ca="1">IF(C490=$X$4,"Enter smelter details",IF(ISERROR($V490),"",OFFSET('Smelter Look-up'!$F$4,$V490-4,0)))</f>
        <v/>
      </c>
      <c r="H490" s="217" t="str">
        <f ca="1">IF(ISERROR($V490),"",OFFSET('Smelter Look-up'!$G$4,$V490-4,0))</f>
        <v/>
      </c>
      <c r="I490" s="218" t="str">
        <f ca="1">IF(ISERROR($V490),"",OFFSET('Smelter Look-up'!$H$4,$V490-4,0))</f>
        <v/>
      </c>
      <c r="J490" s="218" t="str">
        <f ca="1">IF(ISERROR($V490),"",OFFSET('Smelter Look-up'!$I$4,$V490-4,0))</f>
        <v/>
      </c>
      <c r="K490" s="272"/>
      <c r="L490" s="272"/>
      <c r="M490" s="272"/>
      <c r="N490" s="272"/>
      <c r="O490" s="272"/>
      <c r="P490" s="219"/>
      <c r="Q490" s="273"/>
      <c r="R490" s="216" t="str">
        <f ca="1">IF(ISERROR($V490),"",OFFSET('Smelter Look-up'!$C$4,$V490-4,0)&amp;"")</f>
        <v/>
      </c>
      <c r="S490" s="224" t="str">
        <f t="shared" ca="1" si="69"/>
        <v/>
      </c>
      <c r="T490" s="224" t="str">
        <f ca="1">IF(B490="","",IF(ISERROR(MATCH($J490,SorP!$B$1:$B$6230,0)),"",INDIRECT("'SorP'!$A$"&amp;MATCH($J490,SorP!$B$1:$B$6230,0))))</f>
        <v/>
      </c>
      <c r="U490" s="240"/>
      <c r="V490" s="274" t="e">
        <f>IF(C490="",NA(),MATCH($B490&amp;$C490,'Smelter Look-up'!$J:$J,0))</f>
        <v>#N/A</v>
      </c>
      <c r="W490" s="275"/>
      <c r="X490" s="275">
        <f t="shared" ca="1" si="70"/>
        <v>0</v>
      </c>
      <c r="Y490" s="275"/>
      <c r="Z490" s="275"/>
      <c r="AB490" s="277" t="str">
        <f t="shared" si="71"/>
        <v/>
      </c>
    </row>
    <row r="491" spans="1:28" s="276" customFormat="1" ht="20.25">
      <c r="A491" s="330"/>
      <c r="B491" s="216" t="str">
        <f>IF(LEN(A491)=0,"",INDEX('Smelter Look-up'!$A:$A,MATCH($A491,'Smelter Look-up'!$E:$E,0)))</f>
        <v/>
      </c>
      <c r="C491" s="220" t="str">
        <f>IF(LEN(A491)=0,"",INDEX('Smelter Look-up'!$C:$C,MATCH($A491,'Smelter Look-up'!$E:$E,0)))</f>
        <v/>
      </c>
      <c r="D491" s="282"/>
      <c r="E491" s="216" t="str">
        <f ca="1">IF(ISERROR($V491),"",OFFSET('Smelter Look-up'!$D$4,$V491-4,0)&amp;"")</f>
        <v/>
      </c>
      <c r="F491" s="216" t="str">
        <f ca="1">IF(ISERROR($V491),"",OFFSET('Smelter Look-up'!$E$4,$V491-4,0))</f>
        <v/>
      </c>
      <c r="G491" s="216" t="str">
        <f ca="1">IF(C491=$X$4,"Enter smelter details",IF(ISERROR($V491),"",OFFSET('Smelter Look-up'!$F$4,$V491-4,0)))</f>
        <v/>
      </c>
      <c r="H491" s="217" t="str">
        <f ca="1">IF(ISERROR($V491),"",OFFSET('Smelter Look-up'!$G$4,$V491-4,0))</f>
        <v/>
      </c>
      <c r="I491" s="218" t="str">
        <f ca="1">IF(ISERROR($V491),"",OFFSET('Smelter Look-up'!$H$4,$V491-4,0))</f>
        <v/>
      </c>
      <c r="J491" s="218" t="str">
        <f ca="1">IF(ISERROR($V491),"",OFFSET('Smelter Look-up'!$I$4,$V491-4,0))</f>
        <v/>
      </c>
      <c r="K491" s="272"/>
      <c r="L491" s="272"/>
      <c r="M491" s="272"/>
      <c r="N491" s="272"/>
      <c r="O491" s="272"/>
      <c r="P491" s="219"/>
      <c r="Q491" s="273"/>
      <c r="R491" s="216" t="str">
        <f ca="1">IF(ISERROR($V491),"",OFFSET('Smelter Look-up'!$C$4,$V491-4,0)&amp;"")</f>
        <v/>
      </c>
      <c r="S491" s="224" t="str">
        <f t="shared" ca="1" si="69"/>
        <v/>
      </c>
      <c r="T491" s="224" t="str">
        <f ca="1">IF(B491="","",IF(ISERROR(MATCH($J491,SorP!$B$1:$B$6230,0)),"",INDIRECT("'SorP'!$A$"&amp;MATCH($J491,SorP!$B$1:$B$6230,0))))</f>
        <v/>
      </c>
      <c r="U491" s="240"/>
      <c r="V491" s="274" t="e">
        <f>IF(C491="",NA(),MATCH($B491&amp;$C491,'Smelter Look-up'!$J:$J,0))</f>
        <v>#N/A</v>
      </c>
      <c r="W491" s="275"/>
      <c r="X491" s="275">
        <f t="shared" ca="1" si="70"/>
        <v>0</v>
      </c>
      <c r="Y491" s="275"/>
      <c r="Z491" s="275"/>
      <c r="AB491" s="277" t="str">
        <f t="shared" si="71"/>
        <v/>
      </c>
    </row>
    <row r="492" spans="1:28" s="276" customFormat="1" ht="20.25">
      <c r="A492" s="330"/>
      <c r="B492" s="216" t="str">
        <f>IF(LEN(A492)=0,"",INDEX('Smelter Look-up'!$A:$A,MATCH($A492,'Smelter Look-up'!$E:$E,0)))</f>
        <v/>
      </c>
      <c r="C492" s="220" t="str">
        <f>IF(LEN(A492)=0,"",INDEX('Smelter Look-up'!$C:$C,MATCH($A492,'Smelter Look-up'!$E:$E,0)))</f>
        <v/>
      </c>
      <c r="D492" s="282"/>
      <c r="E492" s="216" t="str">
        <f ca="1">IF(ISERROR($V492),"",OFFSET('Smelter Look-up'!$D$4,$V492-4,0)&amp;"")</f>
        <v/>
      </c>
      <c r="F492" s="216" t="str">
        <f ca="1">IF(ISERROR($V492),"",OFFSET('Smelter Look-up'!$E$4,$V492-4,0))</f>
        <v/>
      </c>
      <c r="G492" s="216" t="str">
        <f ca="1">IF(C492=$X$4,"Enter smelter details",IF(ISERROR($V492),"",OFFSET('Smelter Look-up'!$F$4,$V492-4,0)))</f>
        <v/>
      </c>
      <c r="H492" s="217" t="str">
        <f ca="1">IF(ISERROR($V492),"",OFFSET('Smelter Look-up'!$G$4,$V492-4,0))</f>
        <v/>
      </c>
      <c r="I492" s="218" t="str">
        <f ca="1">IF(ISERROR($V492),"",OFFSET('Smelter Look-up'!$H$4,$V492-4,0))</f>
        <v/>
      </c>
      <c r="J492" s="218" t="str">
        <f ca="1">IF(ISERROR($V492),"",OFFSET('Smelter Look-up'!$I$4,$V492-4,0))</f>
        <v/>
      </c>
      <c r="K492" s="272"/>
      <c r="L492" s="272"/>
      <c r="M492" s="272"/>
      <c r="N492" s="272"/>
      <c r="O492" s="272"/>
      <c r="P492" s="219"/>
      <c r="Q492" s="273"/>
      <c r="R492" s="216" t="str">
        <f ca="1">IF(ISERROR($V492),"",OFFSET('Smelter Look-up'!$C$4,$V492-4,0)&amp;"")</f>
        <v/>
      </c>
      <c r="S492" s="224" t="str">
        <f t="shared" ca="1" si="69"/>
        <v/>
      </c>
      <c r="T492" s="224" t="str">
        <f ca="1">IF(B492="","",IF(ISERROR(MATCH($J492,SorP!$B$1:$B$6230,0)),"",INDIRECT("'SorP'!$A$"&amp;MATCH($J492,SorP!$B$1:$B$6230,0))))</f>
        <v/>
      </c>
      <c r="U492" s="240"/>
      <c r="V492" s="274" t="e">
        <f>IF(C492="",NA(),MATCH($B492&amp;$C492,'Smelter Look-up'!$J:$J,0))</f>
        <v>#N/A</v>
      </c>
      <c r="W492" s="275"/>
      <c r="X492" s="275">
        <f t="shared" ca="1" si="70"/>
        <v>0</v>
      </c>
      <c r="Y492" s="275"/>
      <c r="Z492" s="275"/>
      <c r="AB492" s="277" t="str">
        <f t="shared" si="71"/>
        <v/>
      </c>
    </row>
    <row r="493" spans="1:28" s="276" customFormat="1" ht="20.25">
      <c r="A493" s="330"/>
      <c r="B493" s="216" t="str">
        <f>IF(LEN(A493)=0,"",INDEX('Smelter Look-up'!$A:$A,MATCH($A493,'Smelter Look-up'!$E:$E,0)))</f>
        <v/>
      </c>
      <c r="C493" s="220" t="str">
        <f>IF(LEN(A493)=0,"",INDEX('Smelter Look-up'!$C:$C,MATCH($A493,'Smelter Look-up'!$E:$E,0)))</f>
        <v/>
      </c>
      <c r="D493" s="282"/>
      <c r="E493" s="216" t="str">
        <f ca="1">IF(ISERROR($V493),"",OFFSET('Smelter Look-up'!$D$4,$V493-4,0)&amp;"")</f>
        <v/>
      </c>
      <c r="F493" s="216" t="str">
        <f ca="1">IF(ISERROR($V493),"",OFFSET('Smelter Look-up'!$E$4,$V493-4,0))</f>
        <v/>
      </c>
      <c r="G493" s="216" t="str">
        <f ca="1">IF(C493=$X$4,"Enter smelter details",IF(ISERROR($V493),"",OFFSET('Smelter Look-up'!$F$4,$V493-4,0)))</f>
        <v/>
      </c>
      <c r="H493" s="217" t="str">
        <f ca="1">IF(ISERROR($V493),"",OFFSET('Smelter Look-up'!$G$4,$V493-4,0))</f>
        <v/>
      </c>
      <c r="I493" s="218" t="str">
        <f ca="1">IF(ISERROR($V493),"",OFFSET('Smelter Look-up'!$H$4,$V493-4,0))</f>
        <v/>
      </c>
      <c r="J493" s="218" t="str">
        <f ca="1">IF(ISERROR($V493),"",OFFSET('Smelter Look-up'!$I$4,$V493-4,0))</f>
        <v/>
      </c>
      <c r="K493" s="272"/>
      <c r="L493" s="272"/>
      <c r="M493" s="272"/>
      <c r="N493" s="272"/>
      <c r="O493" s="272"/>
      <c r="P493" s="219"/>
      <c r="Q493" s="273"/>
      <c r="R493" s="216" t="str">
        <f ca="1">IF(ISERROR($V493),"",OFFSET('Smelter Look-up'!$C$4,$V493-4,0)&amp;"")</f>
        <v/>
      </c>
      <c r="S493" s="224" t="str">
        <f t="shared" ca="1" si="69"/>
        <v/>
      </c>
      <c r="T493" s="224" t="str">
        <f ca="1">IF(B493="","",IF(ISERROR(MATCH($J493,SorP!$B$1:$B$6230,0)),"",INDIRECT("'SorP'!$A$"&amp;MATCH($J493,SorP!$B$1:$B$6230,0))))</f>
        <v/>
      </c>
      <c r="U493" s="240"/>
      <c r="V493" s="274" t="e">
        <f>IF(C493="",NA(),MATCH($B493&amp;$C493,'Smelter Look-up'!$J:$J,0))</f>
        <v>#N/A</v>
      </c>
      <c r="W493" s="275"/>
      <c r="X493" s="275">
        <f t="shared" ca="1" si="70"/>
        <v>0</v>
      </c>
      <c r="Y493" s="275"/>
      <c r="Z493" s="275"/>
      <c r="AB493" s="277" t="str">
        <f t="shared" si="71"/>
        <v/>
      </c>
    </row>
    <row r="494" spans="1:28" s="276" customFormat="1" ht="20.25">
      <c r="A494" s="330"/>
      <c r="B494" s="216" t="str">
        <f>IF(LEN(A494)=0,"",INDEX('Smelter Look-up'!$A:$A,MATCH($A494,'Smelter Look-up'!$E:$E,0)))</f>
        <v/>
      </c>
      <c r="C494" s="220" t="str">
        <f>IF(LEN(A494)=0,"",INDEX('Smelter Look-up'!$C:$C,MATCH($A494,'Smelter Look-up'!$E:$E,0)))</f>
        <v/>
      </c>
      <c r="D494" s="282"/>
      <c r="E494" s="216" t="str">
        <f ca="1">IF(ISERROR($V494),"",OFFSET('Smelter Look-up'!$D$4,$V494-4,0)&amp;"")</f>
        <v/>
      </c>
      <c r="F494" s="216" t="str">
        <f ca="1">IF(ISERROR($V494),"",OFFSET('Smelter Look-up'!$E$4,$V494-4,0))</f>
        <v/>
      </c>
      <c r="G494" s="216" t="str">
        <f ca="1">IF(C494=$X$4,"Enter smelter details",IF(ISERROR($V494),"",OFFSET('Smelter Look-up'!$F$4,$V494-4,0)))</f>
        <v/>
      </c>
      <c r="H494" s="217" t="str">
        <f ca="1">IF(ISERROR($V494),"",OFFSET('Smelter Look-up'!$G$4,$V494-4,0))</f>
        <v/>
      </c>
      <c r="I494" s="218" t="str">
        <f ca="1">IF(ISERROR($V494),"",OFFSET('Smelter Look-up'!$H$4,$V494-4,0))</f>
        <v/>
      </c>
      <c r="J494" s="218" t="str">
        <f ca="1">IF(ISERROR($V494),"",OFFSET('Smelter Look-up'!$I$4,$V494-4,0))</f>
        <v/>
      </c>
      <c r="K494" s="272"/>
      <c r="L494" s="272"/>
      <c r="M494" s="272"/>
      <c r="N494" s="272"/>
      <c r="O494" s="272"/>
      <c r="P494" s="219"/>
      <c r="Q494" s="273"/>
      <c r="R494" s="216" t="str">
        <f ca="1">IF(ISERROR($V494),"",OFFSET('Smelter Look-up'!$C$4,$V494-4,0)&amp;"")</f>
        <v/>
      </c>
      <c r="S494" s="224" t="str">
        <f t="shared" ca="1" si="69"/>
        <v/>
      </c>
      <c r="T494" s="224" t="str">
        <f ca="1">IF(B494="","",IF(ISERROR(MATCH($J494,SorP!$B$1:$B$6230,0)),"",INDIRECT("'SorP'!$A$"&amp;MATCH($J494,SorP!$B$1:$B$6230,0))))</f>
        <v/>
      </c>
      <c r="U494" s="240"/>
      <c r="V494" s="274" t="e">
        <f>IF(C494="",NA(),MATCH($B494&amp;$C494,'Smelter Look-up'!$J:$J,0))</f>
        <v>#N/A</v>
      </c>
      <c r="W494" s="275"/>
      <c r="X494" s="275">
        <f t="shared" ca="1" si="70"/>
        <v>0</v>
      </c>
      <c r="Y494" s="275"/>
      <c r="Z494" s="275"/>
      <c r="AB494" s="277" t="str">
        <f t="shared" si="71"/>
        <v/>
      </c>
    </row>
    <row r="495" spans="1:28" s="276" customFormat="1" ht="20.25">
      <c r="A495" s="330"/>
      <c r="B495" s="216" t="str">
        <f>IF(LEN(A495)=0,"",INDEX('Smelter Look-up'!$A:$A,MATCH($A495,'Smelter Look-up'!$E:$E,0)))</f>
        <v/>
      </c>
      <c r="C495" s="220" t="str">
        <f>IF(LEN(A495)=0,"",INDEX('Smelter Look-up'!$C:$C,MATCH($A495,'Smelter Look-up'!$E:$E,0)))</f>
        <v/>
      </c>
      <c r="D495" s="282"/>
      <c r="E495" s="216" t="str">
        <f ca="1">IF(ISERROR($V495),"",OFFSET('Smelter Look-up'!$D$4,$V495-4,0)&amp;"")</f>
        <v/>
      </c>
      <c r="F495" s="216" t="str">
        <f ca="1">IF(ISERROR($V495),"",OFFSET('Smelter Look-up'!$E$4,$V495-4,0))</f>
        <v/>
      </c>
      <c r="G495" s="216" t="str">
        <f ca="1">IF(C495=$X$4,"Enter smelter details",IF(ISERROR($V495),"",OFFSET('Smelter Look-up'!$F$4,$V495-4,0)))</f>
        <v/>
      </c>
      <c r="H495" s="217" t="str">
        <f ca="1">IF(ISERROR($V495),"",OFFSET('Smelter Look-up'!$G$4,$V495-4,0))</f>
        <v/>
      </c>
      <c r="I495" s="218" t="str">
        <f ca="1">IF(ISERROR($V495),"",OFFSET('Smelter Look-up'!$H$4,$V495-4,0))</f>
        <v/>
      </c>
      <c r="J495" s="218" t="str">
        <f ca="1">IF(ISERROR($V495),"",OFFSET('Smelter Look-up'!$I$4,$V495-4,0))</f>
        <v/>
      </c>
      <c r="K495" s="272"/>
      <c r="L495" s="272"/>
      <c r="M495" s="272"/>
      <c r="N495" s="272"/>
      <c r="O495" s="272"/>
      <c r="P495" s="219"/>
      <c r="Q495" s="273"/>
      <c r="R495" s="216" t="str">
        <f ca="1">IF(ISERROR($V495),"",OFFSET('Smelter Look-up'!$C$4,$V495-4,0)&amp;"")</f>
        <v/>
      </c>
      <c r="S495" s="224" t="str">
        <f t="shared" ca="1" si="69"/>
        <v/>
      </c>
      <c r="T495" s="224" t="str">
        <f ca="1">IF(B495="","",IF(ISERROR(MATCH($J495,SorP!$B$1:$B$6230,0)),"",INDIRECT("'SorP'!$A$"&amp;MATCH($J495,SorP!$B$1:$B$6230,0))))</f>
        <v/>
      </c>
      <c r="U495" s="240"/>
      <c r="V495" s="274" t="e">
        <f>IF(C495="",NA(),MATCH($B495&amp;$C495,'Smelter Look-up'!$J:$J,0))</f>
        <v>#N/A</v>
      </c>
      <c r="W495" s="275"/>
      <c r="X495" s="275">
        <f t="shared" ca="1" si="70"/>
        <v>0</v>
      </c>
      <c r="Y495" s="275"/>
      <c r="Z495" s="275"/>
      <c r="AB495" s="277" t="str">
        <f t="shared" si="71"/>
        <v/>
      </c>
    </row>
    <row r="496" spans="1:28" s="276" customFormat="1" ht="20.25">
      <c r="A496" s="330"/>
      <c r="B496" s="216" t="str">
        <f>IF(LEN(A496)=0,"",INDEX('Smelter Look-up'!$A:$A,MATCH($A496,'Smelter Look-up'!$E:$E,0)))</f>
        <v/>
      </c>
      <c r="C496" s="220" t="str">
        <f>IF(LEN(A496)=0,"",INDEX('Smelter Look-up'!$C:$C,MATCH($A496,'Smelter Look-up'!$E:$E,0)))</f>
        <v/>
      </c>
      <c r="D496" s="282"/>
      <c r="E496" s="216" t="str">
        <f ca="1">IF(ISERROR($V496),"",OFFSET('Smelter Look-up'!$D$4,$V496-4,0)&amp;"")</f>
        <v/>
      </c>
      <c r="F496" s="216" t="str">
        <f ca="1">IF(ISERROR($V496),"",OFFSET('Smelter Look-up'!$E$4,$V496-4,0))</f>
        <v/>
      </c>
      <c r="G496" s="216" t="str">
        <f ca="1">IF(C496=$X$4,"Enter smelter details",IF(ISERROR($V496),"",OFFSET('Smelter Look-up'!$F$4,$V496-4,0)))</f>
        <v/>
      </c>
      <c r="H496" s="217" t="str">
        <f ca="1">IF(ISERROR($V496),"",OFFSET('Smelter Look-up'!$G$4,$V496-4,0))</f>
        <v/>
      </c>
      <c r="I496" s="218" t="str">
        <f ca="1">IF(ISERROR($V496),"",OFFSET('Smelter Look-up'!$H$4,$V496-4,0))</f>
        <v/>
      </c>
      <c r="J496" s="218" t="str">
        <f ca="1">IF(ISERROR($V496),"",OFFSET('Smelter Look-up'!$I$4,$V496-4,0))</f>
        <v/>
      </c>
      <c r="K496" s="272"/>
      <c r="L496" s="272"/>
      <c r="M496" s="272"/>
      <c r="N496" s="272"/>
      <c r="O496" s="272"/>
      <c r="P496" s="219"/>
      <c r="Q496" s="273"/>
      <c r="R496" s="216" t="str">
        <f ca="1">IF(ISERROR($V496),"",OFFSET('Smelter Look-up'!$C$4,$V496-4,0)&amp;"")</f>
        <v/>
      </c>
      <c r="S496" s="224" t="str">
        <f t="shared" ca="1" si="69"/>
        <v/>
      </c>
      <c r="T496" s="224" t="str">
        <f ca="1">IF(B496="","",IF(ISERROR(MATCH($J496,SorP!$B$1:$B$6230,0)),"",INDIRECT("'SorP'!$A$"&amp;MATCH($J496,SorP!$B$1:$B$6230,0))))</f>
        <v/>
      </c>
      <c r="U496" s="240"/>
      <c r="V496" s="274" t="e">
        <f>IF(C496="",NA(),MATCH($B496&amp;$C496,'Smelter Look-up'!$J:$J,0))</f>
        <v>#N/A</v>
      </c>
      <c r="W496" s="275"/>
      <c r="X496" s="275">
        <f t="shared" ca="1" si="70"/>
        <v>0</v>
      </c>
      <c r="Y496" s="275"/>
      <c r="Z496" s="275"/>
      <c r="AB496" s="277" t="str">
        <f t="shared" si="71"/>
        <v/>
      </c>
    </row>
    <row r="497" spans="1:28" s="276" customFormat="1" ht="20.25">
      <c r="A497" s="330"/>
      <c r="B497" s="216" t="str">
        <f>IF(LEN(A497)=0,"",INDEX('Smelter Look-up'!$A:$A,MATCH($A497,'Smelter Look-up'!$E:$E,0)))</f>
        <v/>
      </c>
      <c r="C497" s="220" t="str">
        <f>IF(LEN(A497)=0,"",INDEX('Smelter Look-up'!$C:$C,MATCH($A497,'Smelter Look-up'!$E:$E,0)))</f>
        <v/>
      </c>
      <c r="D497" s="282"/>
      <c r="E497" s="216" t="str">
        <f ca="1">IF(ISERROR($V497),"",OFFSET('Smelter Look-up'!$D$4,$V497-4,0)&amp;"")</f>
        <v/>
      </c>
      <c r="F497" s="216" t="str">
        <f ca="1">IF(ISERROR($V497),"",OFFSET('Smelter Look-up'!$E$4,$V497-4,0))</f>
        <v/>
      </c>
      <c r="G497" s="216" t="str">
        <f ca="1">IF(C497=$X$4,"Enter smelter details",IF(ISERROR($V497),"",OFFSET('Smelter Look-up'!$F$4,$V497-4,0)))</f>
        <v/>
      </c>
      <c r="H497" s="217" t="str">
        <f ca="1">IF(ISERROR($V497),"",OFFSET('Smelter Look-up'!$G$4,$V497-4,0))</f>
        <v/>
      </c>
      <c r="I497" s="218" t="str">
        <f ca="1">IF(ISERROR($V497),"",OFFSET('Smelter Look-up'!$H$4,$V497-4,0))</f>
        <v/>
      </c>
      <c r="J497" s="218" t="str">
        <f ca="1">IF(ISERROR($V497),"",OFFSET('Smelter Look-up'!$I$4,$V497-4,0))</f>
        <v/>
      </c>
      <c r="K497" s="272"/>
      <c r="L497" s="272"/>
      <c r="M497" s="272"/>
      <c r="N497" s="272"/>
      <c r="O497" s="272"/>
      <c r="P497" s="219"/>
      <c r="Q497" s="273"/>
      <c r="R497" s="216" t="str">
        <f ca="1">IF(ISERROR($V497),"",OFFSET('Smelter Look-up'!$C$4,$V497-4,0)&amp;"")</f>
        <v/>
      </c>
      <c r="S497" s="224" t="str">
        <f t="shared" ca="1" si="69"/>
        <v/>
      </c>
      <c r="T497" s="224" t="str">
        <f ca="1">IF(B497="","",IF(ISERROR(MATCH($J497,SorP!$B$1:$B$6230,0)),"",INDIRECT("'SorP'!$A$"&amp;MATCH($J497,SorP!$B$1:$B$6230,0))))</f>
        <v/>
      </c>
      <c r="U497" s="240"/>
      <c r="V497" s="274" t="e">
        <f>IF(C497="",NA(),MATCH($B497&amp;$C497,'Smelter Look-up'!$J:$J,0))</f>
        <v>#N/A</v>
      </c>
      <c r="W497" s="275"/>
      <c r="X497" s="275">
        <f t="shared" ca="1" si="70"/>
        <v>0</v>
      </c>
      <c r="Y497" s="275"/>
      <c r="Z497" s="275"/>
      <c r="AB497" s="277" t="str">
        <f t="shared" si="71"/>
        <v/>
      </c>
    </row>
    <row r="498" spans="1:28" s="276" customFormat="1" ht="20.25">
      <c r="A498" s="330"/>
      <c r="B498" s="216" t="str">
        <f>IF(LEN(A498)=0,"",INDEX('Smelter Look-up'!$A:$A,MATCH($A498,'Smelter Look-up'!$E:$E,0)))</f>
        <v/>
      </c>
      <c r="C498" s="220" t="str">
        <f>IF(LEN(A498)=0,"",INDEX('Smelter Look-up'!$C:$C,MATCH($A498,'Smelter Look-up'!$E:$E,0)))</f>
        <v/>
      </c>
      <c r="D498" s="282"/>
      <c r="E498" s="216" t="str">
        <f ca="1">IF(ISERROR($V498),"",OFFSET('Smelter Look-up'!$D$4,$V498-4,0)&amp;"")</f>
        <v/>
      </c>
      <c r="F498" s="216" t="str">
        <f ca="1">IF(ISERROR($V498),"",OFFSET('Smelter Look-up'!$E$4,$V498-4,0))</f>
        <v/>
      </c>
      <c r="G498" s="216" t="str">
        <f ca="1">IF(C498=$X$4,"Enter smelter details",IF(ISERROR($V498),"",OFFSET('Smelter Look-up'!$F$4,$V498-4,0)))</f>
        <v/>
      </c>
      <c r="H498" s="217" t="str">
        <f ca="1">IF(ISERROR($V498),"",OFFSET('Smelter Look-up'!$G$4,$V498-4,0))</f>
        <v/>
      </c>
      <c r="I498" s="218" t="str">
        <f ca="1">IF(ISERROR($V498),"",OFFSET('Smelter Look-up'!$H$4,$V498-4,0))</f>
        <v/>
      </c>
      <c r="J498" s="218" t="str">
        <f ca="1">IF(ISERROR($V498),"",OFFSET('Smelter Look-up'!$I$4,$V498-4,0))</f>
        <v/>
      </c>
      <c r="K498" s="272"/>
      <c r="L498" s="272"/>
      <c r="M498" s="272"/>
      <c r="N498" s="272"/>
      <c r="O498" s="272"/>
      <c r="P498" s="219"/>
      <c r="Q498" s="273"/>
      <c r="R498" s="216" t="str">
        <f ca="1">IF(ISERROR($V498),"",OFFSET('Smelter Look-up'!$C$4,$V498-4,0)&amp;"")</f>
        <v/>
      </c>
      <c r="S498" s="224" t="str">
        <f t="shared" ca="1" si="69"/>
        <v/>
      </c>
      <c r="T498" s="224" t="str">
        <f ca="1">IF(B498="","",IF(ISERROR(MATCH($J498,SorP!$B$1:$B$6230,0)),"",INDIRECT("'SorP'!$A$"&amp;MATCH($J498,SorP!$B$1:$B$6230,0))))</f>
        <v/>
      </c>
      <c r="U498" s="240"/>
      <c r="V498" s="274" t="e">
        <f>IF(C498="",NA(),MATCH($B498&amp;$C498,'Smelter Look-up'!$J:$J,0))</f>
        <v>#N/A</v>
      </c>
      <c r="W498" s="275"/>
      <c r="X498" s="275">
        <f t="shared" ca="1" si="70"/>
        <v>0</v>
      </c>
      <c r="Y498" s="275"/>
      <c r="Z498" s="275"/>
      <c r="AB498" s="277" t="str">
        <f t="shared" si="71"/>
        <v/>
      </c>
    </row>
    <row r="499" spans="1:28" s="276" customFormat="1" ht="20.25">
      <c r="A499" s="330"/>
      <c r="B499" s="216" t="str">
        <f>IF(LEN(A499)=0,"",INDEX('Smelter Look-up'!$A:$A,MATCH($A499,'Smelter Look-up'!$E:$E,0)))</f>
        <v/>
      </c>
      <c r="C499" s="220" t="str">
        <f>IF(LEN(A499)=0,"",INDEX('Smelter Look-up'!$C:$C,MATCH($A499,'Smelter Look-up'!$E:$E,0)))</f>
        <v/>
      </c>
      <c r="D499" s="282"/>
      <c r="E499" s="216" t="str">
        <f ca="1">IF(ISERROR($V499),"",OFFSET('Smelter Look-up'!$D$4,$V499-4,0)&amp;"")</f>
        <v/>
      </c>
      <c r="F499" s="216" t="str">
        <f ca="1">IF(ISERROR($V499),"",OFFSET('Smelter Look-up'!$E$4,$V499-4,0))</f>
        <v/>
      </c>
      <c r="G499" s="216" t="str">
        <f ca="1">IF(C499=$X$4,"Enter smelter details",IF(ISERROR($V499),"",OFFSET('Smelter Look-up'!$F$4,$V499-4,0)))</f>
        <v/>
      </c>
      <c r="H499" s="217" t="str">
        <f ca="1">IF(ISERROR($V499),"",OFFSET('Smelter Look-up'!$G$4,$V499-4,0))</f>
        <v/>
      </c>
      <c r="I499" s="218" t="str">
        <f ca="1">IF(ISERROR($V499),"",OFFSET('Smelter Look-up'!$H$4,$V499-4,0))</f>
        <v/>
      </c>
      <c r="J499" s="218" t="str">
        <f ca="1">IF(ISERROR($V499),"",OFFSET('Smelter Look-up'!$I$4,$V499-4,0))</f>
        <v/>
      </c>
      <c r="K499" s="272"/>
      <c r="L499" s="272"/>
      <c r="M499" s="272"/>
      <c r="N499" s="272"/>
      <c r="O499" s="272"/>
      <c r="P499" s="219"/>
      <c r="Q499" s="273"/>
      <c r="R499" s="216" t="str">
        <f ca="1">IF(ISERROR($V499),"",OFFSET('Smelter Look-up'!$C$4,$V499-4,0)&amp;"")</f>
        <v/>
      </c>
      <c r="S499" s="224" t="str">
        <f t="shared" ca="1" si="69"/>
        <v/>
      </c>
      <c r="T499" s="224" t="str">
        <f ca="1">IF(B499="","",IF(ISERROR(MATCH($J499,SorP!$B$1:$B$6230,0)),"",INDIRECT("'SorP'!$A$"&amp;MATCH($J499,SorP!$B$1:$B$6230,0))))</f>
        <v/>
      </c>
      <c r="U499" s="240"/>
      <c r="V499" s="274" t="e">
        <f>IF(C499="",NA(),MATCH($B499&amp;$C499,'Smelter Look-up'!$J:$J,0))</f>
        <v>#N/A</v>
      </c>
      <c r="W499" s="275"/>
      <c r="X499" s="275">
        <f t="shared" ca="1" si="70"/>
        <v>0</v>
      </c>
      <c r="Y499" s="275"/>
      <c r="Z499" s="275"/>
      <c r="AB499" s="277" t="str">
        <f t="shared" si="71"/>
        <v/>
      </c>
    </row>
    <row r="500" spans="1:28" s="276" customFormat="1" ht="20.25">
      <c r="A500" s="330"/>
      <c r="B500" s="216" t="str">
        <f>IF(LEN(A500)=0,"",INDEX('Smelter Look-up'!$A:$A,MATCH($A500,'Smelter Look-up'!$E:$E,0)))</f>
        <v/>
      </c>
      <c r="C500" s="220" t="str">
        <f>IF(LEN(A500)=0,"",INDEX('Smelter Look-up'!$C:$C,MATCH($A500,'Smelter Look-up'!$E:$E,0)))</f>
        <v/>
      </c>
      <c r="D500" s="282"/>
      <c r="E500" s="216" t="str">
        <f ca="1">IF(ISERROR($V500),"",OFFSET('Smelter Look-up'!$D$4,$V500-4,0)&amp;"")</f>
        <v/>
      </c>
      <c r="F500" s="216" t="str">
        <f ca="1">IF(ISERROR($V500),"",OFFSET('Smelter Look-up'!$E$4,$V500-4,0))</f>
        <v/>
      </c>
      <c r="G500" s="216" t="str">
        <f ca="1">IF(C500=$X$4,"Enter smelter details",IF(ISERROR($V500),"",OFFSET('Smelter Look-up'!$F$4,$V500-4,0)))</f>
        <v/>
      </c>
      <c r="H500" s="217" t="str">
        <f ca="1">IF(ISERROR($V500),"",OFFSET('Smelter Look-up'!$G$4,$V500-4,0))</f>
        <v/>
      </c>
      <c r="I500" s="218" t="str">
        <f ca="1">IF(ISERROR($V500),"",OFFSET('Smelter Look-up'!$H$4,$V500-4,0))</f>
        <v/>
      </c>
      <c r="J500" s="218" t="str">
        <f ca="1">IF(ISERROR($V500),"",OFFSET('Smelter Look-up'!$I$4,$V500-4,0))</f>
        <v/>
      </c>
      <c r="K500" s="272"/>
      <c r="L500" s="272"/>
      <c r="M500" s="272"/>
      <c r="N500" s="272"/>
      <c r="O500" s="272"/>
      <c r="P500" s="219"/>
      <c r="Q500" s="273"/>
      <c r="R500" s="216" t="str">
        <f ca="1">IF(ISERROR($V500),"",OFFSET('Smelter Look-up'!$C$4,$V500-4,0)&amp;"")</f>
        <v/>
      </c>
      <c r="S500" s="224" t="str">
        <f t="shared" ca="1" si="69"/>
        <v/>
      </c>
      <c r="T500" s="224" t="str">
        <f ca="1">IF(B500="","",IF(ISERROR(MATCH($J500,SorP!$B$1:$B$6230,0)),"",INDIRECT("'SorP'!$A$"&amp;MATCH($J500,SorP!$B$1:$B$6230,0))))</f>
        <v/>
      </c>
      <c r="U500" s="240"/>
      <c r="V500" s="274" t="e">
        <f>IF(C500="",NA(),MATCH($B500&amp;$C500,'Smelter Look-up'!$J:$J,0))</f>
        <v>#N/A</v>
      </c>
      <c r="W500" s="275"/>
      <c r="X500" s="275">
        <f t="shared" ca="1" si="70"/>
        <v>0</v>
      </c>
      <c r="Y500" s="275"/>
      <c r="Z500" s="275"/>
      <c r="AB500" s="277" t="str">
        <f t="shared" si="71"/>
        <v/>
      </c>
    </row>
    <row r="501" spans="1:28" s="276" customFormat="1" ht="20.25">
      <c r="A501" s="330"/>
      <c r="B501" s="216" t="str">
        <f>IF(LEN(A501)=0,"",INDEX('Smelter Look-up'!$A:$A,MATCH($A501,'Smelter Look-up'!$E:$E,0)))</f>
        <v/>
      </c>
      <c r="C501" s="220" t="str">
        <f>IF(LEN(A501)=0,"",INDEX('Smelter Look-up'!$C:$C,MATCH($A501,'Smelter Look-up'!$E:$E,0)))</f>
        <v/>
      </c>
      <c r="D501" s="282"/>
      <c r="E501" s="216" t="str">
        <f ca="1">IF(ISERROR($V501),"",OFFSET('Smelter Look-up'!$D$4,$V501-4,0)&amp;"")</f>
        <v/>
      </c>
      <c r="F501" s="216" t="str">
        <f ca="1">IF(ISERROR($V501),"",OFFSET('Smelter Look-up'!$E$4,$V501-4,0))</f>
        <v/>
      </c>
      <c r="G501" s="216" t="str">
        <f ca="1">IF(C501=$X$4,"Enter smelter details",IF(ISERROR($V501),"",OFFSET('Smelter Look-up'!$F$4,$V501-4,0)))</f>
        <v/>
      </c>
      <c r="H501" s="217" t="str">
        <f ca="1">IF(ISERROR($V501),"",OFFSET('Smelter Look-up'!$G$4,$V501-4,0))</f>
        <v/>
      </c>
      <c r="I501" s="218" t="str">
        <f ca="1">IF(ISERROR($V501),"",OFFSET('Smelter Look-up'!$H$4,$V501-4,0))</f>
        <v/>
      </c>
      <c r="J501" s="218" t="str">
        <f ca="1">IF(ISERROR($V501),"",OFFSET('Smelter Look-up'!$I$4,$V501-4,0))</f>
        <v/>
      </c>
      <c r="K501" s="272"/>
      <c r="L501" s="272"/>
      <c r="M501" s="272"/>
      <c r="N501" s="272"/>
      <c r="O501" s="272"/>
      <c r="P501" s="219"/>
      <c r="Q501" s="273"/>
      <c r="R501" s="216" t="str">
        <f ca="1">IF(ISERROR($V501),"",OFFSET('Smelter Look-up'!$C$4,$V501-4,0)&amp;"")</f>
        <v/>
      </c>
      <c r="S501" s="224" t="str">
        <f t="shared" ca="1" si="69"/>
        <v/>
      </c>
      <c r="T501" s="224" t="str">
        <f ca="1">IF(B501="","",IF(ISERROR(MATCH($J501,SorP!$B$1:$B$6230,0)),"",INDIRECT("'SorP'!$A$"&amp;MATCH($J501,SorP!$B$1:$B$6230,0))))</f>
        <v/>
      </c>
      <c r="U501" s="240"/>
      <c r="V501" s="274" t="e">
        <f>IF(C501="",NA(),MATCH($B501&amp;$C501,'Smelter Look-up'!$J:$J,0))</f>
        <v>#N/A</v>
      </c>
      <c r="W501" s="275"/>
      <c r="X501" s="275">
        <f t="shared" ca="1" si="70"/>
        <v>0</v>
      </c>
      <c r="Y501" s="275"/>
      <c r="Z501" s="275"/>
      <c r="AB501" s="277" t="str">
        <f t="shared" si="71"/>
        <v/>
      </c>
    </row>
    <row r="502" spans="1:28" s="276" customFormat="1" ht="20.25">
      <c r="A502" s="330"/>
      <c r="B502" s="216" t="str">
        <f>IF(LEN(A502)=0,"",INDEX('Smelter Look-up'!$A:$A,MATCH($A502,'Smelter Look-up'!$E:$E,0)))</f>
        <v/>
      </c>
      <c r="C502" s="220" t="str">
        <f>IF(LEN(A502)=0,"",INDEX('Smelter Look-up'!$C:$C,MATCH($A502,'Smelter Look-up'!$E:$E,0)))</f>
        <v/>
      </c>
      <c r="D502" s="282"/>
      <c r="E502" s="216" t="str">
        <f ca="1">IF(ISERROR($V502),"",OFFSET('Smelter Look-up'!$D$4,$V502-4,0)&amp;"")</f>
        <v/>
      </c>
      <c r="F502" s="216" t="str">
        <f ca="1">IF(ISERROR($V502),"",OFFSET('Smelter Look-up'!$E$4,$V502-4,0))</f>
        <v/>
      </c>
      <c r="G502" s="216" t="str">
        <f ca="1">IF(C502=$X$4,"Enter smelter details",IF(ISERROR($V502),"",OFFSET('Smelter Look-up'!$F$4,$V502-4,0)))</f>
        <v/>
      </c>
      <c r="H502" s="217" t="str">
        <f ca="1">IF(ISERROR($V502),"",OFFSET('Smelter Look-up'!$G$4,$V502-4,0))</f>
        <v/>
      </c>
      <c r="I502" s="218" t="str">
        <f ca="1">IF(ISERROR($V502),"",OFFSET('Smelter Look-up'!$H$4,$V502-4,0))</f>
        <v/>
      </c>
      <c r="J502" s="218" t="str">
        <f ca="1">IF(ISERROR($V502),"",OFFSET('Smelter Look-up'!$I$4,$V502-4,0))</f>
        <v/>
      </c>
      <c r="K502" s="272"/>
      <c r="L502" s="272"/>
      <c r="M502" s="272"/>
      <c r="N502" s="272"/>
      <c r="O502" s="272"/>
      <c r="P502" s="219"/>
      <c r="Q502" s="273"/>
      <c r="R502" s="216" t="str">
        <f ca="1">IF(ISERROR($V502),"",OFFSET('Smelter Look-up'!$C$4,$V502-4,0)&amp;"")</f>
        <v/>
      </c>
      <c r="S502" s="224" t="str">
        <f t="shared" ca="1" si="69"/>
        <v/>
      </c>
      <c r="T502" s="224" t="str">
        <f ca="1">IF(B502="","",IF(ISERROR(MATCH($J502,SorP!$B$1:$B$6230,0)),"",INDIRECT("'SorP'!$A$"&amp;MATCH($J502,SorP!$B$1:$B$6230,0))))</f>
        <v/>
      </c>
      <c r="U502" s="240"/>
      <c r="V502" s="274" t="e">
        <f>IF(C502="",NA(),MATCH($B502&amp;$C502,'Smelter Look-up'!$J:$J,0))</f>
        <v>#N/A</v>
      </c>
      <c r="W502" s="275"/>
      <c r="X502" s="275">
        <f t="shared" ca="1" si="70"/>
        <v>0</v>
      </c>
      <c r="Y502" s="275"/>
      <c r="Z502" s="275"/>
      <c r="AB502" s="277" t="str">
        <f t="shared" si="71"/>
        <v/>
      </c>
    </row>
    <row r="503" spans="1:28" s="276" customFormat="1" ht="20.25">
      <c r="A503" s="330"/>
      <c r="B503" s="216" t="str">
        <f>IF(LEN(A503)=0,"",INDEX('Smelter Look-up'!$A:$A,MATCH($A503,'Smelter Look-up'!$E:$E,0)))</f>
        <v/>
      </c>
      <c r="C503" s="220" t="str">
        <f>IF(LEN(A503)=0,"",INDEX('Smelter Look-up'!$C:$C,MATCH($A503,'Smelter Look-up'!$E:$E,0)))</f>
        <v/>
      </c>
      <c r="D503" s="282"/>
      <c r="E503" s="216" t="str">
        <f ca="1">IF(ISERROR($V503),"",OFFSET('Smelter Look-up'!$D$4,$V503-4,0)&amp;"")</f>
        <v/>
      </c>
      <c r="F503" s="216" t="str">
        <f ca="1">IF(ISERROR($V503),"",OFFSET('Smelter Look-up'!$E$4,$V503-4,0))</f>
        <v/>
      </c>
      <c r="G503" s="216" t="str">
        <f ca="1">IF(C503=$X$4,"Enter smelter details",IF(ISERROR($V503),"",OFFSET('Smelter Look-up'!$F$4,$V503-4,0)))</f>
        <v/>
      </c>
      <c r="H503" s="217" t="str">
        <f ca="1">IF(ISERROR($V503),"",OFFSET('Smelter Look-up'!$G$4,$V503-4,0))</f>
        <v/>
      </c>
      <c r="I503" s="218" t="str">
        <f ca="1">IF(ISERROR($V503),"",OFFSET('Smelter Look-up'!$H$4,$V503-4,0))</f>
        <v/>
      </c>
      <c r="J503" s="218" t="str">
        <f ca="1">IF(ISERROR($V503),"",OFFSET('Smelter Look-up'!$I$4,$V503-4,0))</f>
        <v/>
      </c>
      <c r="K503" s="272"/>
      <c r="L503" s="272"/>
      <c r="M503" s="272"/>
      <c r="N503" s="272"/>
      <c r="O503" s="272"/>
      <c r="P503" s="219"/>
      <c r="Q503" s="273"/>
      <c r="R503" s="216" t="str">
        <f ca="1">IF(ISERROR($V503),"",OFFSET('Smelter Look-up'!$C$4,$V503-4,0)&amp;"")</f>
        <v/>
      </c>
      <c r="S503" s="224" t="str">
        <f t="shared" ca="1" si="69"/>
        <v/>
      </c>
      <c r="T503" s="224" t="str">
        <f ca="1">IF(B503="","",IF(ISERROR(MATCH($J503,SorP!$B$1:$B$6230,0)),"",INDIRECT("'SorP'!$A$"&amp;MATCH($J503,SorP!$B$1:$B$6230,0))))</f>
        <v/>
      </c>
      <c r="U503" s="240"/>
      <c r="V503" s="274" t="e">
        <f>IF(C503="",NA(),MATCH($B503&amp;$C503,'Smelter Look-up'!$J:$J,0))</f>
        <v>#N/A</v>
      </c>
      <c r="W503" s="275"/>
      <c r="X503" s="275">
        <f t="shared" ca="1" si="70"/>
        <v>0</v>
      </c>
      <c r="Y503" s="275"/>
      <c r="Z503" s="275"/>
      <c r="AB503" s="277" t="str">
        <f t="shared" si="71"/>
        <v/>
      </c>
    </row>
    <row r="504" spans="1:28" s="276" customFormat="1" ht="20.25">
      <c r="A504" s="330"/>
      <c r="B504" s="216" t="str">
        <f>IF(LEN(A504)=0,"",INDEX('Smelter Look-up'!$A:$A,MATCH($A504,'Smelter Look-up'!$E:$E,0)))</f>
        <v/>
      </c>
      <c r="C504" s="220" t="str">
        <f>IF(LEN(A504)=0,"",INDEX('Smelter Look-up'!$C:$C,MATCH($A504,'Smelter Look-up'!$E:$E,0)))</f>
        <v/>
      </c>
      <c r="D504" s="282"/>
      <c r="E504" s="216" t="str">
        <f ca="1">IF(ISERROR($V504),"",OFFSET('Smelter Look-up'!$D$4,$V504-4,0)&amp;"")</f>
        <v/>
      </c>
      <c r="F504" s="216" t="str">
        <f ca="1">IF(ISERROR($V504),"",OFFSET('Smelter Look-up'!$E$4,$V504-4,0))</f>
        <v/>
      </c>
      <c r="G504" s="216" t="str">
        <f ca="1">IF(C504=$X$4,"Enter smelter details",IF(ISERROR($V504),"",OFFSET('Smelter Look-up'!$F$4,$V504-4,0)))</f>
        <v/>
      </c>
      <c r="H504" s="217" t="str">
        <f ca="1">IF(ISERROR($V504),"",OFFSET('Smelter Look-up'!$G$4,$V504-4,0))</f>
        <v/>
      </c>
      <c r="I504" s="218" t="str">
        <f ca="1">IF(ISERROR($V504),"",OFFSET('Smelter Look-up'!$H$4,$V504-4,0))</f>
        <v/>
      </c>
      <c r="J504" s="218" t="str">
        <f ca="1">IF(ISERROR($V504),"",OFFSET('Smelter Look-up'!$I$4,$V504-4,0))</f>
        <v/>
      </c>
      <c r="K504" s="272"/>
      <c r="L504" s="272"/>
      <c r="M504" s="272"/>
      <c r="N504" s="272"/>
      <c r="O504" s="272"/>
      <c r="P504" s="219"/>
      <c r="Q504" s="273"/>
      <c r="R504" s="216" t="str">
        <f ca="1">IF(ISERROR($V504),"",OFFSET('Smelter Look-up'!$C$4,$V504-4,0)&amp;"")</f>
        <v/>
      </c>
      <c r="S504" s="224" t="str">
        <f t="shared" ca="1" si="69"/>
        <v/>
      </c>
      <c r="T504" s="224" t="str">
        <f ca="1">IF(B504="","",IF(ISERROR(MATCH($J504,SorP!$B$1:$B$6230,0)),"",INDIRECT("'SorP'!$A$"&amp;MATCH($J504,SorP!$B$1:$B$6230,0))))</f>
        <v/>
      </c>
      <c r="U504" s="240"/>
      <c r="V504" s="274" t="e">
        <f>IF(C504="",NA(),MATCH($B504&amp;$C504,'Smelter Look-up'!$J:$J,0))</f>
        <v>#N/A</v>
      </c>
      <c r="W504" s="275"/>
      <c r="X504" s="275">
        <f t="shared" ca="1" si="70"/>
        <v>0</v>
      </c>
      <c r="Y504" s="275"/>
      <c r="Z504" s="275"/>
      <c r="AB504" s="277" t="str">
        <f t="shared" si="71"/>
        <v/>
      </c>
    </row>
    <row r="505" spans="1:28" s="276" customFormat="1" ht="20.25">
      <c r="A505" s="330"/>
      <c r="B505" s="216" t="str">
        <f>IF(LEN(A505)=0,"",INDEX('Smelter Look-up'!$A:$A,MATCH($A505,'Smelter Look-up'!$E:$E,0)))</f>
        <v/>
      </c>
      <c r="C505" s="220" t="str">
        <f>IF(LEN(A505)=0,"",INDEX('Smelter Look-up'!$C:$C,MATCH($A505,'Smelter Look-up'!$E:$E,0)))</f>
        <v/>
      </c>
      <c r="D505" s="282"/>
      <c r="E505" s="216" t="str">
        <f ca="1">IF(ISERROR($V505),"",OFFSET('Smelter Look-up'!$D$4,$V505-4,0)&amp;"")</f>
        <v/>
      </c>
      <c r="F505" s="216" t="str">
        <f ca="1">IF(ISERROR($V505),"",OFFSET('Smelter Look-up'!$E$4,$V505-4,0))</f>
        <v/>
      </c>
      <c r="G505" s="216" t="str">
        <f ca="1">IF(C505=$X$4,"Enter smelter details",IF(ISERROR($V505),"",OFFSET('Smelter Look-up'!$F$4,$V505-4,0)))</f>
        <v/>
      </c>
      <c r="H505" s="217" t="str">
        <f ca="1">IF(ISERROR($V505),"",OFFSET('Smelter Look-up'!$G$4,$V505-4,0))</f>
        <v/>
      </c>
      <c r="I505" s="218" t="str">
        <f ca="1">IF(ISERROR($V505),"",OFFSET('Smelter Look-up'!$H$4,$V505-4,0))</f>
        <v/>
      </c>
      <c r="J505" s="218" t="str">
        <f ca="1">IF(ISERROR($V505),"",OFFSET('Smelter Look-up'!$I$4,$V505-4,0))</f>
        <v/>
      </c>
      <c r="K505" s="272"/>
      <c r="L505" s="272"/>
      <c r="M505" s="272"/>
      <c r="N505" s="272"/>
      <c r="O505" s="272"/>
      <c r="P505" s="219"/>
      <c r="Q505" s="273"/>
      <c r="R505" s="216" t="str">
        <f ca="1">IF(ISERROR($V505),"",OFFSET('Smelter Look-up'!$C$4,$V505-4,0)&amp;"")</f>
        <v/>
      </c>
      <c r="S505" s="224" t="str">
        <f t="shared" ca="1" si="69"/>
        <v/>
      </c>
      <c r="T505" s="224" t="str">
        <f ca="1">IF(B505="","",IF(ISERROR(MATCH($J505,SorP!$B$1:$B$6230,0)),"",INDIRECT("'SorP'!$A$"&amp;MATCH($J505,SorP!$B$1:$B$6230,0))))</f>
        <v/>
      </c>
      <c r="U505" s="240"/>
      <c r="V505" s="274" t="e">
        <f>IF(C505="",NA(),MATCH($B505&amp;$C505,'Smelter Look-up'!$J:$J,0))</f>
        <v>#N/A</v>
      </c>
      <c r="W505" s="275"/>
      <c r="X505" s="275">
        <f t="shared" ca="1" si="70"/>
        <v>0</v>
      </c>
      <c r="Y505" s="275"/>
      <c r="Z505" s="275"/>
      <c r="AB505" s="277" t="str">
        <f t="shared" si="71"/>
        <v/>
      </c>
    </row>
    <row r="506" spans="1:28" s="276" customFormat="1" ht="20.25">
      <c r="A506" s="330"/>
      <c r="B506" s="216" t="str">
        <f>IF(LEN(A506)=0,"",INDEX('Smelter Look-up'!$A:$A,MATCH($A506,'Smelter Look-up'!$E:$E,0)))</f>
        <v/>
      </c>
      <c r="C506" s="220" t="str">
        <f>IF(LEN(A506)=0,"",INDEX('Smelter Look-up'!$C:$C,MATCH($A506,'Smelter Look-up'!$E:$E,0)))</f>
        <v/>
      </c>
      <c r="D506" s="282"/>
      <c r="E506" s="216" t="str">
        <f ca="1">IF(ISERROR($V506),"",OFFSET('Smelter Look-up'!$D$4,$V506-4,0)&amp;"")</f>
        <v/>
      </c>
      <c r="F506" s="216" t="str">
        <f ca="1">IF(ISERROR($V506),"",OFFSET('Smelter Look-up'!$E$4,$V506-4,0))</f>
        <v/>
      </c>
      <c r="G506" s="216" t="str">
        <f ca="1">IF(C506=$X$4,"Enter smelter details",IF(ISERROR($V506),"",OFFSET('Smelter Look-up'!$F$4,$V506-4,0)))</f>
        <v/>
      </c>
      <c r="H506" s="217" t="str">
        <f ca="1">IF(ISERROR($V506),"",OFFSET('Smelter Look-up'!$G$4,$V506-4,0))</f>
        <v/>
      </c>
      <c r="I506" s="218" t="str">
        <f ca="1">IF(ISERROR($V506),"",OFFSET('Smelter Look-up'!$H$4,$V506-4,0))</f>
        <v/>
      </c>
      <c r="J506" s="218" t="str">
        <f ca="1">IF(ISERROR($V506),"",OFFSET('Smelter Look-up'!$I$4,$V506-4,0))</f>
        <v/>
      </c>
      <c r="K506" s="272"/>
      <c r="L506" s="272"/>
      <c r="M506" s="272"/>
      <c r="N506" s="272"/>
      <c r="O506" s="272"/>
      <c r="P506" s="219"/>
      <c r="Q506" s="273"/>
      <c r="R506" s="216" t="str">
        <f ca="1">IF(ISERROR($V506),"",OFFSET('Smelter Look-up'!$C$4,$V506-4,0)&amp;"")</f>
        <v/>
      </c>
      <c r="S506" s="224" t="str">
        <f t="shared" ca="1" si="69"/>
        <v/>
      </c>
      <c r="T506" s="224" t="str">
        <f ca="1">IF(B506="","",IF(ISERROR(MATCH($J506,SorP!$B$1:$B$6230,0)),"",INDIRECT("'SorP'!$A$"&amp;MATCH($J506,SorP!$B$1:$B$6230,0))))</f>
        <v/>
      </c>
      <c r="U506" s="240"/>
      <c r="V506" s="274" t="e">
        <f>IF(C506="",NA(),MATCH($B506&amp;$C506,'Smelter Look-up'!$J:$J,0))</f>
        <v>#N/A</v>
      </c>
      <c r="W506" s="275"/>
      <c r="X506" s="275">
        <f t="shared" ca="1" si="70"/>
        <v>0</v>
      </c>
      <c r="Y506" s="275"/>
      <c r="Z506" s="275"/>
      <c r="AB506" s="277" t="str">
        <f t="shared" si="71"/>
        <v/>
      </c>
    </row>
    <row r="507" spans="1:28" s="276" customFormat="1" ht="20.25">
      <c r="A507" s="330"/>
      <c r="B507" s="216" t="str">
        <f>IF(LEN(A507)=0,"",INDEX('Smelter Look-up'!$A:$A,MATCH($A507,'Smelter Look-up'!$E:$E,0)))</f>
        <v/>
      </c>
      <c r="C507" s="220" t="str">
        <f>IF(LEN(A507)=0,"",INDEX('Smelter Look-up'!$C:$C,MATCH($A507,'Smelter Look-up'!$E:$E,0)))</f>
        <v/>
      </c>
      <c r="D507" s="282"/>
      <c r="E507" s="216" t="str">
        <f ca="1">IF(ISERROR($V507),"",OFFSET('Smelter Look-up'!$D$4,$V507-4,0)&amp;"")</f>
        <v/>
      </c>
      <c r="F507" s="216" t="str">
        <f ca="1">IF(ISERROR($V507),"",OFFSET('Smelter Look-up'!$E$4,$V507-4,0))</f>
        <v/>
      </c>
      <c r="G507" s="216" t="str">
        <f ca="1">IF(C507=$X$4,"Enter smelter details",IF(ISERROR($V507),"",OFFSET('Smelter Look-up'!$F$4,$V507-4,0)))</f>
        <v/>
      </c>
      <c r="H507" s="217" t="str">
        <f ca="1">IF(ISERROR($V507),"",OFFSET('Smelter Look-up'!$G$4,$V507-4,0))</f>
        <v/>
      </c>
      <c r="I507" s="218" t="str">
        <f ca="1">IF(ISERROR($V507),"",OFFSET('Smelter Look-up'!$H$4,$V507-4,0))</f>
        <v/>
      </c>
      <c r="J507" s="218" t="str">
        <f ca="1">IF(ISERROR($V507),"",OFFSET('Smelter Look-up'!$I$4,$V507-4,0))</f>
        <v/>
      </c>
      <c r="K507" s="272"/>
      <c r="L507" s="272"/>
      <c r="M507" s="272"/>
      <c r="N507" s="272"/>
      <c r="O507" s="272"/>
      <c r="P507" s="219"/>
      <c r="Q507" s="273"/>
      <c r="R507" s="216" t="str">
        <f ca="1">IF(ISERROR($V507),"",OFFSET('Smelter Look-up'!$C$4,$V507-4,0)&amp;"")</f>
        <v/>
      </c>
      <c r="S507" s="224" t="str">
        <f t="shared" ca="1" si="69"/>
        <v/>
      </c>
      <c r="T507" s="224" t="str">
        <f ca="1">IF(B507="","",IF(ISERROR(MATCH($J507,SorP!$B$1:$B$6230,0)),"",INDIRECT("'SorP'!$A$"&amp;MATCH($J507,SorP!$B$1:$B$6230,0))))</f>
        <v/>
      </c>
      <c r="U507" s="240"/>
      <c r="V507" s="274" t="e">
        <f>IF(C507="",NA(),MATCH($B507&amp;$C507,'Smelter Look-up'!$J:$J,0))</f>
        <v>#N/A</v>
      </c>
      <c r="W507" s="275"/>
      <c r="X507" s="275">
        <f t="shared" ca="1" si="70"/>
        <v>0</v>
      </c>
      <c r="Y507" s="275"/>
      <c r="Z507" s="275"/>
      <c r="AB507" s="277" t="str">
        <f t="shared" si="71"/>
        <v/>
      </c>
    </row>
    <row r="508" spans="1:28" s="276" customFormat="1" ht="20.25">
      <c r="A508" s="330"/>
      <c r="B508" s="216" t="str">
        <f>IF(LEN(A508)=0,"",INDEX('Smelter Look-up'!$A:$A,MATCH($A508,'Smelter Look-up'!$E:$E,0)))</f>
        <v/>
      </c>
      <c r="C508" s="220" t="str">
        <f>IF(LEN(A508)=0,"",INDEX('Smelter Look-up'!$C:$C,MATCH($A508,'Smelter Look-up'!$E:$E,0)))</f>
        <v/>
      </c>
      <c r="D508" s="282"/>
      <c r="E508" s="216" t="str">
        <f ca="1">IF(ISERROR($V508),"",OFFSET('Smelter Look-up'!$D$4,$V508-4,0)&amp;"")</f>
        <v/>
      </c>
      <c r="F508" s="216" t="str">
        <f ca="1">IF(ISERROR($V508),"",OFFSET('Smelter Look-up'!$E$4,$V508-4,0))</f>
        <v/>
      </c>
      <c r="G508" s="216" t="str">
        <f ca="1">IF(C508=$X$4,"Enter smelter details",IF(ISERROR($V508),"",OFFSET('Smelter Look-up'!$F$4,$V508-4,0)))</f>
        <v/>
      </c>
      <c r="H508" s="217" t="str">
        <f ca="1">IF(ISERROR($V508),"",OFFSET('Smelter Look-up'!$G$4,$V508-4,0))</f>
        <v/>
      </c>
      <c r="I508" s="218" t="str">
        <f ca="1">IF(ISERROR($V508),"",OFFSET('Smelter Look-up'!$H$4,$V508-4,0))</f>
        <v/>
      </c>
      <c r="J508" s="218" t="str">
        <f ca="1">IF(ISERROR($V508),"",OFFSET('Smelter Look-up'!$I$4,$V508-4,0))</f>
        <v/>
      </c>
      <c r="K508" s="272"/>
      <c r="L508" s="272"/>
      <c r="M508" s="272"/>
      <c r="N508" s="272"/>
      <c r="O508" s="272"/>
      <c r="P508" s="219"/>
      <c r="Q508" s="273"/>
      <c r="R508" s="216" t="str">
        <f ca="1">IF(ISERROR($V508),"",OFFSET('Smelter Look-up'!$C$4,$V508-4,0)&amp;"")</f>
        <v/>
      </c>
      <c r="S508" s="224" t="str">
        <f t="shared" ca="1" si="69"/>
        <v/>
      </c>
      <c r="T508" s="224" t="str">
        <f ca="1">IF(B508="","",IF(ISERROR(MATCH($J508,SorP!$B$1:$B$6230,0)),"",INDIRECT("'SorP'!$A$"&amp;MATCH($J508,SorP!$B$1:$B$6230,0))))</f>
        <v/>
      </c>
      <c r="U508" s="240"/>
      <c r="V508" s="274" t="e">
        <f>IF(C508="",NA(),MATCH($B508&amp;$C508,'Smelter Look-up'!$J:$J,0))</f>
        <v>#N/A</v>
      </c>
      <c r="W508" s="275"/>
      <c r="X508" s="275">
        <f t="shared" ca="1" si="70"/>
        <v>0</v>
      </c>
      <c r="Y508" s="275"/>
      <c r="Z508" s="275"/>
      <c r="AB508" s="277" t="str">
        <f t="shared" si="71"/>
        <v/>
      </c>
    </row>
    <row r="509" spans="1:28" s="276" customFormat="1" ht="20.25">
      <c r="A509" s="330"/>
      <c r="B509" s="216" t="str">
        <f>IF(LEN(A509)=0,"",INDEX('Smelter Look-up'!$A:$A,MATCH($A509,'Smelter Look-up'!$E:$E,0)))</f>
        <v/>
      </c>
      <c r="C509" s="220" t="str">
        <f>IF(LEN(A509)=0,"",INDEX('Smelter Look-up'!$C:$C,MATCH($A509,'Smelter Look-up'!$E:$E,0)))</f>
        <v/>
      </c>
      <c r="D509" s="282"/>
      <c r="E509" s="216" t="str">
        <f ca="1">IF(ISERROR($V509),"",OFFSET('Smelter Look-up'!$D$4,$V509-4,0)&amp;"")</f>
        <v/>
      </c>
      <c r="F509" s="216" t="str">
        <f ca="1">IF(ISERROR($V509),"",OFFSET('Smelter Look-up'!$E$4,$V509-4,0))</f>
        <v/>
      </c>
      <c r="G509" s="216" t="str">
        <f ca="1">IF(C509=$X$4,"Enter smelter details",IF(ISERROR($V509),"",OFFSET('Smelter Look-up'!$F$4,$V509-4,0)))</f>
        <v/>
      </c>
      <c r="H509" s="217" t="str">
        <f ca="1">IF(ISERROR($V509),"",OFFSET('Smelter Look-up'!$G$4,$V509-4,0))</f>
        <v/>
      </c>
      <c r="I509" s="218" t="str">
        <f ca="1">IF(ISERROR($V509),"",OFFSET('Smelter Look-up'!$H$4,$V509-4,0))</f>
        <v/>
      </c>
      <c r="J509" s="218" t="str">
        <f ca="1">IF(ISERROR($V509),"",OFFSET('Smelter Look-up'!$I$4,$V509-4,0))</f>
        <v/>
      </c>
      <c r="K509" s="272"/>
      <c r="L509" s="272"/>
      <c r="M509" s="272"/>
      <c r="N509" s="272"/>
      <c r="O509" s="272"/>
      <c r="P509" s="219"/>
      <c r="Q509" s="273"/>
      <c r="R509" s="216" t="str">
        <f ca="1">IF(ISERROR($V509),"",OFFSET('Smelter Look-up'!$C$4,$V509-4,0)&amp;"")</f>
        <v/>
      </c>
      <c r="S509" s="224" t="str">
        <f t="shared" ca="1" si="69"/>
        <v/>
      </c>
      <c r="T509" s="224" t="str">
        <f ca="1">IF(B509="","",IF(ISERROR(MATCH($J509,SorP!$B$1:$B$6230,0)),"",INDIRECT("'SorP'!$A$"&amp;MATCH($J509,SorP!$B$1:$B$6230,0))))</f>
        <v/>
      </c>
      <c r="U509" s="240"/>
      <c r="V509" s="274" t="e">
        <f>IF(C509="",NA(),MATCH($B509&amp;$C509,'Smelter Look-up'!$J:$J,0))</f>
        <v>#N/A</v>
      </c>
      <c r="W509" s="275"/>
      <c r="X509" s="275">
        <f t="shared" ca="1" si="70"/>
        <v>0</v>
      </c>
      <c r="Y509" s="275"/>
      <c r="Z509" s="275"/>
      <c r="AB509" s="277" t="str">
        <f t="shared" si="71"/>
        <v/>
      </c>
    </row>
    <row r="510" spans="1:28" s="276" customFormat="1" ht="20.25">
      <c r="A510" s="330"/>
      <c r="B510" s="216" t="str">
        <f>IF(LEN(A510)=0,"",INDEX('Smelter Look-up'!$A:$A,MATCH($A510,'Smelter Look-up'!$E:$E,0)))</f>
        <v/>
      </c>
      <c r="C510" s="220" t="str">
        <f>IF(LEN(A510)=0,"",INDEX('Smelter Look-up'!$C:$C,MATCH($A510,'Smelter Look-up'!$E:$E,0)))</f>
        <v/>
      </c>
      <c r="D510" s="282"/>
      <c r="E510" s="216" t="str">
        <f ca="1">IF(ISERROR($V510),"",OFFSET('Smelter Look-up'!$D$4,$V510-4,0)&amp;"")</f>
        <v/>
      </c>
      <c r="F510" s="216" t="str">
        <f ca="1">IF(ISERROR($V510),"",OFFSET('Smelter Look-up'!$E$4,$V510-4,0))</f>
        <v/>
      </c>
      <c r="G510" s="216" t="str">
        <f ca="1">IF(C510=$X$4,"Enter smelter details",IF(ISERROR($V510),"",OFFSET('Smelter Look-up'!$F$4,$V510-4,0)))</f>
        <v/>
      </c>
      <c r="H510" s="217" t="str">
        <f ca="1">IF(ISERROR($V510),"",OFFSET('Smelter Look-up'!$G$4,$V510-4,0))</f>
        <v/>
      </c>
      <c r="I510" s="218" t="str">
        <f ca="1">IF(ISERROR($V510),"",OFFSET('Smelter Look-up'!$H$4,$V510-4,0))</f>
        <v/>
      </c>
      <c r="J510" s="218" t="str">
        <f ca="1">IF(ISERROR($V510),"",OFFSET('Smelter Look-up'!$I$4,$V510-4,0))</f>
        <v/>
      </c>
      <c r="K510" s="272"/>
      <c r="L510" s="272"/>
      <c r="M510" s="272"/>
      <c r="N510" s="272"/>
      <c r="O510" s="272"/>
      <c r="P510" s="219"/>
      <c r="Q510" s="273"/>
      <c r="R510" s="216" t="str">
        <f ca="1">IF(ISERROR($V510),"",OFFSET('Smelter Look-up'!$C$4,$V510-4,0)&amp;"")</f>
        <v/>
      </c>
      <c r="S510" s="224" t="str">
        <f t="shared" ca="1" si="69"/>
        <v/>
      </c>
      <c r="T510" s="224" t="str">
        <f ca="1">IF(B510="","",IF(ISERROR(MATCH($J510,SorP!$B$1:$B$6230,0)),"",INDIRECT("'SorP'!$A$"&amp;MATCH($J510,SorP!$B$1:$B$6230,0))))</f>
        <v/>
      </c>
      <c r="U510" s="240"/>
      <c r="V510" s="274" t="e">
        <f>IF(C510="",NA(),MATCH($B510&amp;$C510,'Smelter Look-up'!$J:$J,0))</f>
        <v>#N/A</v>
      </c>
      <c r="W510" s="275"/>
      <c r="X510" s="275">
        <f t="shared" ca="1" si="70"/>
        <v>0</v>
      </c>
      <c r="Y510" s="275"/>
      <c r="Z510" s="275"/>
      <c r="AB510" s="277" t="str">
        <f t="shared" si="71"/>
        <v/>
      </c>
    </row>
    <row r="511" spans="1:28" s="276" customFormat="1" ht="20.25">
      <c r="A511" s="330"/>
      <c r="B511" s="216" t="str">
        <f>IF(LEN(A511)=0,"",INDEX('Smelter Look-up'!$A:$A,MATCH($A511,'Smelter Look-up'!$E:$E,0)))</f>
        <v/>
      </c>
      <c r="C511" s="220" t="str">
        <f>IF(LEN(A511)=0,"",INDEX('Smelter Look-up'!$C:$C,MATCH($A511,'Smelter Look-up'!$E:$E,0)))</f>
        <v/>
      </c>
      <c r="D511" s="282"/>
      <c r="E511" s="216" t="str">
        <f ca="1">IF(ISERROR($V511),"",OFFSET('Smelter Look-up'!$D$4,$V511-4,0)&amp;"")</f>
        <v/>
      </c>
      <c r="F511" s="216" t="str">
        <f ca="1">IF(ISERROR($V511),"",OFFSET('Smelter Look-up'!$E$4,$V511-4,0))</f>
        <v/>
      </c>
      <c r="G511" s="216" t="str">
        <f ca="1">IF(C511=$X$4,"Enter smelter details",IF(ISERROR($V511),"",OFFSET('Smelter Look-up'!$F$4,$V511-4,0)))</f>
        <v/>
      </c>
      <c r="H511" s="217" t="str">
        <f ca="1">IF(ISERROR($V511),"",OFFSET('Smelter Look-up'!$G$4,$V511-4,0))</f>
        <v/>
      </c>
      <c r="I511" s="218" t="str">
        <f ca="1">IF(ISERROR($V511),"",OFFSET('Smelter Look-up'!$H$4,$V511-4,0))</f>
        <v/>
      </c>
      <c r="J511" s="218" t="str">
        <f ca="1">IF(ISERROR($V511),"",OFFSET('Smelter Look-up'!$I$4,$V511-4,0))</f>
        <v/>
      </c>
      <c r="K511" s="272"/>
      <c r="L511" s="272"/>
      <c r="M511" s="272"/>
      <c r="N511" s="272"/>
      <c r="O511" s="272"/>
      <c r="P511" s="219"/>
      <c r="Q511" s="273"/>
      <c r="R511" s="216" t="str">
        <f ca="1">IF(ISERROR($V511),"",OFFSET('Smelter Look-up'!$C$4,$V511-4,0)&amp;"")</f>
        <v/>
      </c>
      <c r="S511" s="224" t="str">
        <f t="shared" ca="1" si="69"/>
        <v/>
      </c>
      <c r="T511" s="224" t="str">
        <f ca="1">IF(B511="","",IF(ISERROR(MATCH($J511,SorP!$B$1:$B$6230,0)),"",INDIRECT("'SorP'!$A$"&amp;MATCH($J511,SorP!$B$1:$B$6230,0))))</f>
        <v/>
      </c>
      <c r="U511" s="240"/>
      <c r="V511" s="274" t="e">
        <f>IF(C511="",NA(),MATCH($B511&amp;$C511,'Smelter Look-up'!$J:$J,0))</f>
        <v>#N/A</v>
      </c>
      <c r="W511" s="275"/>
      <c r="X511" s="275">
        <f t="shared" ca="1" si="70"/>
        <v>0</v>
      </c>
      <c r="Y511" s="275"/>
      <c r="Z511" s="275"/>
      <c r="AB511" s="277" t="str">
        <f t="shared" si="71"/>
        <v/>
      </c>
    </row>
    <row r="512" spans="1:28" s="276" customFormat="1" ht="20.25">
      <c r="A512" s="330"/>
      <c r="B512" s="216" t="str">
        <f>IF(LEN(A512)=0,"",INDEX('Smelter Look-up'!$A:$A,MATCH($A512,'Smelter Look-up'!$E:$E,0)))</f>
        <v/>
      </c>
      <c r="C512" s="220" t="str">
        <f>IF(LEN(A512)=0,"",INDEX('Smelter Look-up'!$C:$C,MATCH($A512,'Smelter Look-up'!$E:$E,0)))</f>
        <v/>
      </c>
      <c r="D512" s="282"/>
      <c r="E512" s="216" t="str">
        <f ca="1">IF(ISERROR($V512),"",OFFSET('Smelter Look-up'!$D$4,$V512-4,0)&amp;"")</f>
        <v/>
      </c>
      <c r="F512" s="216" t="str">
        <f ca="1">IF(ISERROR($V512),"",OFFSET('Smelter Look-up'!$E$4,$V512-4,0))</f>
        <v/>
      </c>
      <c r="G512" s="216" t="str">
        <f ca="1">IF(C512=$X$4,"Enter smelter details",IF(ISERROR($V512),"",OFFSET('Smelter Look-up'!$F$4,$V512-4,0)))</f>
        <v/>
      </c>
      <c r="H512" s="217" t="str">
        <f ca="1">IF(ISERROR($V512),"",OFFSET('Smelter Look-up'!$G$4,$V512-4,0))</f>
        <v/>
      </c>
      <c r="I512" s="218" t="str">
        <f ca="1">IF(ISERROR($V512),"",OFFSET('Smelter Look-up'!$H$4,$V512-4,0))</f>
        <v/>
      </c>
      <c r="J512" s="218" t="str">
        <f ca="1">IF(ISERROR($V512),"",OFFSET('Smelter Look-up'!$I$4,$V512-4,0))</f>
        <v/>
      </c>
      <c r="K512" s="272"/>
      <c r="L512" s="272"/>
      <c r="M512" s="272"/>
      <c r="N512" s="272"/>
      <c r="O512" s="272"/>
      <c r="P512" s="219"/>
      <c r="Q512" s="273"/>
      <c r="R512" s="216" t="str">
        <f ca="1">IF(ISERROR($V512),"",OFFSET('Smelter Look-up'!$C$4,$V512-4,0)&amp;"")</f>
        <v/>
      </c>
      <c r="S512" s="224" t="str">
        <f t="shared" ca="1" si="69"/>
        <v/>
      </c>
      <c r="T512" s="224" t="str">
        <f ca="1">IF(B512="","",IF(ISERROR(MATCH($J512,SorP!$B$1:$B$6230,0)),"",INDIRECT("'SorP'!$A$"&amp;MATCH($J512,SorP!$B$1:$B$6230,0))))</f>
        <v/>
      </c>
      <c r="U512" s="240"/>
      <c r="V512" s="274" t="e">
        <f>IF(C512="",NA(),MATCH($B512&amp;$C512,'Smelter Look-up'!$J:$J,0))</f>
        <v>#N/A</v>
      </c>
      <c r="W512" s="275"/>
      <c r="X512" s="275">
        <f t="shared" ca="1" si="70"/>
        <v>0</v>
      </c>
      <c r="Y512" s="275"/>
      <c r="Z512" s="275"/>
      <c r="AB512" s="277" t="str">
        <f t="shared" si="71"/>
        <v/>
      </c>
    </row>
    <row r="513" spans="1:28" s="276" customFormat="1" ht="20.25">
      <c r="A513" s="330"/>
      <c r="B513" s="216" t="str">
        <f>IF(LEN(A513)=0,"",INDEX('Smelter Look-up'!$A:$A,MATCH($A513,'Smelter Look-up'!$E:$E,0)))</f>
        <v/>
      </c>
      <c r="C513" s="220" t="str">
        <f>IF(LEN(A513)=0,"",INDEX('Smelter Look-up'!$C:$C,MATCH($A513,'Smelter Look-up'!$E:$E,0)))</f>
        <v/>
      </c>
      <c r="D513" s="282"/>
      <c r="E513" s="216" t="str">
        <f ca="1">IF(ISERROR($V513),"",OFFSET('Smelter Look-up'!$D$4,$V513-4,0)&amp;"")</f>
        <v/>
      </c>
      <c r="F513" s="216" t="str">
        <f ca="1">IF(ISERROR($V513),"",OFFSET('Smelter Look-up'!$E$4,$V513-4,0))</f>
        <v/>
      </c>
      <c r="G513" s="216" t="str">
        <f ca="1">IF(C513=$X$4,"Enter smelter details",IF(ISERROR($V513),"",OFFSET('Smelter Look-up'!$F$4,$V513-4,0)))</f>
        <v/>
      </c>
      <c r="H513" s="217" t="str">
        <f ca="1">IF(ISERROR($V513),"",OFFSET('Smelter Look-up'!$G$4,$V513-4,0))</f>
        <v/>
      </c>
      <c r="I513" s="218" t="str">
        <f ca="1">IF(ISERROR($V513),"",OFFSET('Smelter Look-up'!$H$4,$V513-4,0))</f>
        <v/>
      </c>
      <c r="J513" s="218" t="str">
        <f ca="1">IF(ISERROR($V513),"",OFFSET('Smelter Look-up'!$I$4,$V513-4,0))</f>
        <v/>
      </c>
      <c r="K513" s="272"/>
      <c r="L513" s="272"/>
      <c r="M513" s="272"/>
      <c r="N513" s="272"/>
      <c r="O513" s="272"/>
      <c r="P513" s="219"/>
      <c r="Q513" s="273"/>
      <c r="R513" s="216" t="str">
        <f ca="1">IF(ISERROR($V513),"",OFFSET('Smelter Look-up'!$C$4,$V513-4,0)&amp;"")</f>
        <v/>
      </c>
      <c r="S513" s="224" t="str">
        <f t="shared" ca="1" si="69"/>
        <v/>
      </c>
      <c r="T513" s="224" t="str">
        <f ca="1">IF(B513="","",IF(ISERROR(MATCH($J513,SorP!$B$1:$B$6230,0)),"",INDIRECT("'SorP'!$A$"&amp;MATCH($J513,SorP!$B$1:$B$6230,0))))</f>
        <v/>
      </c>
      <c r="U513" s="240"/>
      <c r="V513" s="274" t="e">
        <f>IF(C513="",NA(),MATCH($B513&amp;$C513,'Smelter Look-up'!$J:$J,0))</f>
        <v>#N/A</v>
      </c>
      <c r="W513" s="275"/>
      <c r="X513" s="275">
        <f t="shared" ca="1" si="70"/>
        <v>0</v>
      </c>
      <c r="Y513" s="275"/>
      <c r="Z513" s="275"/>
      <c r="AB513" s="277" t="str">
        <f t="shared" si="71"/>
        <v/>
      </c>
    </row>
    <row r="514" spans="1:28" s="276" customFormat="1" ht="20.25">
      <c r="A514" s="330"/>
      <c r="B514" s="216" t="str">
        <f>IF(LEN(A514)=0,"",INDEX('Smelter Look-up'!$A:$A,MATCH($A514,'Smelter Look-up'!$E:$E,0)))</f>
        <v/>
      </c>
      <c r="C514" s="220" t="str">
        <f>IF(LEN(A514)=0,"",INDEX('Smelter Look-up'!$C:$C,MATCH($A514,'Smelter Look-up'!$E:$E,0)))</f>
        <v/>
      </c>
      <c r="D514" s="282"/>
      <c r="E514" s="216" t="str">
        <f ca="1">IF(ISERROR($V514),"",OFFSET('Smelter Look-up'!$D$4,$V514-4,0)&amp;"")</f>
        <v/>
      </c>
      <c r="F514" s="216" t="str">
        <f ca="1">IF(ISERROR($V514),"",OFFSET('Smelter Look-up'!$E$4,$V514-4,0))</f>
        <v/>
      </c>
      <c r="G514" s="216" t="str">
        <f ca="1">IF(C514=$X$4,"Enter smelter details",IF(ISERROR($V514),"",OFFSET('Smelter Look-up'!$F$4,$V514-4,0)))</f>
        <v/>
      </c>
      <c r="H514" s="217" t="str">
        <f ca="1">IF(ISERROR($V514),"",OFFSET('Smelter Look-up'!$G$4,$V514-4,0))</f>
        <v/>
      </c>
      <c r="I514" s="218" t="str">
        <f ca="1">IF(ISERROR($V514),"",OFFSET('Smelter Look-up'!$H$4,$V514-4,0))</f>
        <v/>
      </c>
      <c r="J514" s="218" t="str">
        <f ca="1">IF(ISERROR($V514),"",OFFSET('Smelter Look-up'!$I$4,$V514-4,0))</f>
        <v/>
      </c>
      <c r="K514" s="272"/>
      <c r="L514" s="272"/>
      <c r="M514" s="272"/>
      <c r="N514" s="272"/>
      <c r="O514" s="272"/>
      <c r="P514" s="219"/>
      <c r="Q514" s="273"/>
      <c r="R514" s="216" t="str">
        <f ca="1">IF(ISERROR($V514),"",OFFSET('Smelter Look-up'!$C$4,$V514-4,0)&amp;"")</f>
        <v/>
      </c>
      <c r="S514" s="224" t="str">
        <f t="shared" ca="1" si="69"/>
        <v/>
      </c>
      <c r="T514" s="224" t="str">
        <f ca="1">IF(B514="","",IF(ISERROR(MATCH($J514,SorP!$B$1:$B$6230,0)),"",INDIRECT("'SorP'!$A$"&amp;MATCH($J514,SorP!$B$1:$B$6230,0))))</f>
        <v/>
      </c>
      <c r="U514" s="240"/>
      <c r="V514" s="274" t="e">
        <f>IF(C514="",NA(),MATCH($B514&amp;$C514,'Smelter Look-up'!$J:$J,0))</f>
        <v>#N/A</v>
      </c>
      <c r="W514" s="275"/>
      <c r="X514" s="275">
        <f t="shared" ca="1" si="70"/>
        <v>0</v>
      </c>
      <c r="Y514" s="275"/>
      <c r="Z514" s="275"/>
      <c r="AB514" s="277" t="str">
        <f t="shared" si="71"/>
        <v/>
      </c>
    </row>
    <row r="515" spans="1:28" s="276" customFormat="1" ht="20.25">
      <c r="A515" s="330"/>
      <c r="B515" s="216" t="str">
        <f>IF(LEN(A515)=0,"",INDEX('Smelter Look-up'!$A:$A,MATCH($A515,'Smelter Look-up'!$E:$E,0)))</f>
        <v/>
      </c>
      <c r="C515" s="220" t="str">
        <f>IF(LEN(A515)=0,"",INDEX('Smelter Look-up'!$C:$C,MATCH($A515,'Smelter Look-up'!$E:$E,0)))</f>
        <v/>
      </c>
      <c r="D515" s="282"/>
      <c r="E515" s="216" t="str">
        <f ca="1">IF(ISERROR($V515),"",OFFSET('Smelter Look-up'!$D$4,$V515-4,0)&amp;"")</f>
        <v/>
      </c>
      <c r="F515" s="216" t="str">
        <f ca="1">IF(ISERROR($V515),"",OFFSET('Smelter Look-up'!$E$4,$V515-4,0))</f>
        <v/>
      </c>
      <c r="G515" s="216" t="str">
        <f ca="1">IF(C515=$X$4,"Enter smelter details",IF(ISERROR($V515),"",OFFSET('Smelter Look-up'!$F$4,$V515-4,0)))</f>
        <v/>
      </c>
      <c r="H515" s="217" t="str">
        <f ca="1">IF(ISERROR($V515),"",OFFSET('Smelter Look-up'!$G$4,$V515-4,0))</f>
        <v/>
      </c>
      <c r="I515" s="218" t="str">
        <f ca="1">IF(ISERROR($V515),"",OFFSET('Smelter Look-up'!$H$4,$V515-4,0))</f>
        <v/>
      </c>
      <c r="J515" s="218" t="str">
        <f ca="1">IF(ISERROR($V515),"",OFFSET('Smelter Look-up'!$I$4,$V515-4,0))</f>
        <v/>
      </c>
      <c r="K515" s="272"/>
      <c r="L515" s="272"/>
      <c r="M515" s="272"/>
      <c r="N515" s="272"/>
      <c r="O515" s="272"/>
      <c r="P515" s="219"/>
      <c r="Q515" s="273"/>
      <c r="R515" s="216" t="str">
        <f ca="1">IF(ISERROR($V515),"",OFFSET('Smelter Look-up'!$C$4,$V515-4,0)&amp;"")</f>
        <v/>
      </c>
      <c r="S515" s="224" t="str">
        <f t="shared" ca="1" si="69"/>
        <v/>
      </c>
      <c r="T515" s="224" t="str">
        <f ca="1">IF(B515="","",IF(ISERROR(MATCH($J515,SorP!$B$1:$B$6230,0)),"",INDIRECT("'SorP'!$A$"&amp;MATCH($J515,SorP!$B$1:$B$6230,0))))</f>
        <v/>
      </c>
      <c r="U515" s="240"/>
      <c r="V515" s="274" t="e">
        <f>IF(C515="",NA(),MATCH($B515&amp;$C515,'Smelter Look-up'!$J:$J,0))</f>
        <v>#N/A</v>
      </c>
      <c r="W515" s="275"/>
      <c r="X515" s="275">
        <f t="shared" ca="1" si="70"/>
        <v>0</v>
      </c>
      <c r="Y515" s="275"/>
      <c r="Z515" s="275"/>
      <c r="AB515" s="277" t="str">
        <f t="shared" si="71"/>
        <v/>
      </c>
    </row>
    <row r="516" spans="1:28" s="276" customFormat="1" ht="20.25">
      <c r="A516" s="330"/>
      <c r="B516" s="216" t="str">
        <f>IF(LEN(A516)=0,"",INDEX('Smelter Look-up'!$A:$A,MATCH($A516,'Smelter Look-up'!$E:$E,0)))</f>
        <v/>
      </c>
      <c r="C516" s="220" t="str">
        <f>IF(LEN(A516)=0,"",INDEX('Smelter Look-up'!$C:$C,MATCH($A516,'Smelter Look-up'!$E:$E,0)))</f>
        <v/>
      </c>
      <c r="D516" s="282"/>
      <c r="E516" s="216" t="str">
        <f ca="1">IF(ISERROR($V516),"",OFFSET('Smelter Look-up'!$D$4,$V516-4,0)&amp;"")</f>
        <v/>
      </c>
      <c r="F516" s="216" t="str">
        <f ca="1">IF(ISERROR($V516),"",OFFSET('Smelter Look-up'!$E$4,$V516-4,0))</f>
        <v/>
      </c>
      <c r="G516" s="216" t="str">
        <f ca="1">IF(C516=$X$4,"Enter smelter details",IF(ISERROR($V516),"",OFFSET('Smelter Look-up'!$F$4,$V516-4,0)))</f>
        <v/>
      </c>
      <c r="H516" s="217" t="str">
        <f ca="1">IF(ISERROR($V516),"",OFFSET('Smelter Look-up'!$G$4,$V516-4,0))</f>
        <v/>
      </c>
      <c r="I516" s="218" t="str">
        <f ca="1">IF(ISERROR($V516),"",OFFSET('Smelter Look-up'!$H$4,$V516-4,0))</f>
        <v/>
      </c>
      <c r="J516" s="218" t="str">
        <f ca="1">IF(ISERROR($V516),"",OFFSET('Smelter Look-up'!$I$4,$V516-4,0))</f>
        <v/>
      </c>
      <c r="K516" s="272"/>
      <c r="L516" s="272"/>
      <c r="M516" s="272"/>
      <c r="N516" s="272"/>
      <c r="O516" s="272"/>
      <c r="P516" s="219"/>
      <c r="Q516" s="273"/>
      <c r="R516" s="216" t="str">
        <f ca="1">IF(ISERROR($V516),"",OFFSET('Smelter Look-up'!$C$4,$V516-4,0)&amp;"")</f>
        <v/>
      </c>
      <c r="S516" s="224" t="str">
        <f t="shared" ca="1" si="69"/>
        <v/>
      </c>
      <c r="T516" s="224" t="str">
        <f ca="1">IF(B516="","",IF(ISERROR(MATCH($J516,SorP!$B$1:$B$6230,0)),"",INDIRECT("'SorP'!$A$"&amp;MATCH($J516,SorP!$B$1:$B$6230,0))))</f>
        <v/>
      </c>
      <c r="U516" s="240"/>
      <c r="V516" s="274" t="e">
        <f>IF(C516="",NA(),MATCH($B516&amp;$C516,'Smelter Look-up'!$J:$J,0))</f>
        <v>#N/A</v>
      </c>
      <c r="W516" s="275"/>
      <c r="X516" s="275">
        <f t="shared" ca="1" si="70"/>
        <v>0</v>
      </c>
      <c r="Y516" s="275"/>
      <c r="Z516" s="275"/>
      <c r="AB516" s="277" t="str">
        <f t="shared" si="71"/>
        <v/>
      </c>
    </row>
    <row r="517" spans="1:28" s="276" customFormat="1" ht="20.25">
      <c r="A517" s="330"/>
      <c r="B517" s="216" t="str">
        <f>IF(LEN(A517)=0,"",INDEX('Smelter Look-up'!$A:$A,MATCH($A517,'Smelter Look-up'!$E:$E,0)))</f>
        <v/>
      </c>
      <c r="C517" s="220" t="str">
        <f>IF(LEN(A517)=0,"",INDEX('Smelter Look-up'!$C:$C,MATCH($A517,'Smelter Look-up'!$E:$E,0)))</f>
        <v/>
      </c>
      <c r="D517" s="282"/>
      <c r="E517" s="216" t="str">
        <f ca="1">IF(ISERROR($V517),"",OFFSET('Smelter Look-up'!$D$4,$V517-4,0)&amp;"")</f>
        <v/>
      </c>
      <c r="F517" s="216" t="str">
        <f ca="1">IF(ISERROR($V517),"",OFFSET('Smelter Look-up'!$E$4,$V517-4,0))</f>
        <v/>
      </c>
      <c r="G517" s="216" t="str">
        <f ca="1">IF(C517=$X$4,"Enter smelter details",IF(ISERROR($V517),"",OFFSET('Smelter Look-up'!$F$4,$V517-4,0)))</f>
        <v/>
      </c>
      <c r="H517" s="217" t="str">
        <f ca="1">IF(ISERROR($V517),"",OFFSET('Smelter Look-up'!$G$4,$V517-4,0))</f>
        <v/>
      </c>
      <c r="I517" s="218" t="str">
        <f ca="1">IF(ISERROR($V517),"",OFFSET('Smelter Look-up'!$H$4,$V517-4,0))</f>
        <v/>
      </c>
      <c r="J517" s="218" t="str">
        <f ca="1">IF(ISERROR($V517),"",OFFSET('Smelter Look-up'!$I$4,$V517-4,0))</f>
        <v/>
      </c>
      <c r="K517" s="272"/>
      <c r="L517" s="272"/>
      <c r="M517" s="272"/>
      <c r="N517" s="272"/>
      <c r="O517" s="272"/>
      <c r="P517" s="219"/>
      <c r="Q517" s="273"/>
      <c r="R517" s="216" t="str">
        <f ca="1">IF(ISERROR($V517),"",OFFSET('Smelter Look-up'!$C$4,$V517-4,0)&amp;"")</f>
        <v/>
      </c>
      <c r="S517" s="224" t="str">
        <f t="shared" ref="S517" ca="1" si="72">IF(B517="","",IF(ISERROR(MATCH($E517,CL,0)),"Unknown",INDIRECT("'C'!$A$"&amp;MATCH($E517,CL,0)+1)))</f>
        <v/>
      </c>
      <c r="T517" s="224" t="str">
        <f ca="1">IF(B517="","",IF(ISERROR(MATCH($J517,SorP!$B$1:$B$6230,0)),"",INDIRECT("'SorP'!$A$"&amp;MATCH($J517,SorP!$B$1:$B$6230,0))))</f>
        <v/>
      </c>
      <c r="U517" s="240"/>
      <c r="V517" s="274" t="e">
        <f>IF(C517="",NA(),MATCH($B517&amp;$C517,'Smelter Look-up'!$J:$J,0))</f>
        <v>#N/A</v>
      </c>
      <c r="W517" s="275"/>
      <c r="X517" s="275">
        <f t="shared" ref="X517" ca="1" si="73">IF(AND(C517="Smelter not listed",OR(LEN(D517)=0,LEN(E517)=0)),1,0)</f>
        <v>0</v>
      </c>
      <c r="Y517" s="275"/>
      <c r="Z517" s="275"/>
      <c r="AB517" s="277" t="str">
        <f t="shared" ref="AB517" si="74">B517&amp;C517</f>
        <v/>
      </c>
    </row>
    <row r="518" spans="1:28" s="276" customFormat="1" ht="20.25">
      <c r="A518" s="330"/>
      <c r="B518" s="216" t="str">
        <f>IF(LEN(A518)=0,"",INDEX('Smelter Look-up'!$A:$A,MATCH($A518,'Smelter Look-up'!$E:$E,0)))</f>
        <v/>
      </c>
      <c r="C518" s="220" t="str">
        <f>IF(LEN(A518)=0,"",INDEX('Smelter Look-up'!$C:$C,MATCH($A518,'Smelter Look-up'!$E:$E,0)))</f>
        <v/>
      </c>
      <c r="D518" s="282"/>
      <c r="E518" s="216" t="str">
        <f ca="1">IF(ISERROR($V518),"",OFFSET('Smelter Look-up'!$D$4,$V518-4,0)&amp;"")</f>
        <v/>
      </c>
      <c r="F518" s="216" t="str">
        <f ca="1">IF(ISERROR($V518),"",OFFSET('Smelter Look-up'!$E$4,$V518-4,0))</f>
        <v/>
      </c>
      <c r="G518" s="216" t="str">
        <f ca="1">IF(C518=$X$4,"Enter smelter details",IF(ISERROR($V518),"",OFFSET('Smelter Look-up'!$F$4,$V518-4,0)))</f>
        <v/>
      </c>
      <c r="H518" s="217" t="str">
        <f ca="1">IF(ISERROR($V518),"",OFFSET('Smelter Look-up'!$G$4,$V518-4,0))</f>
        <v/>
      </c>
      <c r="I518" s="218" t="str">
        <f ca="1">IF(ISERROR($V518),"",OFFSET('Smelter Look-up'!$H$4,$V518-4,0))</f>
        <v/>
      </c>
      <c r="J518" s="218" t="str">
        <f ca="1">IF(ISERROR($V518),"",OFFSET('Smelter Look-up'!$I$4,$V518-4,0))</f>
        <v/>
      </c>
      <c r="K518" s="272"/>
      <c r="L518" s="272"/>
      <c r="M518" s="272"/>
      <c r="N518" s="272"/>
      <c r="O518" s="272"/>
      <c r="P518" s="219"/>
      <c r="Q518" s="273"/>
      <c r="R518" s="216" t="str">
        <f ca="1">IF(ISERROR($V518),"",OFFSET('Smelter Look-up'!$C$4,$V518-4,0)&amp;"")</f>
        <v/>
      </c>
      <c r="S518" s="224" t="str">
        <f t="shared" ref="S518:S549" ca="1" si="75">IF(B518="","",IF(ISERROR(MATCH($E518,CL,0)),"Unknown",INDIRECT("'C'!$A$"&amp;MATCH($E518,CL,0)+1)))</f>
        <v/>
      </c>
      <c r="T518" s="224" t="str">
        <f ca="1">IF(B518="","",IF(ISERROR(MATCH($J518,SorP!$B$1:$B$6230,0)),"",INDIRECT("'SorP'!$A$"&amp;MATCH($J518,SorP!$B$1:$B$6230,0))))</f>
        <v/>
      </c>
      <c r="U518" s="240"/>
      <c r="V518" s="274" t="e">
        <f>IF(C518="",NA(),MATCH($B518&amp;$C518,'Smelter Look-up'!$J:$J,0))</f>
        <v>#N/A</v>
      </c>
      <c r="W518" s="275"/>
      <c r="X518" s="275">
        <f t="shared" ref="X518:X549" ca="1" si="76">IF(AND(C518="Smelter not listed",OR(LEN(D518)=0,LEN(E518)=0)),1,0)</f>
        <v>0</v>
      </c>
      <c r="Y518" s="275"/>
      <c r="Z518" s="275"/>
      <c r="AB518" s="277" t="str">
        <f t="shared" ref="AB518:AB549" si="77">B518&amp;C518</f>
        <v/>
      </c>
    </row>
    <row r="519" spans="1:28" s="276" customFormat="1" ht="20.25">
      <c r="A519" s="330"/>
      <c r="B519" s="216" t="str">
        <f>IF(LEN(A519)=0,"",INDEX('Smelter Look-up'!$A:$A,MATCH($A519,'Smelter Look-up'!$E:$E,0)))</f>
        <v/>
      </c>
      <c r="C519" s="220" t="str">
        <f>IF(LEN(A519)=0,"",INDEX('Smelter Look-up'!$C:$C,MATCH($A519,'Smelter Look-up'!$E:$E,0)))</f>
        <v/>
      </c>
      <c r="D519" s="282"/>
      <c r="E519" s="216" t="str">
        <f ca="1">IF(ISERROR($V519),"",OFFSET('Smelter Look-up'!$D$4,$V519-4,0)&amp;"")</f>
        <v/>
      </c>
      <c r="F519" s="216" t="str">
        <f ca="1">IF(ISERROR($V519),"",OFFSET('Smelter Look-up'!$E$4,$V519-4,0))</f>
        <v/>
      </c>
      <c r="G519" s="216" t="str">
        <f ca="1">IF(C519=$X$4,"Enter smelter details",IF(ISERROR($V519),"",OFFSET('Smelter Look-up'!$F$4,$V519-4,0)))</f>
        <v/>
      </c>
      <c r="H519" s="217" t="str">
        <f ca="1">IF(ISERROR($V519),"",OFFSET('Smelter Look-up'!$G$4,$V519-4,0))</f>
        <v/>
      </c>
      <c r="I519" s="218" t="str">
        <f ca="1">IF(ISERROR($V519),"",OFFSET('Smelter Look-up'!$H$4,$V519-4,0))</f>
        <v/>
      </c>
      <c r="J519" s="218" t="str">
        <f ca="1">IF(ISERROR($V519),"",OFFSET('Smelter Look-up'!$I$4,$V519-4,0))</f>
        <v/>
      </c>
      <c r="K519" s="272"/>
      <c r="L519" s="272"/>
      <c r="M519" s="272"/>
      <c r="N519" s="272"/>
      <c r="O519" s="272"/>
      <c r="P519" s="219"/>
      <c r="Q519" s="273"/>
      <c r="R519" s="216" t="str">
        <f ca="1">IF(ISERROR($V519),"",OFFSET('Smelter Look-up'!$C$4,$V519-4,0)&amp;"")</f>
        <v/>
      </c>
      <c r="S519" s="224" t="str">
        <f t="shared" ca="1" si="75"/>
        <v/>
      </c>
      <c r="T519" s="224" t="str">
        <f ca="1">IF(B519="","",IF(ISERROR(MATCH($J519,SorP!$B$1:$B$6230,0)),"",INDIRECT("'SorP'!$A$"&amp;MATCH($J519,SorP!$B$1:$B$6230,0))))</f>
        <v/>
      </c>
      <c r="U519" s="240"/>
      <c r="V519" s="274" t="e">
        <f>IF(C519="",NA(),MATCH($B519&amp;$C519,'Smelter Look-up'!$J:$J,0))</f>
        <v>#N/A</v>
      </c>
      <c r="W519" s="275"/>
      <c r="X519" s="275">
        <f t="shared" ca="1" si="76"/>
        <v>0</v>
      </c>
      <c r="Y519" s="275"/>
      <c r="Z519" s="275"/>
      <c r="AB519" s="277" t="str">
        <f t="shared" si="77"/>
        <v/>
      </c>
    </row>
    <row r="520" spans="1:28" s="276" customFormat="1" ht="20.25">
      <c r="A520" s="330"/>
      <c r="B520" s="216" t="str">
        <f>IF(LEN(A520)=0,"",INDEX('Smelter Look-up'!$A:$A,MATCH($A520,'Smelter Look-up'!$E:$E,0)))</f>
        <v/>
      </c>
      <c r="C520" s="220" t="str">
        <f>IF(LEN(A520)=0,"",INDEX('Smelter Look-up'!$C:$C,MATCH($A520,'Smelter Look-up'!$E:$E,0)))</f>
        <v/>
      </c>
      <c r="D520" s="282"/>
      <c r="E520" s="216" t="str">
        <f ca="1">IF(ISERROR($V520),"",OFFSET('Smelter Look-up'!$D$4,$V520-4,0)&amp;"")</f>
        <v/>
      </c>
      <c r="F520" s="216" t="str">
        <f ca="1">IF(ISERROR($V520),"",OFFSET('Smelter Look-up'!$E$4,$V520-4,0))</f>
        <v/>
      </c>
      <c r="G520" s="216" t="str">
        <f ca="1">IF(C520=$X$4,"Enter smelter details",IF(ISERROR($V520),"",OFFSET('Smelter Look-up'!$F$4,$V520-4,0)))</f>
        <v/>
      </c>
      <c r="H520" s="217" t="str">
        <f ca="1">IF(ISERROR($V520),"",OFFSET('Smelter Look-up'!$G$4,$V520-4,0))</f>
        <v/>
      </c>
      <c r="I520" s="218" t="str">
        <f ca="1">IF(ISERROR($V520),"",OFFSET('Smelter Look-up'!$H$4,$V520-4,0))</f>
        <v/>
      </c>
      <c r="J520" s="218" t="str">
        <f ca="1">IF(ISERROR($V520),"",OFFSET('Smelter Look-up'!$I$4,$V520-4,0))</f>
        <v/>
      </c>
      <c r="K520" s="272"/>
      <c r="L520" s="272"/>
      <c r="M520" s="272"/>
      <c r="N520" s="272"/>
      <c r="O520" s="272"/>
      <c r="P520" s="219"/>
      <c r="Q520" s="273"/>
      <c r="R520" s="216" t="str">
        <f ca="1">IF(ISERROR($V520),"",OFFSET('Smelter Look-up'!$C$4,$V520-4,0)&amp;"")</f>
        <v/>
      </c>
      <c r="S520" s="224" t="str">
        <f t="shared" ca="1" si="75"/>
        <v/>
      </c>
      <c r="T520" s="224" t="str">
        <f ca="1">IF(B520="","",IF(ISERROR(MATCH($J520,SorP!$B$1:$B$6230,0)),"",INDIRECT("'SorP'!$A$"&amp;MATCH($J520,SorP!$B$1:$B$6230,0))))</f>
        <v/>
      </c>
      <c r="U520" s="240"/>
      <c r="V520" s="274" t="e">
        <f>IF(C520="",NA(),MATCH($B520&amp;$C520,'Smelter Look-up'!$J:$J,0))</f>
        <v>#N/A</v>
      </c>
      <c r="W520" s="275"/>
      <c r="X520" s="275">
        <f t="shared" ca="1" si="76"/>
        <v>0</v>
      </c>
      <c r="Y520" s="275"/>
      <c r="Z520" s="275"/>
      <c r="AB520" s="277" t="str">
        <f t="shared" si="77"/>
        <v/>
      </c>
    </row>
    <row r="521" spans="1:28" s="276" customFormat="1" ht="20.25">
      <c r="A521" s="330"/>
      <c r="B521" s="216" t="str">
        <f>IF(LEN(A521)=0,"",INDEX('Smelter Look-up'!$A:$A,MATCH($A521,'Smelter Look-up'!$E:$E,0)))</f>
        <v/>
      </c>
      <c r="C521" s="220" t="str">
        <f>IF(LEN(A521)=0,"",INDEX('Smelter Look-up'!$C:$C,MATCH($A521,'Smelter Look-up'!$E:$E,0)))</f>
        <v/>
      </c>
      <c r="D521" s="282"/>
      <c r="E521" s="216" t="str">
        <f ca="1">IF(ISERROR($V521),"",OFFSET('Smelter Look-up'!$D$4,$V521-4,0)&amp;"")</f>
        <v/>
      </c>
      <c r="F521" s="216" t="str">
        <f ca="1">IF(ISERROR($V521),"",OFFSET('Smelter Look-up'!$E$4,$V521-4,0))</f>
        <v/>
      </c>
      <c r="G521" s="216" t="str">
        <f ca="1">IF(C521=$X$4,"Enter smelter details",IF(ISERROR($V521),"",OFFSET('Smelter Look-up'!$F$4,$V521-4,0)))</f>
        <v/>
      </c>
      <c r="H521" s="217" t="str">
        <f ca="1">IF(ISERROR($V521),"",OFFSET('Smelter Look-up'!$G$4,$V521-4,0))</f>
        <v/>
      </c>
      <c r="I521" s="218" t="str">
        <f ca="1">IF(ISERROR($V521),"",OFFSET('Smelter Look-up'!$H$4,$V521-4,0))</f>
        <v/>
      </c>
      <c r="J521" s="218" t="str">
        <f ca="1">IF(ISERROR($V521),"",OFFSET('Smelter Look-up'!$I$4,$V521-4,0))</f>
        <v/>
      </c>
      <c r="K521" s="272"/>
      <c r="L521" s="272"/>
      <c r="M521" s="272"/>
      <c r="N521" s="272"/>
      <c r="O521" s="272"/>
      <c r="P521" s="219"/>
      <c r="Q521" s="273"/>
      <c r="R521" s="216" t="str">
        <f ca="1">IF(ISERROR($V521),"",OFFSET('Smelter Look-up'!$C$4,$V521-4,0)&amp;"")</f>
        <v/>
      </c>
      <c r="S521" s="224" t="str">
        <f t="shared" ca="1" si="75"/>
        <v/>
      </c>
      <c r="T521" s="224" t="str">
        <f ca="1">IF(B521="","",IF(ISERROR(MATCH($J521,SorP!$B$1:$B$6230,0)),"",INDIRECT("'SorP'!$A$"&amp;MATCH($J521,SorP!$B$1:$B$6230,0))))</f>
        <v/>
      </c>
      <c r="U521" s="240"/>
      <c r="V521" s="274" t="e">
        <f>IF(C521="",NA(),MATCH($B521&amp;$C521,'Smelter Look-up'!$J:$J,0))</f>
        <v>#N/A</v>
      </c>
      <c r="W521" s="275"/>
      <c r="X521" s="275">
        <f t="shared" ca="1" si="76"/>
        <v>0</v>
      </c>
      <c r="Y521" s="275"/>
      <c r="Z521" s="275"/>
      <c r="AB521" s="277" t="str">
        <f t="shared" si="77"/>
        <v/>
      </c>
    </row>
    <row r="522" spans="1:28" s="276" customFormat="1" ht="20.25">
      <c r="A522" s="330"/>
      <c r="B522" s="216" t="str">
        <f>IF(LEN(A522)=0,"",INDEX('Smelter Look-up'!$A:$A,MATCH($A522,'Smelter Look-up'!$E:$E,0)))</f>
        <v/>
      </c>
      <c r="C522" s="220" t="str">
        <f>IF(LEN(A522)=0,"",INDEX('Smelter Look-up'!$C:$C,MATCH($A522,'Smelter Look-up'!$E:$E,0)))</f>
        <v/>
      </c>
      <c r="D522" s="282"/>
      <c r="E522" s="216" t="str">
        <f ca="1">IF(ISERROR($V522),"",OFFSET('Smelter Look-up'!$D$4,$V522-4,0)&amp;"")</f>
        <v/>
      </c>
      <c r="F522" s="216" t="str">
        <f ca="1">IF(ISERROR($V522),"",OFFSET('Smelter Look-up'!$E$4,$V522-4,0))</f>
        <v/>
      </c>
      <c r="G522" s="216" t="str">
        <f ca="1">IF(C522=$X$4,"Enter smelter details",IF(ISERROR($V522),"",OFFSET('Smelter Look-up'!$F$4,$V522-4,0)))</f>
        <v/>
      </c>
      <c r="H522" s="217" t="str">
        <f ca="1">IF(ISERROR($V522),"",OFFSET('Smelter Look-up'!$G$4,$V522-4,0))</f>
        <v/>
      </c>
      <c r="I522" s="218" t="str">
        <f ca="1">IF(ISERROR($V522),"",OFFSET('Smelter Look-up'!$H$4,$V522-4,0))</f>
        <v/>
      </c>
      <c r="J522" s="218" t="str">
        <f ca="1">IF(ISERROR($V522),"",OFFSET('Smelter Look-up'!$I$4,$V522-4,0))</f>
        <v/>
      </c>
      <c r="K522" s="272"/>
      <c r="L522" s="272"/>
      <c r="M522" s="272"/>
      <c r="N522" s="272"/>
      <c r="O522" s="272"/>
      <c r="P522" s="219"/>
      <c r="Q522" s="273"/>
      <c r="R522" s="216" t="str">
        <f ca="1">IF(ISERROR($V522),"",OFFSET('Smelter Look-up'!$C$4,$V522-4,0)&amp;"")</f>
        <v/>
      </c>
      <c r="S522" s="224" t="str">
        <f t="shared" ca="1" si="75"/>
        <v/>
      </c>
      <c r="T522" s="224" t="str">
        <f ca="1">IF(B522="","",IF(ISERROR(MATCH($J522,SorP!$B$1:$B$6230,0)),"",INDIRECT("'SorP'!$A$"&amp;MATCH($J522,SorP!$B$1:$B$6230,0))))</f>
        <v/>
      </c>
      <c r="U522" s="240"/>
      <c r="V522" s="274" t="e">
        <f>IF(C522="",NA(),MATCH($B522&amp;$C522,'Smelter Look-up'!$J:$J,0))</f>
        <v>#N/A</v>
      </c>
      <c r="W522" s="275"/>
      <c r="X522" s="275">
        <f t="shared" ca="1" si="76"/>
        <v>0</v>
      </c>
      <c r="Y522" s="275"/>
      <c r="Z522" s="275"/>
      <c r="AB522" s="277" t="str">
        <f t="shared" si="77"/>
        <v/>
      </c>
    </row>
    <row r="523" spans="1:28" s="276" customFormat="1" ht="20.25">
      <c r="A523" s="330"/>
      <c r="B523" s="216" t="str">
        <f>IF(LEN(A523)=0,"",INDEX('Smelter Look-up'!$A:$A,MATCH($A523,'Smelter Look-up'!$E:$E,0)))</f>
        <v/>
      </c>
      <c r="C523" s="220" t="str">
        <f>IF(LEN(A523)=0,"",INDEX('Smelter Look-up'!$C:$C,MATCH($A523,'Smelter Look-up'!$E:$E,0)))</f>
        <v/>
      </c>
      <c r="D523" s="282"/>
      <c r="E523" s="216" t="str">
        <f ca="1">IF(ISERROR($V523),"",OFFSET('Smelter Look-up'!$D$4,$V523-4,0)&amp;"")</f>
        <v/>
      </c>
      <c r="F523" s="216" t="str">
        <f ca="1">IF(ISERROR($V523),"",OFFSET('Smelter Look-up'!$E$4,$V523-4,0))</f>
        <v/>
      </c>
      <c r="G523" s="216" t="str">
        <f ca="1">IF(C523=$X$4,"Enter smelter details",IF(ISERROR($V523),"",OFFSET('Smelter Look-up'!$F$4,$V523-4,0)))</f>
        <v/>
      </c>
      <c r="H523" s="217" t="str">
        <f ca="1">IF(ISERROR($V523),"",OFFSET('Smelter Look-up'!$G$4,$V523-4,0))</f>
        <v/>
      </c>
      <c r="I523" s="218" t="str">
        <f ca="1">IF(ISERROR($V523),"",OFFSET('Smelter Look-up'!$H$4,$V523-4,0))</f>
        <v/>
      </c>
      <c r="J523" s="218" t="str">
        <f ca="1">IF(ISERROR($V523),"",OFFSET('Smelter Look-up'!$I$4,$V523-4,0))</f>
        <v/>
      </c>
      <c r="K523" s="272"/>
      <c r="L523" s="272"/>
      <c r="M523" s="272"/>
      <c r="N523" s="272"/>
      <c r="O523" s="272"/>
      <c r="P523" s="219"/>
      <c r="Q523" s="273"/>
      <c r="R523" s="216" t="str">
        <f ca="1">IF(ISERROR($V523),"",OFFSET('Smelter Look-up'!$C$4,$V523-4,0)&amp;"")</f>
        <v/>
      </c>
      <c r="S523" s="224" t="str">
        <f t="shared" ca="1" si="75"/>
        <v/>
      </c>
      <c r="T523" s="224" t="str">
        <f ca="1">IF(B523="","",IF(ISERROR(MATCH($J523,SorP!$B$1:$B$6230,0)),"",INDIRECT("'SorP'!$A$"&amp;MATCH($J523,SorP!$B$1:$B$6230,0))))</f>
        <v/>
      </c>
      <c r="U523" s="240"/>
      <c r="V523" s="274" t="e">
        <f>IF(C523="",NA(),MATCH($B523&amp;$C523,'Smelter Look-up'!$J:$J,0))</f>
        <v>#N/A</v>
      </c>
      <c r="W523" s="275"/>
      <c r="X523" s="275">
        <f t="shared" ca="1" si="76"/>
        <v>0</v>
      </c>
      <c r="Y523" s="275"/>
      <c r="Z523" s="275"/>
      <c r="AB523" s="277" t="str">
        <f t="shared" si="77"/>
        <v/>
      </c>
    </row>
    <row r="524" spans="1:28" s="276" customFormat="1" ht="20.25">
      <c r="A524" s="330"/>
      <c r="B524" s="216" t="str">
        <f>IF(LEN(A524)=0,"",INDEX('Smelter Look-up'!$A:$A,MATCH($A524,'Smelter Look-up'!$E:$E,0)))</f>
        <v/>
      </c>
      <c r="C524" s="220" t="str">
        <f>IF(LEN(A524)=0,"",INDEX('Smelter Look-up'!$C:$C,MATCH($A524,'Smelter Look-up'!$E:$E,0)))</f>
        <v/>
      </c>
      <c r="D524" s="282"/>
      <c r="E524" s="216" t="str">
        <f ca="1">IF(ISERROR($V524),"",OFFSET('Smelter Look-up'!$D$4,$V524-4,0)&amp;"")</f>
        <v/>
      </c>
      <c r="F524" s="216" t="str">
        <f ca="1">IF(ISERROR($V524),"",OFFSET('Smelter Look-up'!$E$4,$V524-4,0))</f>
        <v/>
      </c>
      <c r="G524" s="216" t="str">
        <f ca="1">IF(C524=$X$4,"Enter smelter details",IF(ISERROR($V524),"",OFFSET('Smelter Look-up'!$F$4,$V524-4,0)))</f>
        <v/>
      </c>
      <c r="H524" s="217" t="str">
        <f ca="1">IF(ISERROR($V524),"",OFFSET('Smelter Look-up'!$G$4,$V524-4,0))</f>
        <v/>
      </c>
      <c r="I524" s="218" t="str">
        <f ca="1">IF(ISERROR($V524),"",OFFSET('Smelter Look-up'!$H$4,$V524-4,0))</f>
        <v/>
      </c>
      <c r="J524" s="218" t="str">
        <f ca="1">IF(ISERROR($V524),"",OFFSET('Smelter Look-up'!$I$4,$V524-4,0))</f>
        <v/>
      </c>
      <c r="K524" s="272"/>
      <c r="L524" s="272"/>
      <c r="M524" s="272"/>
      <c r="N524" s="272"/>
      <c r="O524" s="272"/>
      <c r="P524" s="219"/>
      <c r="Q524" s="273"/>
      <c r="R524" s="216" t="str">
        <f ca="1">IF(ISERROR($V524),"",OFFSET('Smelter Look-up'!$C$4,$V524-4,0)&amp;"")</f>
        <v/>
      </c>
      <c r="S524" s="224" t="str">
        <f t="shared" ca="1" si="75"/>
        <v/>
      </c>
      <c r="T524" s="224" t="str">
        <f ca="1">IF(B524="","",IF(ISERROR(MATCH($J524,SorP!$B$1:$B$6230,0)),"",INDIRECT("'SorP'!$A$"&amp;MATCH($J524,SorP!$B$1:$B$6230,0))))</f>
        <v/>
      </c>
      <c r="U524" s="240"/>
      <c r="V524" s="274" t="e">
        <f>IF(C524="",NA(),MATCH($B524&amp;$C524,'Smelter Look-up'!$J:$J,0))</f>
        <v>#N/A</v>
      </c>
      <c r="W524" s="275"/>
      <c r="X524" s="275">
        <f t="shared" ca="1" si="76"/>
        <v>0</v>
      </c>
      <c r="Y524" s="275"/>
      <c r="Z524" s="275"/>
      <c r="AB524" s="277" t="str">
        <f t="shared" si="77"/>
        <v/>
      </c>
    </row>
    <row r="525" spans="1:28" s="276" customFormat="1" ht="20.25">
      <c r="A525" s="330"/>
      <c r="B525" s="216" t="str">
        <f>IF(LEN(A525)=0,"",INDEX('Smelter Look-up'!$A:$A,MATCH($A525,'Smelter Look-up'!$E:$E,0)))</f>
        <v/>
      </c>
      <c r="C525" s="220" t="str">
        <f>IF(LEN(A525)=0,"",INDEX('Smelter Look-up'!$C:$C,MATCH($A525,'Smelter Look-up'!$E:$E,0)))</f>
        <v/>
      </c>
      <c r="D525" s="282"/>
      <c r="E525" s="216" t="str">
        <f ca="1">IF(ISERROR($V525),"",OFFSET('Smelter Look-up'!$D$4,$V525-4,0)&amp;"")</f>
        <v/>
      </c>
      <c r="F525" s="216" t="str">
        <f ca="1">IF(ISERROR($V525),"",OFFSET('Smelter Look-up'!$E$4,$V525-4,0))</f>
        <v/>
      </c>
      <c r="G525" s="216" t="str">
        <f ca="1">IF(C525=$X$4,"Enter smelter details",IF(ISERROR($V525),"",OFFSET('Smelter Look-up'!$F$4,$V525-4,0)))</f>
        <v/>
      </c>
      <c r="H525" s="217" t="str">
        <f ca="1">IF(ISERROR($V525),"",OFFSET('Smelter Look-up'!$G$4,$V525-4,0))</f>
        <v/>
      </c>
      <c r="I525" s="218" t="str">
        <f ca="1">IF(ISERROR($V525),"",OFFSET('Smelter Look-up'!$H$4,$V525-4,0))</f>
        <v/>
      </c>
      <c r="J525" s="218" t="str">
        <f ca="1">IF(ISERROR($V525),"",OFFSET('Smelter Look-up'!$I$4,$V525-4,0))</f>
        <v/>
      </c>
      <c r="K525" s="272"/>
      <c r="L525" s="272"/>
      <c r="M525" s="272"/>
      <c r="N525" s="272"/>
      <c r="O525" s="272"/>
      <c r="P525" s="219"/>
      <c r="Q525" s="273"/>
      <c r="R525" s="216" t="str">
        <f ca="1">IF(ISERROR($V525),"",OFFSET('Smelter Look-up'!$C$4,$V525-4,0)&amp;"")</f>
        <v/>
      </c>
      <c r="S525" s="224" t="str">
        <f t="shared" ca="1" si="75"/>
        <v/>
      </c>
      <c r="T525" s="224" t="str">
        <f ca="1">IF(B525="","",IF(ISERROR(MATCH($J525,SorP!$B$1:$B$6230,0)),"",INDIRECT("'SorP'!$A$"&amp;MATCH($J525,SorP!$B$1:$B$6230,0))))</f>
        <v/>
      </c>
      <c r="U525" s="240"/>
      <c r="V525" s="274" t="e">
        <f>IF(C525="",NA(),MATCH($B525&amp;$C525,'Smelter Look-up'!$J:$J,0))</f>
        <v>#N/A</v>
      </c>
      <c r="W525" s="275"/>
      <c r="X525" s="275">
        <f t="shared" ca="1" si="76"/>
        <v>0</v>
      </c>
      <c r="Y525" s="275"/>
      <c r="Z525" s="275"/>
      <c r="AB525" s="277" t="str">
        <f t="shared" si="77"/>
        <v/>
      </c>
    </row>
    <row r="526" spans="1:28" s="276" customFormat="1" ht="20.25">
      <c r="A526" s="330"/>
      <c r="B526" s="216" t="str">
        <f>IF(LEN(A526)=0,"",INDEX('Smelter Look-up'!$A:$A,MATCH($A526,'Smelter Look-up'!$E:$E,0)))</f>
        <v/>
      </c>
      <c r="C526" s="220" t="str">
        <f>IF(LEN(A526)=0,"",INDEX('Smelter Look-up'!$C:$C,MATCH($A526,'Smelter Look-up'!$E:$E,0)))</f>
        <v/>
      </c>
      <c r="D526" s="282"/>
      <c r="E526" s="216" t="str">
        <f ca="1">IF(ISERROR($V526),"",OFFSET('Smelter Look-up'!$D$4,$V526-4,0)&amp;"")</f>
        <v/>
      </c>
      <c r="F526" s="216" t="str">
        <f ca="1">IF(ISERROR($V526),"",OFFSET('Smelter Look-up'!$E$4,$V526-4,0))</f>
        <v/>
      </c>
      <c r="G526" s="216" t="str">
        <f ca="1">IF(C526=$X$4,"Enter smelter details",IF(ISERROR($V526),"",OFFSET('Smelter Look-up'!$F$4,$V526-4,0)))</f>
        <v/>
      </c>
      <c r="H526" s="217" t="str">
        <f ca="1">IF(ISERROR($V526),"",OFFSET('Smelter Look-up'!$G$4,$V526-4,0))</f>
        <v/>
      </c>
      <c r="I526" s="218" t="str">
        <f ca="1">IF(ISERROR($V526),"",OFFSET('Smelter Look-up'!$H$4,$V526-4,0))</f>
        <v/>
      </c>
      <c r="J526" s="218" t="str">
        <f ca="1">IF(ISERROR($V526),"",OFFSET('Smelter Look-up'!$I$4,$V526-4,0))</f>
        <v/>
      </c>
      <c r="K526" s="272"/>
      <c r="L526" s="272"/>
      <c r="M526" s="272"/>
      <c r="N526" s="272"/>
      <c r="O526" s="272"/>
      <c r="P526" s="219"/>
      <c r="Q526" s="273"/>
      <c r="R526" s="216" t="str">
        <f ca="1">IF(ISERROR($V526),"",OFFSET('Smelter Look-up'!$C$4,$V526-4,0)&amp;"")</f>
        <v/>
      </c>
      <c r="S526" s="224" t="str">
        <f t="shared" ca="1" si="75"/>
        <v/>
      </c>
      <c r="T526" s="224" t="str">
        <f ca="1">IF(B526="","",IF(ISERROR(MATCH($J526,SorP!$B$1:$B$6230,0)),"",INDIRECT("'SorP'!$A$"&amp;MATCH($J526,SorP!$B$1:$B$6230,0))))</f>
        <v/>
      </c>
      <c r="U526" s="240"/>
      <c r="V526" s="274" t="e">
        <f>IF(C526="",NA(),MATCH($B526&amp;$C526,'Smelter Look-up'!$J:$J,0))</f>
        <v>#N/A</v>
      </c>
      <c r="W526" s="275"/>
      <c r="X526" s="275">
        <f t="shared" ca="1" si="76"/>
        <v>0</v>
      </c>
      <c r="Y526" s="275"/>
      <c r="Z526" s="275"/>
      <c r="AB526" s="277" t="str">
        <f t="shared" si="77"/>
        <v/>
      </c>
    </row>
    <row r="527" spans="1:28" s="276" customFormat="1" ht="20.25">
      <c r="A527" s="330"/>
      <c r="B527" s="216" t="str">
        <f>IF(LEN(A527)=0,"",INDEX('Smelter Look-up'!$A:$A,MATCH($A527,'Smelter Look-up'!$E:$E,0)))</f>
        <v/>
      </c>
      <c r="C527" s="220" t="str">
        <f>IF(LEN(A527)=0,"",INDEX('Smelter Look-up'!$C:$C,MATCH($A527,'Smelter Look-up'!$E:$E,0)))</f>
        <v/>
      </c>
      <c r="D527" s="282"/>
      <c r="E527" s="216" t="str">
        <f ca="1">IF(ISERROR($V527),"",OFFSET('Smelter Look-up'!$D$4,$V527-4,0)&amp;"")</f>
        <v/>
      </c>
      <c r="F527" s="216" t="str">
        <f ca="1">IF(ISERROR($V527),"",OFFSET('Smelter Look-up'!$E$4,$V527-4,0))</f>
        <v/>
      </c>
      <c r="G527" s="216" t="str">
        <f ca="1">IF(C527=$X$4,"Enter smelter details",IF(ISERROR($V527),"",OFFSET('Smelter Look-up'!$F$4,$V527-4,0)))</f>
        <v/>
      </c>
      <c r="H527" s="217" t="str">
        <f ca="1">IF(ISERROR($V527),"",OFFSET('Smelter Look-up'!$G$4,$V527-4,0))</f>
        <v/>
      </c>
      <c r="I527" s="218" t="str">
        <f ca="1">IF(ISERROR($V527),"",OFFSET('Smelter Look-up'!$H$4,$V527-4,0))</f>
        <v/>
      </c>
      <c r="J527" s="218" t="str">
        <f ca="1">IF(ISERROR($V527),"",OFFSET('Smelter Look-up'!$I$4,$V527-4,0))</f>
        <v/>
      </c>
      <c r="K527" s="272"/>
      <c r="L527" s="272"/>
      <c r="M527" s="272"/>
      <c r="N527" s="272"/>
      <c r="O527" s="272"/>
      <c r="P527" s="219"/>
      <c r="Q527" s="273"/>
      <c r="R527" s="216" t="str">
        <f ca="1">IF(ISERROR($V527),"",OFFSET('Smelter Look-up'!$C$4,$V527-4,0)&amp;"")</f>
        <v/>
      </c>
      <c r="S527" s="224" t="str">
        <f t="shared" ca="1" si="75"/>
        <v/>
      </c>
      <c r="T527" s="224" t="str">
        <f ca="1">IF(B527="","",IF(ISERROR(MATCH($J527,SorP!$B$1:$B$6230,0)),"",INDIRECT("'SorP'!$A$"&amp;MATCH($J527,SorP!$B$1:$B$6230,0))))</f>
        <v/>
      </c>
      <c r="U527" s="240"/>
      <c r="V527" s="274" t="e">
        <f>IF(C527="",NA(),MATCH($B527&amp;$C527,'Smelter Look-up'!$J:$J,0))</f>
        <v>#N/A</v>
      </c>
      <c r="W527" s="275"/>
      <c r="X527" s="275">
        <f t="shared" ca="1" si="76"/>
        <v>0</v>
      </c>
      <c r="Y527" s="275"/>
      <c r="Z527" s="275"/>
      <c r="AB527" s="277" t="str">
        <f t="shared" si="77"/>
        <v/>
      </c>
    </row>
    <row r="528" spans="1:28" s="276" customFormat="1" ht="20.25">
      <c r="A528" s="330"/>
      <c r="B528" s="216" t="str">
        <f>IF(LEN(A528)=0,"",INDEX('Smelter Look-up'!$A:$A,MATCH($A528,'Smelter Look-up'!$E:$E,0)))</f>
        <v/>
      </c>
      <c r="C528" s="220" t="str">
        <f>IF(LEN(A528)=0,"",INDEX('Smelter Look-up'!$C:$C,MATCH($A528,'Smelter Look-up'!$E:$E,0)))</f>
        <v/>
      </c>
      <c r="D528" s="282"/>
      <c r="E528" s="216" t="str">
        <f ca="1">IF(ISERROR($V528),"",OFFSET('Smelter Look-up'!$D$4,$V528-4,0)&amp;"")</f>
        <v/>
      </c>
      <c r="F528" s="216" t="str">
        <f ca="1">IF(ISERROR($V528),"",OFFSET('Smelter Look-up'!$E$4,$V528-4,0))</f>
        <v/>
      </c>
      <c r="G528" s="216" t="str">
        <f ca="1">IF(C528=$X$4,"Enter smelter details",IF(ISERROR($V528),"",OFFSET('Smelter Look-up'!$F$4,$V528-4,0)))</f>
        <v/>
      </c>
      <c r="H528" s="217" t="str">
        <f ca="1">IF(ISERROR($V528),"",OFFSET('Smelter Look-up'!$G$4,$V528-4,0))</f>
        <v/>
      </c>
      <c r="I528" s="218" t="str">
        <f ca="1">IF(ISERROR($V528),"",OFFSET('Smelter Look-up'!$H$4,$V528-4,0))</f>
        <v/>
      </c>
      <c r="J528" s="218" t="str">
        <f ca="1">IF(ISERROR($V528),"",OFFSET('Smelter Look-up'!$I$4,$V528-4,0))</f>
        <v/>
      </c>
      <c r="K528" s="272"/>
      <c r="L528" s="272"/>
      <c r="M528" s="272"/>
      <c r="N528" s="272"/>
      <c r="O528" s="272"/>
      <c r="P528" s="219"/>
      <c r="Q528" s="273"/>
      <c r="R528" s="216" t="str">
        <f ca="1">IF(ISERROR($V528),"",OFFSET('Smelter Look-up'!$C$4,$V528-4,0)&amp;"")</f>
        <v/>
      </c>
      <c r="S528" s="224" t="str">
        <f t="shared" ca="1" si="75"/>
        <v/>
      </c>
      <c r="T528" s="224" t="str">
        <f ca="1">IF(B528="","",IF(ISERROR(MATCH($J528,SorP!$B$1:$B$6230,0)),"",INDIRECT("'SorP'!$A$"&amp;MATCH($J528,SorP!$B$1:$B$6230,0))))</f>
        <v/>
      </c>
      <c r="U528" s="240"/>
      <c r="V528" s="274" t="e">
        <f>IF(C528="",NA(),MATCH($B528&amp;$C528,'Smelter Look-up'!$J:$J,0))</f>
        <v>#N/A</v>
      </c>
      <c r="W528" s="275"/>
      <c r="X528" s="275">
        <f t="shared" ca="1" si="76"/>
        <v>0</v>
      </c>
      <c r="Y528" s="275"/>
      <c r="Z528" s="275"/>
      <c r="AB528" s="277" t="str">
        <f t="shared" si="77"/>
        <v/>
      </c>
    </row>
    <row r="529" spans="1:28" s="276" customFormat="1" ht="20.25">
      <c r="A529" s="330"/>
      <c r="B529" s="216" t="str">
        <f>IF(LEN(A529)=0,"",INDEX('Smelter Look-up'!$A:$A,MATCH($A529,'Smelter Look-up'!$E:$E,0)))</f>
        <v/>
      </c>
      <c r="C529" s="220" t="str">
        <f>IF(LEN(A529)=0,"",INDEX('Smelter Look-up'!$C:$C,MATCH($A529,'Smelter Look-up'!$E:$E,0)))</f>
        <v/>
      </c>
      <c r="D529" s="282"/>
      <c r="E529" s="216" t="str">
        <f ca="1">IF(ISERROR($V529),"",OFFSET('Smelter Look-up'!$D$4,$V529-4,0)&amp;"")</f>
        <v/>
      </c>
      <c r="F529" s="216" t="str">
        <f ca="1">IF(ISERROR($V529),"",OFFSET('Smelter Look-up'!$E$4,$V529-4,0))</f>
        <v/>
      </c>
      <c r="G529" s="216" t="str">
        <f ca="1">IF(C529=$X$4,"Enter smelter details",IF(ISERROR($V529),"",OFFSET('Smelter Look-up'!$F$4,$V529-4,0)))</f>
        <v/>
      </c>
      <c r="H529" s="217" t="str">
        <f ca="1">IF(ISERROR($V529),"",OFFSET('Smelter Look-up'!$G$4,$V529-4,0))</f>
        <v/>
      </c>
      <c r="I529" s="218" t="str">
        <f ca="1">IF(ISERROR($V529),"",OFFSET('Smelter Look-up'!$H$4,$V529-4,0))</f>
        <v/>
      </c>
      <c r="J529" s="218" t="str">
        <f ca="1">IF(ISERROR($V529),"",OFFSET('Smelter Look-up'!$I$4,$V529-4,0))</f>
        <v/>
      </c>
      <c r="K529" s="272"/>
      <c r="L529" s="272"/>
      <c r="M529" s="272"/>
      <c r="N529" s="272"/>
      <c r="O529" s="272"/>
      <c r="P529" s="219"/>
      <c r="Q529" s="273"/>
      <c r="R529" s="216" t="str">
        <f ca="1">IF(ISERROR($V529),"",OFFSET('Smelter Look-up'!$C$4,$V529-4,0)&amp;"")</f>
        <v/>
      </c>
      <c r="S529" s="224" t="str">
        <f t="shared" ca="1" si="75"/>
        <v/>
      </c>
      <c r="T529" s="224" t="str">
        <f ca="1">IF(B529="","",IF(ISERROR(MATCH($J529,SorP!$B$1:$B$6230,0)),"",INDIRECT("'SorP'!$A$"&amp;MATCH($J529,SorP!$B$1:$B$6230,0))))</f>
        <v/>
      </c>
      <c r="U529" s="240"/>
      <c r="V529" s="274" t="e">
        <f>IF(C529="",NA(),MATCH($B529&amp;$C529,'Smelter Look-up'!$J:$J,0))</f>
        <v>#N/A</v>
      </c>
      <c r="W529" s="275"/>
      <c r="X529" s="275">
        <f t="shared" ca="1" si="76"/>
        <v>0</v>
      </c>
      <c r="Y529" s="275"/>
      <c r="Z529" s="275"/>
      <c r="AB529" s="277" t="str">
        <f t="shared" si="77"/>
        <v/>
      </c>
    </row>
    <row r="530" spans="1:28" s="276" customFormat="1" ht="20.25">
      <c r="A530" s="330"/>
      <c r="B530" s="216" t="str">
        <f>IF(LEN(A530)=0,"",INDEX('Smelter Look-up'!$A:$A,MATCH($A530,'Smelter Look-up'!$E:$E,0)))</f>
        <v/>
      </c>
      <c r="C530" s="220" t="str">
        <f>IF(LEN(A530)=0,"",INDEX('Smelter Look-up'!$C:$C,MATCH($A530,'Smelter Look-up'!$E:$E,0)))</f>
        <v/>
      </c>
      <c r="D530" s="282"/>
      <c r="E530" s="216" t="str">
        <f ca="1">IF(ISERROR($V530),"",OFFSET('Smelter Look-up'!$D$4,$V530-4,0)&amp;"")</f>
        <v/>
      </c>
      <c r="F530" s="216" t="str">
        <f ca="1">IF(ISERROR($V530),"",OFFSET('Smelter Look-up'!$E$4,$V530-4,0))</f>
        <v/>
      </c>
      <c r="G530" s="216" t="str">
        <f ca="1">IF(C530=$X$4,"Enter smelter details",IF(ISERROR($V530),"",OFFSET('Smelter Look-up'!$F$4,$V530-4,0)))</f>
        <v/>
      </c>
      <c r="H530" s="217" t="str">
        <f ca="1">IF(ISERROR($V530),"",OFFSET('Smelter Look-up'!$G$4,$V530-4,0))</f>
        <v/>
      </c>
      <c r="I530" s="218" t="str">
        <f ca="1">IF(ISERROR($V530),"",OFFSET('Smelter Look-up'!$H$4,$V530-4,0))</f>
        <v/>
      </c>
      <c r="J530" s="218" t="str">
        <f ca="1">IF(ISERROR($V530),"",OFFSET('Smelter Look-up'!$I$4,$V530-4,0))</f>
        <v/>
      </c>
      <c r="K530" s="272"/>
      <c r="L530" s="272"/>
      <c r="M530" s="272"/>
      <c r="N530" s="272"/>
      <c r="O530" s="272"/>
      <c r="P530" s="219"/>
      <c r="Q530" s="273"/>
      <c r="R530" s="216" t="str">
        <f ca="1">IF(ISERROR($V530),"",OFFSET('Smelter Look-up'!$C$4,$V530-4,0)&amp;"")</f>
        <v/>
      </c>
      <c r="S530" s="224" t="str">
        <f t="shared" ca="1" si="75"/>
        <v/>
      </c>
      <c r="T530" s="224" t="str">
        <f ca="1">IF(B530="","",IF(ISERROR(MATCH($J530,SorP!$B$1:$B$6230,0)),"",INDIRECT("'SorP'!$A$"&amp;MATCH($J530,SorP!$B$1:$B$6230,0))))</f>
        <v/>
      </c>
      <c r="U530" s="240"/>
      <c r="V530" s="274" t="e">
        <f>IF(C530="",NA(),MATCH($B530&amp;$C530,'Smelter Look-up'!$J:$J,0))</f>
        <v>#N/A</v>
      </c>
      <c r="W530" s="275"/>
      <c r="X530" s="275">
        <f t="shared" ca="1" si="76"/>
        <v>0</v>
      </c>
      <c r="Y530" s="275"/>
      <c r="Z530" s="275"/>
      <c r="AB530" s="277" t="str">
        <f t="shared" si="77"/>
        <v/>
      </c>
    </row>
    <row r="531" spans="1:28" s="276" customFormat="1" ht="20.25">
      <c r="A531" s="330"/>
      <c r="B531" s="216" t="str">
        <f>IF(LEN(A531)=0,"",INDEX('Smelter Look-up'!$A:$A,MATCH($A531,'Smelter Look-up'!$E:$E,0)))</f>
        <v/>
      </c>
      <c r="C531" s="220" t="str">
        <f>IF(LEN(A531)=0,"",INDEX('Smelter Look-up'!$C:$C,MATCH($A531,'Smelter Look-up'!$E:$E,0)))</f>
        <v/>
      </c>
      <c r="D531" s="282"/>
      <c r="E531" s="216" t="str">
        <f ca="1">IF(ISERROR($V531),"",OFFSET('Smelter Look-up'!$D$4,$V531-4,0)&amp;"")</f>
        <v/>
      </c>
      <c r="F531" s="216" t="str">
        <f ca="1">IF(ISERROR($V531),"",OFFSET('Smelter Look-up'!$E$4,$V531-4,0))</f>
        <v/>
      </c>
      <c r="G531" s="216" t="str">
        <f ca="1">IF(C531=$X$4,"Enter smelter details",IF(ISERROR($V531),"",OFFSET('Smelter Look-up'!$F$4,$V531-4,0)))</f>
        <v/>
      </c>
      <c r="H531" s="217" t="str">
        <f ca="1">IF(ISERROR($V531),"",OFFSET('Smelter Look-up'!$G$4,$V531-4,0))</f>
        <v/>
      </c>
      <c r="I531" s="218" t="str">
        <f ca="1">IF(ISERROR($V531),"",OFFSET('Smelter Look-up'!$H$4,$V531-4,0))</f>
        <v/>
      </c>
      <c r="J531" s="218" t="str">
        <f ca="1">IF(ISERROR($V531),"",OFFSET('Smelter Look-up'!$I$4,$V531-4,0))</f>
        <v/>
      </c>
      <c r="K531" s="272"/>
      <c r="L531" s="272"/>
      <c r="M531" s="272"/>
      <c r="N531" s="272"/>
      <c r="O531" s="272"/>
      <c r="P531" s="219"/>
      <c r="Q531" s="273"/>
      <c r="R531" s="216" t="str">
        <f ca="1">IF(ISERROR($V531),"",OFFSET('Smelter Look-up'!$C$4,$V531-4,0)&amp;"")</f>
        <v/>
      </c>
      <c r="S531" s="224" t="str">
        <f t="shared" ca="1" si="75"/>
        <v/>
      </c>
      <c r="T531" s="224" t="str">
        <f ca="1">IF(B531="","",IF(ISERROR(MATCH($J531,SorP!$B$1:$B$6230,0)),"",INDIRECT("'SorP'!$A$"&amp;MATCH($J531,SorP!$B$1:$B$6230,0))))</f>
        <v/>
      </c>
      <c r="U531" s="240"/>
      <c r="V531" s="274" t="e">
        <f>IF(C531="",NA(),MATCH($B531&amp;$C531,'Smelter Look-up'!$J:$J,0))</f>
        <v>#N/A</v>
      </c>
      <c r="W531" s="275"/>
      <c r="X531" s="275">
        <f t="shared" ca="1" si="76"/>
        <v>0</v>
      </c>
      <c r="Y531" s="275"/>
      <c r="Z531" s="275"/>
      <c r="AB531" s="277" t="str">
        <f t="shared" si="77"/>
        <v/>
      </c>
    </row>
    <row r="532" spans="1:28" s="276" customFormat="1" ht="20.25">
      <c r="A532" s="330"/>
      <c r="B532" s="216" t="str">
        <f>IF(LEN(A532)=0,"",INDEX('Smelter Look-up'!$A:$A,MATCH($A532,'Smelter Look-up'!$E:$E,0)))</f>
        <v/>
      </c>
      <c r="C532" s="220" t="str">
        <f>IF(LEN(A532)=0,"",INDEX('Smelter Look-up'!$C:$C,MATCH($A532,'Smelter Look-up'!$E:$E,0)))</f>
        <v/>
      </c>
      <c r="D532" s="282"/>
      <c r="E532" s="216" t="str">
        <f ca="1">IF(ISERROR($V532),"",OFFSET('Smelter Look-up'!$D$4,$V532-4,0)&amp;"")</f>
        <v/>
      </c>
      <c r="F532" s="216" t="str">
        <f ca="1">IF(ISERROR($V532),"",OFFSET('Smelter Look-up'!$E$4,$V532-4,0))</f>
        <v/>
      </c>
      <c r="G532" s="216" t="str">
        <f ca="1">IF(C532=$X$4,"Enter smelter details",IF(ISERROR($V532),"",OFFSET('Smelter Look-up'!$F$4,$V532-4,0)))</f>
        <v/>
      </c>
      <c r="H532" s="217" t="str">
        <f ca="1">IF(ISERROR($V532),"",OFFSET('Smelter Look-up'!$G$4,$V532-4,0))</f>
        <v/>
      </c>
      <c r="I532" s="218" t="str">
        <f ca="1">IF(ISERROR($V532),"",OFFSET('Smelter Look-up'!$H$4,$V532-4,0))</f>
        <v/>
      </c>
      <c r="J532" s="218" t="str">
        <f ca="1">IF(ISERROR($V532),"",OFFSET('Smelter Look-up'!$I$4,$V532-4,0))</f>
        <v/>
      </c>
      <c r="K532" s="272"/>
      <c r="L532" s="272"/>
      <c r="M532" s="272"/>
      <c r="N532" s="272"/>
      <c r="O532" s="272"/>
      <c r="P532" s="219"/>
      <c r="Q532" s="273"/>
      <c r="R532" s="216" t="str">
        <f ca="1">IF(ISERROR($V532),"",OFFSET('Smelter Look-up'!$C$4,$V532-4,0)&amp;"")</f>
        <v/>
      </c>
      <c r="S532" s="224" t="str">
        <f t="shared" ca="1" si="75"/>
        <v/>
      </c>
      <c r="T532" s="224" t="str">
        <f ca="1">IF(B532="","",IF(ISERROR(MATCH($J532,SorP!$B$1:$B$6230,0)),"",INDIRECT("'SorP'!$A$"&amp;MATCH($J532,SorP!$B$1:$B$6230,0))))</f>
        <v/>
      </c>
      <c r="U532" s="240"/>
      <c r="V532" s="274" t="e">
        <f>IF(C532="",NA(),MATCH($B532&amp;$C532,'Smelter Look-up'!$J:$J,0))</f>
        <v>#N/A</v>
      </c>
      <c r="W532" s="275"/>
      <c r="X532" s="275">
        <f t="shared" ca="1" si="76"/>
        <v>0</v>
      </c>
      <c r="Y532" s="275"/>
      <c r="Z532" s="275"/>
      <c r="AB532" s="277" t="str">
        <f t="shared" si="77"/>
        <v/>
      </c>
    </row>
    <row r="533" spans="1:28" s="276" customFormat="1" ht="20.25">
      <c r="A533" s="330"/>
      <c r="B533" s="216" t="str">
        <f>IF(LEN(A533)=0,"",INDEX('Smelter Look-up'!$A:$A,MATCH($A533,'Smelter Look-up'!$E:$E,0)))</f>
        <v/>
      </c>
      <c r="C533" s="220" t="str">
        <f>IF(LEN(A533)=0,"",INDEX('Smelter Look-up'!$C:$C,MATCH($A533,'Smelter Look-up'!$E:$E,0)))</f>
        <v/>
      </c>
      <c r="D533" s="282"/>
      <c r="E533" s="216" t="str">
        <f ca="1">IF(ISERROR($V533),"",OFFSET('Smelter Look-up'!$D$4,$V533-4,0)&amp;"")</f>
        <v/>
      </c>
      <c r="F533" s="216" t="str">
        <f ca="1">IF(ISERROR($V533),"",OFFSET('Smelter Look-up'!$E$4,$V533-4,0))</f>
        <v/>
      </c>
      <c r="G533" s="216" t="str">
        <f ca="1">IF(C533=$X$4,"Enter smelter details",IF(ISERROR($V533),"",OFFSET('Smelter Look-up'!$F$4,$V533-4,0)))</f>
        <v/>
      </c>
      <c r="H533" s="217" t="str">
        <f ca="1">IF(ISERROR($V533),"",OFFSET('Smelter Look-up'!$G$4,$V533-4,0))</f>
        <v/>
      </c>
      <c r="I533" s="218" t="str">
        <f ca="1">IF(ISERROR($V533),"",OFFSET('Smelter Look-up'!$H$4,$V533-4,0))</f>
        <v/>
      </c>
      <c r="J533" s="218" t="str">
        <f ca="1">IF(ISERROR($V533),"",OFFSET('Smelter Look-up'!$I$4,$V533-4,0))</f>
        <v/>
      </c>
      <c r="K533" s="272"/>
      <c r="L533" s="272"/>
      <c r="M533" s="272"/>
      <c r="N533" s="272"/>
      <c r="O533" s="272"/>
      <c r="P533" s="219"/>
      <c r="Q533" s="273"/>
      <c r="R533" s="216" t="str">
        <f ca="1">IF(ISERROR($V533),"",OFFSET('Smelter Look-up'!$C$4,$V533-4,0)&amp;"")</f>
        <v/>
      </c>
      <c r="S533" s="224" t="str">
        <f t="shared" ca="1" si="75"/>
        <v/>
      </c>
      <c r="T533" s="224" t="str">
        <f ca="1">IF(B533="","",IF(ISERROR(MATCH($J533,SorP!$B$1:$B$6230,0)),"",INDIRECT("'SorP'!$A$"&amp;MATCH($J533,SorP!$B$1:$B$6230,0))))</f>
        <v/>
      </c>
      <c r="U533" s="240"/>
      <c r="V533" s="274" t="e">
        <f>IF(C533="",NA(),MATCH($B533&amp;$C533,'Smelter Look-up'!$J:$J,0))</f>
        <v>#N/A</v>
      </c>
      <c r="W533" s="275"/>
      <c r="X533" s="275">
        <f t="shared" ca="1" si="76"/>
        <v>0</v>
      </c>
      <c r="Y533" s="275"/>
      <c r="Z533" s="275"/>
      <c r="AB533" s="277" t="str">
        <f t="shared" si="77"/>
        <v/>
      </c>
    </row>
    <row r="534" spans="1:28" s="276" customFormat="1" ht="20.25">
      <c r="A534" s="330"/>
      <c r="B534" s="216" t="str">
        <f>IF(LEN(A534)=0,"",INDEX('Smelter Look-up'!$A:$A,MATCH($A534,'Smelter Look-up'!$E:$E,0)))</f>
        <v/>
      </c>
      <c r="C534" s="220" t="str">
        <f>IF(LEN(A534)=0,"",INDEX('Smelter Look-up'!$C:$C,MATCH($A534,'Smelter Look-up'!$E:$E,0)))</f>
        <v/>
      </c>
      <c r="D534" s="282"/>
      <c r="E534" s="216" t="str">
        <f ca="1">IF(ISERROR($V534),"",OFFSET('Smelter Look-up'!$D$4,$V534-4,0)&amp;"")</f>
        <v/>
      </c>
      <c r="F534" s="216" t="str">
        <f ca="1">IF(ISERROR($V534),"",OFFSET('Smelter Look-up'!$E$4,$V534-4,0))</f>
        <v/>
      </c>
      <c r="G534" s="216" t="str">
        <f ca="1">IF(C534=$X$4,"Enter smelter details",IF(ISERROR($V534),"",OFFSET('Smelter Look-up'!$F$4,$V534-4,0)))</f>
        <v/>
      </c>
      <c r="H534" s="217" t="str">
        <f ca="1">IF(ISERROR($V534),"",OFFSET('Smelter Look-up'!$G$4,$V534-4,0))</f>
        <v/>
      </c>
      <c r="I534" s="218" t="str">
        <f ca="1">IF(ISERROR($V534),"",OFFSET('Smelter Look-up'!$H$4,$V534-4,0))</f>
        <v/>
      </c>
      <c r="J534" s="218" t="str">
        <f ca="1">IF(ISERROR($V534),"",OFFSET('Smelter Look-up'!$I$4,$V534-4,0))</f>
        <v/>
      </c>
      <c r="K534" s="272"/>
      <c r="L534" s="272"/>
      <c r="M534" s="272"/>
      <c r="N534" s="272"/>
      <c r="O534" s="272"/>
      <c r="P534" s="219"/>
      <c r="Q534" s="273"/>
      <c r="R534" s="216" t="str">
        <f ca="1">IF(ISERROR($V534),"",OFFSET('Smelter Look-up'!$C$4,$V534-4,0)&amp;"")</f>
        <v/>
      </c>
      <c r="S534" s="224" t="str">
        <f t="shared" ca="1" si="75"/>
        <v/>
      </c>
      <c r="T534" s="224" t="str">
        <f ca="1">IF(B534="","",IF(ISERROR(MATCH($J534,SorP!$B$1:$B$6230,0)),"",INDIRECT("'SorP'!$A$"&amp;MATCH($J534,SorP!$B$1:$B$6230,0))))</f>
        <v/>
      </c>
      <c r="U534" s="240"/>
      <c r="V534" s="274" t="e">
        <f>IF(C534="",NA(),MATCH($B534&amp;$C534,'Smelter Look-up'!$J:$J,0))</f>
        <v>#N/A</v>
      </c>
      <c r="W534" s="275"/>
      <c r="X534" s="275">
        <f t="shared" ca="1" si="76"/>
        <v>0</v>
      </c>
      <c r="Y534" s="275"/>
      <c r="Z534" s="275"/>
      <c r="AB534" s="277" t="str">
        <f t="shared" si="77"/>
        <v/>
      </c>
    </row>
    <row r="535" spans="1:28" s="276" customFormat="1" ht="20.25">
      <c r="A535" s="330"/>
      <c r="B535" s="216" t="str">
        <f>IF(LEN(A535)=0,"",INDEX('Smelter Look-up'!$A:$A,MATCH($A535,'Smelter Look-up'!$E:$E,0)))</f>
        <v/>
      </c>
      <c r="C535" s="220" t="str">
        <f>IF(LEN(A535)=0,"",INDEX('Smelter Look-up'!$C:$C,MATCH($A535,'Smelter Look-up'!$E:$E,0)))</f>
        <v/>
      </c>
      <c r="D535" s="282"/>
      <c r="E535" s="216" t="str">
        <f ca="1">IF(ISERROR($V535),"",OFFSET('Smelter Look-up'!$D$4,$V535-4,0)&amp;"")</f>
        <v/>
      </c>
      <c r="F535" s="216" t="str">
        <f ca="1">IF(ISERROR($V535),"",OFFSET('Smelter Look-up'!$E$4,$V535-4,0))</f>
        <v/>
      </c>
      <c r="G535" s="216" t="str">
        <f ca="1">IF(C535=$X$4,"Enter smelter details",IF(ISERROR($V535),"",OFFSET('Smelter Look-up'!$F$4,$V535-4,0)))</f>
        <v/>
      </c>
      <c r="H535" s="217" t="str">
        <f ca="1">IF(ISERROR($V535),"",OFFSET('Smelter Look-up'!$G$4,$V535-4,0))</f>
        <v/>
      </c>
      <c r="I535" s="218" t="str">
        <f ca="1">IF(ISERROR($V535),"",OFFSET('Smelter Look-up'!$H$4,$V535-4,0))</f>
        <v/>
      </c>
      <c r="J535" s="218" t="str">
        <f ca="1">IF(ISERROR($V535),"",OFFSET('Smelter Look-up'!$I$4,$V535-4,0))</f>
        <v/>
      </c>
      <c r="K535" s="272"/>
      <c r="L535" s="272"/>
      <c r="M535" s="272"/>
      <c r="N535" s="272"/>
      <c r="O535" s="272"/>
      <c r="P535" s="219"/>
      <c r="Q535" s="273"/>
      <c r="R535" s="216" t="str">
        <f ca="1">IF(ISERROR($V535),"",OFFSET('Smelter Look-up'!$C$4,$V535-4,0)&amp;"")</f>
        <v/>
      </c>
      <c r="S535" s="224" t="str">
        <f t="shared" ca="1" si="75"/>
        <v/>
      </c>
      <c r="T535" s="224" t="str">
        <f ca="1">IF(B535="","",IF(ISERROR(MATCH($J535,SorP!$B$1:$B$6230,0)),"",INDIRECT("'SorP'!$A$"&amp;MATCH($J535,SorP!$B$1:$B$6230,0))))</f>
        <v/>
      </c>
      <c r="U535" s="240"/>
      <c r="V535" s="274" t="e">
        <f>IF(C535="",NA(),MATCH($B535&amp;$C535,'Smelter Look-up'!$J:$J,0))</f>
        <v>#N/A</v>
      </c>
      <c r="W535" s="275"/>
      <c r="X535" s="275">
        <f t="shared" ca="1" si="76"/>
        <v>0</v>
      </c>
      <c r="Y535" s="275"/>
      <c r="Z535" s="275"/>
      <c r="AB535" s="277" t="str">
        <f t="shared" si="77"/>
        <v/>
      </c>
    </row>
    <row r="536" spans="1:28" s="276" customFormat="1" ht="20.25">
      <c r="A536" s="330"/>
      <c r="B536" s="216" t="str">
        <f>IF(LEN(A536)=0,"",INDEX('Smelter Look-up'!$A:$A,MATCH($A536,'Smelter Look-up'!$E:$E,0)))</f>
        <v/>
      </c>
      <c r="C536" s="220" t="str">
        <f>IF(LEN(A536)=0,"",INDEX('Smelter Look-up'!$C:$C,MATCH($A536,'Smelter Look-up'!$E:$E,0)))</f>
        <v/>
      </c>
      <c r="D536" s="282"/>
      <c r="E536" s="216" t="str">
        <f ca="1">IF(ISERROR($V536),"",OFFSET('Smelter Look-up'!$D$4,$V536-4,0)&amp;"")</f>
        <v/>
      </c>
      <c r="F536" s="216" t="str">
        <f ca="1">IF(ISERROR($V536),"",OFFSET('Smelter Look-up'!$E$4,$V536-4,0))</f>
        <v/>
      </c>
      <c r="G536" s="216" t="str">
        <f ca="1">IF(C536=$X$4,"Enter smelter details",IF(ISERROR($V536),"",OFFSET('Smelter Look-up'!$F$4,$V536-4,0)))</f>
        <v/>
      </c>
      <c r="H536" s="217" t="str">
        <f ca="1">IF(ISERROR($V536),"",OFFSET('Smelter Look-up'!$G$4,$V536-4,0))</f>
        <v/>
      </c>
      <c r="I536" s="218" t="str">
        <f ca="1">IF(ISERROR($V536),"",OFFSET('Smelter Look-up'!$H$4,$V536-4,0))</f>
        <v/>
      </c>
      <c r="J536" s="218" t="str">
        <f ca="1">IF(ISERROR($V536),"",OFFSET('Smelter Look-up'!$I$4,$V536-4,0))</f>
        <v/>
      </c>
      <c r="K536" s="272"/>
      <c r="L536" s="272"/>
      <c r="M536" s="272"/>
      <c r="N536" s="272"/>
      <c r="O536" s="272"/>
      <c r="P536" s="219"/>
      <c r="Q536" s="273"/>
      <c r="R536" s="216" t="str">
        <f ca="1">IF(ISERROR($V536),"",OFFSET('Smelter Look-up'!$C$4,$V536-4,0)&amp;"")</f>
        <v/>
      </c>
      <c r="S536" s="224" t="str">
        <f t="shared" ca="1" si="75"/>
        <v/>
      </c>
      <c r="T536" s="224" t="str">
        <f ca="1">IF(B536="","",IF(ISERROR(MATCH($J536,SorP!$B$1:$B$6230,0)),"",INDIRECT("'SorP'!$A$"&amp;MATCH($J536,SorP!$B$1:$B$6230,0))))</f>
        <v/>
      </c>
      <c r="U536" s="240"/>
      <c r="V536" s="274" t="e">
        <f>IF(C536="",NA(),MATCH($B536&amp;$C536,'Smelter Look-up'!$J:$J,0))</f>
        <v>#N/A</v>
      </c>
      <c r="W536" s="275"/>
      <c r="X536" s="275">
        <f t="shared" ca="1" si="76"/>
        <v>0</v>
      </c>
      <c r="Y536" s="275"/>
      <c r="Z536" s="275"/>
      <c r="AB536" s="277" t="str">
        <f t="shared" si="77"/>
        <v/>
      </c>
    </row>
    <row r="537" spans="1:28" s="276" customFormat="1" ht="20.25">
      <c r="A537" s="330"/>
      <c r="B537" s="216" t="str">
        <f>IF(LEN(A537)=0,"",INDEX('Smelter Look-up'!$A:$A,MATCH($A537,'Smelter Look-up'!$E:$E,0)))</f>
        <v/>
      </c>
      <c r="C537" s="220" t="str">
        <f>IF(LEN(A537)=0,"",INDEX('Smelter Look-up'!$C:$C,MATCH($A537,'Smelter Look-up'!$E:$E,0)))</f>
        <v/>
      </c>
      <c r="D537" s="282"/>
      <c r="E537" s="216" t="str">
        <f ca="1">IF(ISERROR($V537),"",OFFSET('Smelter Look-up'!$D$4,$V537-4,0)&amp;"")</f>
        <v/>
      </c>
      <c r="F537" s="216" t="str">
        <f ca="1">IF(ISERROR($V537),"",OFFSET('Smelter Look-up'!$E$4,$V537-4,0))</f>
        <v/>
      </c>
      <c r="G537" s="216" t="str">
        <f ca="1">IF(C537=$X$4,"Enter smelter details",IF(ISERROR($V537),"",OFFSET('Smelter Look-up'!$F$4,$V537-4,0)))</f>
        <v/>
      </c>
      <c r="H537" s="217" t="str">
        <f ca="1">IF(ISERROR($V537),"",OFFSET('Smelter Look-up'!$G$4,$V537-4,0))</f>
        <v/>
      </c>
      <c r="I537" s="218" t="str">
        <f ca="1">IF(ISERROR($V537),"",OFFSET('Smelter Look-up'!$H$4,$V537-4,0))</f>
        <v/>
      </c>
      <c r="J537" s="218" t="str">
        <f ca="1">IF(ISERROR($V537),"",OFFSET('Smelter Look-up'!$I$4,$V537-4,0))</f>
        <v/>
      </c>
      <c r="K537" s="272"/>
      <c r="L537" s="272"/>
      <c r="M537" s="272"/>
      <c r="N537" s="272"/>
      <c r="O537" s="272"/>
      <c r="P537" s="219"/>
      <c r="Q537" s="273"/>
      <c r="R537" s="216" t="str">
        <f ca="1">IF(ISERROR($V537),"",OFFSET('Smelter Look-up'!$C$4,$V537-4,0)&amp;"")</f>
        <v/>
      </c>
      <c r="S537" s="224" t="str">
        <f t="shared" ca="1" si="75"/>
        <v/>
      </c>
      <c r="T537" s="224" t="str">
        <f ca="1">IF(B537="","",IF(ISERROR(MATCH($J537,SorP!$B$1:$B$6230,0)),"",INDIRECT("'SorP'!$A$"&amp;MATCH($J537,SorP!$B$1:$B$6230,0))))</f>
        <v/>
      </c>
      <c r="U537" s="240"/>
      <c r="V537" s="274" t="e">
        <f>IF(C537="",NA(),MATCH($B537&amp;$C537,'Smelter Look-up'!$J:$J,0))</f>
        <v>#N/A</v>
      </c>
      <c r="W537" s="275"/>
      <c r="X537" s="275">
        <f t="shared" ca="1" si="76"/>
        <v>0</v>
      </c>
      <c r="Y537" s="275"/>
      <c r="Z537" s="275"/>
      <c r="AB537" s="277" t="str">
        <f t="shared" si="77"/>
        <v/>
      </c>
    </row>
    <row r="538" spans="1:28" s="276" customFormat="1" ht="20.25">
      <c r="A538" s="330"/>
      <c r="B538" s="216" t="str">
        <f>IF(LEN(A538)=0,"",INDEX('Smelter Look-up'!$A:$A,MATCH($A538,'Smelter Look-up'!$E:$E,0)))</f>
        <v/>
      </c>
      <c r="C538" s="220" t="str">
        <f>IF(LEN(A538)=0,"",INDEX('Smelter Look-up'!$C:$C,MATCH($A538,'Smelter Look-up'!$E:$E,0)))</f>
        <v/>
      </c>
      <c r="D538" s="282"/>
      <c r="E538" s="216" t="str">
        <f ca="1">IF(ISERROR($V538),"",OFFSET('Smelter Look-up'!$D$4,$V538-4,0)&amp;"")</f>
        <v/>
      </c>
      <c r="F538" s="216" t="str">
        <f ca="1">IF(ISERROR($V538),"",OFFSET('Smelter Look-up'!$E$4,$V538-4,0))</f>
        <v/>
      </c>
      <c r="G538" s="216" t="str">
        <f ca="1">IF(C538=$X$4,"Enter smelter details",IF(ISERROR($V538),"",OFFSET('Smelter Look-up'!$F$4,$V538-4,0)))</f>
        <v/>
      </c>
      <c r="H538" s="217" t="str">
        <f ca="1">IF(ISERROR($V538),"",OFFSET('Smelter Look-up'!$G$4,$V538-4,0))</f>
        <v/>
      </c>
      <c r="I538" s="218" t="str">
        <f ca="1">IF(ISERROR($V538),"",OFFSET('Smelter Look-up'!$H$4,$V538-4,0))</f>
        <v/>
      </c>
      <c r="J538" s="218" t="str">
        <f ca="1">IF(ISERROR($V538),"",OFFSET('Smelter Look-up'!$I$4,$V538-4,0))</f>
        <v/>
      </c>
      <c r="K538" s="272"/>
      <c r="L538" s="272"/>
      <c r="M538" s="272"/>
      <c r="N538" s="272"/>
      <c r="O538" s="272"/>
      <c r="P538" s="219"/>
      <c r="Q538" s="273"/>
      <c r="R538" s="216" t="str">
        <f ca="1">IF(ISERROR($V538),"",OFFSET('Smelter Look-up'!$C$4,$V538-4,0)&amp;"")</f>
        <v/>
      </c>
      <c r="S538" s="224" t="str">
        <f t="shared" ca="1" si="75"/>
        <v/>
      </c>
      <c r="T538" s="224" t="str">
        <f ca="1">IF(B538="","",IF(ISERROR(MATCH($J538,SorP!$B$1:$B$6230,0)),"",INDIRECT("'SorP'!$A$"&amp;MATCH($J538,SorP!$B$1:$B$6230,0))))</f>
        <v/>
      </c>
      <c r="U538" s="240"/>
      <c r="V538" s="274" t="e">
        <f>IF(C538="",NA(),MATCH($B538&amp;$C538,'Smelter Look-up'!$J:$J,0))</f>
        <v>#N/A</v>
      </c>
      <c r="W538" s="275"/>
      <c r="X538" s="275">
        <f t="shared" ca="1" si="76"/>
        <v>0</v>
      </c>
      <c r="Y538" s="275"/>
      <c r="Z538" s="275"/>
      <c r="AB538" s="277" t="str">
        <f t="shared" si="77"/>
        <v/>
      </c>
    </row>
    <row r="539" spans="1:28" s="276" customFormat="1" ht="20.25">
      <c r="A539" s="330"/>
      <c r="B539" s="216" t="str">
        <f>IF(LEN(A539)=0,"",INDEX('Smelter Look-up'!$A:$A,MATCH($A539,'Smelter Look-up'!$E:$E,0)))</f>
        <v/>
      </c>
      <c r="C539" s="220" t="str">
        <f>IF(LEN(A539)=0,"",INDEX('Smelter Look-up'!$C:$C,MATCH($A539,'Smelter Look-up'!$E:$E,0)))</f>
        <v/>
      </c>
      <c r="D539" s="282"/>
      <c r="E539" s="216" t="str">
        <f ca="1">IF(ISERROR($V539),"",OFFSET('Smelter Look-up'!$D$4,$V539-4,0)&amp;"")</f>
        <v/>
      </c>
      <c r="F539" s="216" t="str">
        <f ca="1">IF(ISERROR($V539),"",OFFSET('Smelter Look-up'!$E$4,$V539-4,0))</f>
        <v/>
      </c>
      <c r="G539" s="216" t="str">
        <f ca="1">IF(C539=$X$4,"Enter smelter details",IF(ISERROR($V539),"",OFFSET('Smelter Look-up'!$F$4,$V539-4,0)))</f>
        <v/>
      </c>
      <c r="H539" s="217" t="str">
        <f ca="1">IF(ISERROR($V539),"",OFFSET('Smelter Look-up'!$G$4,$V539-4,0))</f>
        <v/>
      </c>
      <c r="I539" s="218" t="str">
        <f ca="1">IF(ISERROR($V539),"",OFFSET('Smelter Look-up'!$H$4,$V539-4,0))</f>
        <v/>
      </c>
      <c r="J539" s="218" t="str">
        <f ca="1">IF(ISERROR($V539),"",OFFSET('Smelter Look-up'!$I$4,$V539-4,0))</f>
        <v/>
      </c>
      <c r="K539" s="272"/>
      <c r="L539" s="272"/>
      <c r="M539" s="272"/>
      <c r="N539" s="272"/>
      <c r="O539" s="272"/>
      <c r="P539" s="219"/>
      <c r="Q539" s="273"/>
      <c r="R539" s="216" t="str">
        <f ca="1">IF(ISERROR($V539),"",OFFSET('Smelter Look-up'!$C$4,$V539-4,0)&amp;"")</f>
        <v/>
      </c>
      <c r="S539" s="224" t="str">
        <f t="shared" ca="1" si="75"/>
        <v/>
      </c>
      <c r="T539" s="224" t="str">
        <f ca="1">IF(B539="","",IF(ISERROR(MATCH($J539,SorP!$B$1:$B$6230,0)),"",INDIRECT("'SorP'!$A$"&amp;MATCH($J539,SorP!$B$1:$B$6230,0))))</f>
        <v/>
      </c>
      <c r="U539" s="240"/>
      <c r="V539" s="274" t="e">
        <f>IF(C539="",NA(),MATCH($B539&amp;$C539,'Smelter Look-up'!$J:$J,0))</f>
        <v>#N/A</v>
      </c>
      <c r="W539" s="275"/>
      <c r="X539" s="275">
        <f t="shared" ca="1" si="76"/>
        <v>0</v>
      </c>
      <c r="Y539" s="275"/>
      <c r="Z539" s="275"/>
      <c r="AB539" s="277" t="str">
        <f t="shared" si="77"/>
        <v/>
      </c>
    </row>
    <row r="540" spans="1:28" s="276" customFormat="1" ht="20.25">
      <c r="A540" s="330"/>
      <c r="B540" s="216" t="str">
        <f>IF(LEN(A540)=0,"",INDEX('Smelter Look-up'!$A:$A,MATCH($A540,'Smelter Look-up'!$E:$E,0)))</f>
        <v/>
      </c>
      <c r="C540" s="220" t="str">
        <f>IF(LEN(A540)=0,"",INDEX('Smelter Look-up'!$C:$C,MATCH($A540,'Smelter Look-up'!$E:$E,0)))</f>
        <v/>
      </c>
      <c r="D540" s="282"/>
      <c r="E540" s="216" t="str">
        <f ca="1">IF(ISERROR($V540),"",OFFSET('Smelter Look-up'!$D$4,$V540-4,0)&amp;"")</f>
        <v/>
      </c>
      <c r="F540" s="216" t="str">
        <f ca="1">IF(ISERROR($V540),"",OFFSET('Smelter Look-up'!$E$4,$V540-4,0))</f>
        <v/>
      </c>
      <c r="G540" s="216" t="str">
        <f ca="1">IF(C540=$X$4,"Enter smelter details",IF(ISERROR($V540),"",OFFSET('Smelter Look-up'!$F$4,$V540-4,0)))</f>
        <v/>
      </c>
      <c r="H540" s="217" t="str">
        <f ca="1">IF(ISERROR($V540),"",OFFSET('Smelter Look-up'!$G$4,$V540-4,0))</f>
        <v/>
      </c>
      <c r="I540" s="218" t="str">
        <f ca="1">IF(ISERROR($V540),"",OFFSET('Smelter Look-up'!$H$4,$V540-4,0))</f>
        <v/>
      </c>
      <c r="J540" s="218" t="str">
        <f ca="1">IF(ISERROR($V540),"",OFFSET('Smelter Look-up'!$I$4,$V540-4,0))</f>
        <v/>
      </c>
      <c r="K540" s="272"/>
      <c r="L540" s="272"/>
      <c r="M540" s="272"/>
      <c r="N540" s="272"/>
      <c r="O540" s="272"/>
      <c r="P540" s="219"/>
      <c r="Q540" s="273"/>
      <c r="R540" s="216" t="str">
        <f ca="1">IF(ISERROR($V540),"",OFFSET('Smelter Look-up'!$C$4,$V540-4,0)&amp;"")</f>
        <v/>
      </c>
      <c r="S540" s="224" t="str">
        <f t="shared" ca="1" si="75"/>
        <v/>
      </c>
      <c r="T540" s="224" t="str">
        <f ca="1">IF(B540="","",IF(ISERROR(MATCH($J540,SorP!$B$1:$B$6230,0)),"",INDIRECT("'SorP'!$A$"&amp;MATCH($J540,SorP!$B$1:$B$6230,0))))</f>
        <v/>
      </c>
      <c r="U540" s="240"/>
      <c r="V540" s="274" t="e">
        <f>IF(C540="",NA(),MATCH($B540&amp;$C540,'Smelter Look-up'!$J:$J,0))</f>
        <v>#N/A</v>
      </c>
      <c r="W540" s="275"/>
      <c r="X540" s="275">
        <f t="shared" ca="1" si="76"/>
        <v>0</v>
      </c>
      <c r="Y540" s="275"/>
      <c r="Z540" s="275"/>
      <c r="AB540" s="277" t="str">
        <f t="shared" si="77"/>
        <v/>
      </c>
    </row>
    <row r="541" spans="1:28" s="276" customFormat="1" ht="20.25">
      <c r="A541" s="330"/>
      <c r="B541" s="216" t="str">
        <f>IF(LEN(A541)=0,"",INDEX('Smelter Look-up'!$A:$A,MATCH($A541,'Smelter Look-up'!$E:$E,0)))</f>
        <v/>
      </c>
      <c r="C541" s="220" t="str">
        <f>IF(LEN(A541)=0,"",INDEX('Smelter Look-up'!$C:$C,MATCH($A541,'Smelter Look-up'!$E:$E,0)))</f>
        <v/>
      </c>
      <c r="D541" s="282"/>
      <c r="E541" s="216" t="str">
        <f ca="1">IF(ISERROR($V541),"",OFFSET('Smelter Look-up'!$D$4,$V541-4,0)&amp;"")</f>
        <v/>
      </c>
      <c r="F541" s="216" t="str">
        <f ca="1">IF(ISERROR($V541),"",OFFSET('Smelter Look-up'!$E$4,$V541-4,0))</f>
        <v/>
      </c>
      <c r="G541" s="216" t="str">
        <f ca="1">IF(C541=$X$4,"Enter smelter details",IF(ISERROR($V541),"",OFFSET('Smelter Look-up'!$F$4,$V541-4,0)))</f>
        <v/>
      </c>
      <c r="H541" s="217" t="str">
        <f ca="1">IF(ISERROR($V541),"",OFFSET('Smelter Look-up'!$G$4,$V541-4,0))</f>
        <v/>
      </c>
      <c r="I541" s="218" t="str">
        <f ca="1">IF(ISERROR($V541),"",OFFSET('Smelter Look-up'!$H$4,$V541-4,0))</f>
        <v/>
      </c>
      <c r="J541" s="218" t="str">
        <f ca="1">IF(ISERROR($V541),"",OFFSET('Smelter Look-up'!$I$4,$V541-4,0))</f>
        <v/>
      </c>
      <c r="K541" s="272"/>
      <c r="L541" s="272"/>
      <c r="M541" s="272"/>
      <c r="N541" s="272"/>
      <c r="O541" s="272"/>
      <c r="P541" s="219"/>
      <c r="Q541" s="273"/>
      <c r="R541" s="216" t="str">
        <f ca="1">IF(ISERROR($V541),"",OFFSET('Smelter Look-up'!$C$4,$V541-4,0)&amp;"")</f>
        <v/>
      </c>
      <c r="S541" s="224" t="str">
        <f t="shared" ca="1" si="75"/>
        <v/>
      </c>
      <c r="T541" s="224" t="str">
        <f ca="1">IF(B541="","",IF(ISERROR(MATCH($J541,SorP!$B$1:$B$6230,0)),"",INDIRECT("'SorP'!$A$"&amp;MATCH($J541,SorP!$B$1:$B$6230,0))))</f>
        <v/>
      </c>
      <c r="U541" s="240"/>
      <c r="V541" s="274" t="e">
        <f>IF(C541="",NA(),MATCH($B541&amp;$C541,'Smelter Look-up'!$J:$J,0))</f>
        <v>#N/A</v>
      </c>
      <c r="W541" s="275"/>
      <c r="X541" s="275">
        <f t="shared" ca="1" si="76"/>
        <v>0</v>
      </c>
      <c r="Y541" s="275"/>
      <c r="Z541" s="275"/>
      <c r="AB541" s="277" t="str">
        <f t="shared" si="77"/>
        <v/>
      </c>
    </row>
    <row r="542" spans="1:28" s="276" customFormat="1" ht="20.25">
      <c r="A542" s="330"/>
      <c r="B542" s="216" t="str">
        <f>IF(LEN(A542)=0,"",INDEX('Smelter Look-up'!$A:$A,MATCH($A542,'Smelter Look-up'!$E:$E,0)))</f>
        <v/>
      </c>
      <c r="C542" s="220" t="str">
        <f>IF(LEN(A542)=0,"",INDEX('Smelter Look-up'!$C:$C,MATCH($A542,'Smelter Look-up'!$E:$E,0)))</f>
        <v/>
      </c>
      <c r="D542" s="282"/>
      <c r="E542" s="216" t="str">
        <f ca="1">IF(ISERROR($V542),"",OFFSET('Smelter Look-up'!$D$4,$V542-4,0)&amp;"")</f>
        <v/>
      </c>
      <c r="F542" s="216" t="str">
        <f ca="1">IF(ISERROR($V542),"",OFFSET('Smelter Look-up'!$E$4,$V542-4,0))</f>
        <v/>
      </c>
      <c r="G542" s="216" t="str">
        <f ca="1">IF(C542=$X$4,"Enter smelter details",IF(ISERROR($V542),"",OFFSET('Smelter Look-up'!$F$4,$V542-4,0)))</f>
        <v/>
      </c>
      <c r="H542" s="217" t="str">
        <f ca="1">IF(ISERROR($V542),"",OFFSET('Smelter Look-up'!$G$4,$V542-4,0))</f>
        <v/>
      </c>
      <c r="I542" s="218" t="str">
        <f ca="1">IF(ISERROR($V542),"",OFFSET('Smelter Look-up'!$H$4,$V542-4,0))</f>
        <v/>
      </c>
      <c r="J542" s="218" t="str">
        <f ca="1">IF(ISERROR($V542),"",OFFSET('Smelter Look-up'!$I$4,$V542-4,0))</f>
        <v/>
      </c>
      <c r="K542" s="272"/>
      <c r="L542" s="272"/>
      <c r="M542" s="272"/>
      <c r="N542" s="272"/>
      <c r="O542" s="272"/>
      <c r="P542" s="219"/>
      <c r="Q542" s="273"/>
      <c r="R542" s="216" t="str">
        <f ca="1">IF(ISERROR($V542),"",OFFSET('Smelter Look-up'!$C$4,$V542-4,0)&amp;"")</f>
        <v/>
      </c>
      <c r="S542" s="224" t="str">
        <f t="shared" ca="1" si="75"/>
        <v/>
      </c>
      <c r="T542" s="224" t="str">
        <f ca="1">IF(B542="","",IF(ISERROR(MATCH($J542,SorP!$B$1:$B$6230,0)),"",INDIRECT("'SorP'!$A$"&amp;MATCH($J542,SorP!$B$1:$B$6230,0))))</f>
        <v/>
      </c>
      <c r="U542" s="240"/>
      <c r="V542" s="274" t="e">
        <f>IF(C542="",NA(),MATCH($B542&amp;$C542,'Smelter Look-up'!$J:$J,0))</f>
        <v>#N/A</v>
      </c>
      <c r="W542" s="275"/>
      <c r="X542" s="275">
        <f t="shared" ca="1" si="76"/>
        <v>0</v>
      </c>
      <c r="Y542" s="275"/>
      <c r="Z542" s="275"/>
      <c r="AB542" s="277" t="str">
        <f t="shared" si="77"/>
        <v/>
      </c>
    </row>
    <row r="543" spans="1:28" s="276" customFormat="1" ht="20.25">
      <c r="A543" s="330"/>
      <c r="B543" s="216" t="str">
        <f>IF(LEN(A543)=0,"",INDEX('Smelter Look-up'!$A:$A,MATCH($A543,'Smelter Look-up'!$E:$E,0)))</f>
        <v/>
      </c>
      <c r="C543" s="220" t="str">
        <f>IF(LEN(A543)=0,"",INDEX('Smelter Look-up'!$C:$C,MATCH($A543,'Smelter Look-up'!$E:$E,0)))</f>
        <v/>
      </c>
      <c r="D543" s="282"/>
      <c r="E543" s="216" t="str">
        <f ca="1">IF(ISERROR($V543),"",OFFSET('Smelter Look-up'!$D$4,$V543-4,0)&amp;"")</f>
        <v/>
      </c>
      <c r="F543" s="216" t="str">
        <f ca="1">IF(ISERROR($V543),"",OFFSET('Smelter Look-up'!$E$4,$V543-4,0))</f>
        <v/>
      </c>
      <c r="G543" s="216" t="str">
        <f ca="1">IF(C543=$X$4,"Enter smelter details",IF(ISERROR($V543),"",OFFSET('Smelter Look-up'!$F$4,$V543-4,0)))</f>
        <v/>
      </c>
      <c r="H543" s="217" t="str">
        <f ca="1">IF(ISERROR($V543),"",OFFSET('Smelter Look-up'!$G$4,$V543-4,0))</f>
        <v/>
      </c>
      <c r="I543" s="218" t="str">
        <f ca="1">IF(ISERROR($V543),"",OFFSET('Smelter Look-up'!$H$4,$V543-4,0))</f>
        <v/>
      </c>
      <c r="J543" s="218" t="str">
        <f ca="1">IF(ISERROR($V543),"",OFFSET('Smelter Look-up'!$I$4,$V543-4,0))</f>
        <v/>
      </c>
      <c r="K543" s="272"/>
      <c r="L543" s="272"/>
      <c r="M543" s="272"/>
      <c r="N543" s="272"/>
      <c r="O543" s="272"/>
      <c r="P543" s="219"/>
      <c r="Q543" s="273"/>
      <c r="R543" s="216" t="str">
        <f ca="1">IF(ISERROR($V543),"",OFFSET('Smelter Look-up'!$C$4,$V543-4,0)&amp;"")</f>
        <v/>
      </c>
      <c r="S543" s="224" t="str">
        <f t="shared" ca="1" si="75"/>
        <v/>
      </c>
      <c r="T543" s="224" t="str">
        <f ca="1">IF(B543="","",IF(ISERROR(MATCH($J543,SorP!$B$1:$B$6230,0)),"",INDIRECT("'SorP'!$A$"&amp;MATCH($J543,SorP!$B$1:$B$6230,0))))</f>
        <v/>
      </c>
      <c r="U543" s="240"/>
      <c r="V543" s="274" t="e">
        <f>IF(C543="",NA(),MATCH($B543&amp;$C543,'Smelter Look-up'!$J:$J,0))</f>
        <v>#N/A</v>
      </c>
      <c r="W543" s="275"/>
      <c r="X543" s="275">
        <f t="shared" ca="1" si="76"/>
        <v>0</v>
      </c>
      <c r="Y543" s="275"/>
      <c r="Z543" s="275"/>
      <c r="AB543" s="277" t="str">
        <f t="shared" si="77"/>
        <v/>
      </c>
    </row>
    <row r="544" spans="1:28" s="276" customFormat="1" ht="20.25">
      <c r="A544" s="330"/>
      <c r="B544" s="216" t="str">
        <f>IF(LEN(A544)=0,"",INDEX('Smelter Look-up'!$A:$A,MATCH($A544,'Smelter Look-up'!$E:$E,0)))</f>
        <v/>
      </c>
      <c r="C544" s="220" t="str">
        <f>IF(LEN(A544)=0,"",INDEX('Smelter Look-up'!$C:$C,MATCH($A544,'Smelter Look-up'!$E:$E,0)))</f>
        <v/>
      </c>
      <c r="D544" s="282"/>
      <c r="E544" s="216" t="str">
        <f ca="1">IF(ISERROR($V544),"",OFFSET('Smelter Look-up'!$D$4,$V544-4,0)&amp;"")</f>
        <v/>
      </c>
      <c r="F544" s="216" t="str">
        <f ca="1">IF(ISERROR($V544),"",OFFSET('Smelter Look-up'!$E$4,$V544-4,0))</f>
        <v/>
      </c>
      <c r="G544" s="216" t="str">
        <f ca="1">IF(C544=$X$4,"Enter smelter details",IF(ISERROR($V544),"",OFFSET('Smelter Look-up'!$F$4,$V544-4,0)))</f>
        <v/>
      </c>
      <c r="H544" s="217" t="str">
        <f ca="1">IF(ISERROR($V544),"",OFFSET('Smelter Look-up'!$G$4,$V544-4,0))</f>
        <v/>
      </c>
      <c r="I544" s="218" t="str">
        <f ca="1">IF(ISERROR($V544),"",OFFSET('Smelter Look-up'!$H$4,$V544-4,0))</f>
        <v/>
      </c>
      <c r="J544" s="218" t="str">
        <f ca="1">IF(ISERROR($V544),"",OFFSET('Smelter Look-up'!$I$4,$V544-4,0))</f>
        <v/>
      </c>
      <c r="K544" s="272"/>
      <c r="L544" s="272"/>
      <c r="M544" s="272"/>
      <c r="N544" s="272"/>
      <c r="O544" s="272"/>
      <c r="P544" s="219"/>
      <c r="Q544" s="273"/>
      <c r="R544" s="216" t="str">
        <f ca="1">IF(ISERROR($V544),"",OFFSET('Smelter Look-up'!$C$4,$V544-4,0)&amp;"")</f>
        <v/>
      </c>
      <c r="S544" s="224" t="str">
        <f t="shared" ca="1" si="75"/>
        <v/>
      </c>
      <c r="T544" s="224" t="str">
        <f ca="1">IF(B544="","",IF(ISERROR(MATCH($J544,SorP!$B$1:$B$6230,0)),"",INDIRECT("'SorP'!$A$"&amp;MATCH($J544,SorP!$B$1:$B$6230,0))))</f>
        <v/>
      </c>
      <c r="U544" s="240"/>
      <c r="V544" s="274" t="e">
        <f>IF(C544="",NA(),MATCH($B544&amp;$C544,'Smelter Look-up'!$J:$J,0))</f>
        <v>#N/A</v>
      </c>
      <c r="W544" s="275"/>
      <c r="X544" s="275">
        <f t="shared" ca="1" si="76"/>
        <v>0</v>
      </c>
      <c r="Y544" s="275"/>
      <c r="Z544" s="275"/>
      <c r="AB544" s="277" t="str">
        <f t="shared" si="77"/>
        <v/>
      </c>
    </row>
    <row r="545" spans="1:28" s="276" customFormat="1" ht="20.25">
      <c r="A545" s="330"/>
      <c r="B545" s="216" t="str">
        <f>IF(LEN(A545)=0,"",INDEX('Smelter Look-up'!$A:$A,MATCH($A545,'Smelter Look-up'!$E:$E,0)))</f>
        <v/>
      </c>
      <c r="C545" s="220" t="str">
        <f>IF(LEN(A545)=0,"",INDEX('Smelter Look-up'!$C:$C,MATCH($A545,'Smelter Look-up'!$E:$E,0)))</f>
        <v/>
      </c>
      <c r="D545" s="282"/>
      <c r="E545" s="216" t="str">
        <f ca="1">IF(ISERROR($V545),"",OFFSET('Smelter Look-up'!$D$4,$V545-4,0)&amp;"")</f>
        <v/>
      </c>
      <c r="F545" s="216" t="str">
        <f ca="1">IF(ISERROR($V545),"",OFFSET('Smelter Look-up'!$E$4,$V545-4,0))</f>
        <v/>
      </c>
      <c r="G545" s="216" t="str">
        <f ca="1">IF(C545=$X$4,"Enter smelter details",IF(ISERROR($V545),"",OFFSET('Smelter Look-up'!$F$4,$V545-4,0)))</f>
        <v/>
      </c>
      <c r="H545" s="217" t="str">
        <f ca="1">IF(ISERROR($V545),"",OFFSET('Smelter Look-up'!$G$4,$V545-4,0))</f>
        <v/>
      </c>
      <c r="I545" s="218" t="str">
        <f ca="1">IF(ISERROR($V545),"",OFFSET('Smelter Look-up'!$H$4,$V545-4,0))</f>
        <v/>
      </c>
      <c r="J545" s="218" t="str">
        <f ca="1">IF(ISERROR($V545),"",OFFSET('Smelter Look-up'!$I$4,$V545-4,0))</f>
        <v/>
      </c>
      <c r="K545" s="272"/>
      <c r="L545" s="272"/>
      <c r="M545" s="272"/>
      <c r="N545" s="272"/>
      <c r="O545" s="272"/>
      <c r="P545" s="219"/>
      <c r="Q545" s="273"/>
      <c r="R545" s="216" t="str">
        <f ca="1">IF(ISERROR($V545),"",OFFSET('Smelter Look-up'!$C$4,$V545-4,0)&amp;"")</f>
        <v/>
      </c>
      <c r="S545" s="224" t="str">
        <f t="shared" ca="1" si="75"/>
        <v/>
      </c>
      <c r="T545" s="224" t="str">
        <f ca="1">IF(B545="","",IF(ISERROR(MATCH($J545,SorP!$B$1:$B$6230,0)),"",INDIRECT("'SorP'!$A$"&amp;MATCH($J545,SorP!$B$1:$B$6230,0))))</f>
        <v/>
      </c>
      <c r="U545" s="240"/>
      <c r="V545" s="274" t="e">
        <f>IF(C545="",NA(),MATCH($B545&amp;$C545,'Smelter Look-up'!$J:$J,0))</f>
        <v>#N/A</v>
      </c>
      <c r="W545" s="275"/>
      <c r="X545" s="275">
        <f t="shared" ca="1" si="76"/>
        <v>0</v>
      </c>
      <c r="Y545" s="275"/>
      <c r="Z545" s="275"/>
      <c r="AB545" s="277" t="str">
        <f t="shared" si="77"/>
        <v/>
      </c>
    </row>
    <row r="546" spans="1:28" s="276" customFormat="1" ht="20.25">
      <c r="A546" s="330"/>
      <c r="B546" s="216" t="str">
        <f>IF(LEN(A546)=0,"",INDEX('Smelter Look-up'!$A:$A,MATCH($A546,'Smelter Look-up'!$E:$E,0)))</f>
        <v/>
      </c>
      <c r="C546" s="220" t="str">
        <f>IF(LEN(A546)=0,"",INDEX('Smelter Look-up'!$C:$C,MATCH($A546,'Smelter Look-up'!$E:$E,0)))</f>
        <v/>
      </c>
      <c r="D546" s="282"/>
      <c r="E546" s="216" t="str">
        <f ca="1">IF(ISERROR($V546),"",OFFSET('Smelter Look-up'!$D$4,$V546-4,0)&amp;"")</f>
        <v/>
      </c>
      <c r="F546" s="216" t="str">
        <f ca="1">IF(ISERROR($V546),"",OFFSET('Smelter Look-up'!$E$4,$V546-4,0))</f>
        <v/>
      </c>
      <c r="G546" s="216" t="str">
        <f ca="1">IF(C546=$X$4,"Enter smelter details",IF(ISERROR($V546),"",OFFSET('Smelter Look-up'!$F$4,$V546-4,0)))</f>
        <v/>
      </c>
      <c r="H546" s="217" t="str">
        <f ca="1">IF(ISERROR($V546),"",OFFSET('Smelter Look-up'!$G$4,$V546-4,0))</f>
        <v/>
      </c>
      <c r="I546" s="218" t="str">
        <f ca="1">IF(ISERROR($V546),"",OFFSET('Smelter Look-up'!$H$4,$V546-4,0))</f>
        <v/>
      </c>
      <c r="J546" s="218" t="str">
        <f ca="1">IF(ISERROR($V546),"",OFFSET('Smelter Look-up'!$I$4,$V546-4,0))</f>
        <v/>
      </c>
      <c r="K546" s="272"/>
      <c r="L546" s="272"/>
      <c r="M546" s="272"/>
      <c r="N546" s="272"/>
      <c r="O546" s="272"/>
      <c r="P546" s="219"/>
      <c r="Q546" s="273"/>
      <c r="R546" s="216" t="str">
        <f ca="1">IF(ISERROR($V546),"",OFFSET('Smelter Look-up'!$C$4,$V546-4,0)&amp;"")</f>
        <v/>
      </c>
      <c r="S546" s="224" t="str">
        <f t="shared" ca="1" si="75"/>
        <v/>
      </c>
      <c r="T546" s="224" t="str">
        <f ca="1">IF(B546="","",IF(ISERROR(MATCH($J546,SorP!$B$1:$B$6230,0)),"",INDIRECT("'SorP'!$A$"&amp;MATCH($J546,SorP!$B$1:$B$6230,0))))</f>
        <v/>
      </c>
      <c r="U546" s="240"/>
      <c r="V546" s="274" t="e">
        <f>IF(C546="",NA(),MATCH($B546&amp;$C546,'Smelter Look-up'!$J:$J,0))</f>
        <v>#N/A</v>
      </c>
      <c r="W546" s="275"/>
      <c r="X546" s="275">
        <f t="shared" ca="1" si="76"/>
        <v>0</v>
      </c>
      <c r="Y546" s="275"/>
      <c r="Z546" s="275"/>
      <c r="AB546" s="277" t="str">
        <f t="shared" si="77"/>
        <v/>
      </c>
    </row>
    <row r="547" spans="1:28" s="276" customFormat="1" ht="20.25">
      <c r="A547" s="330"/>
      <c r="B547" s="216" t="str">
        <f>IF(LEN(A547)=0,"",INDEX('Smelter Look-up'!$A:$A,MATCH($A547,'Smelter Look-up'!$E:$E,0)))</f>
        <v/>
      </c>
      <c r="C547" s="220" t="str">
        <f>IF(LEN(A547)=0,"",INDEX('Smelter Look-up'!$C:$C,MATCH($A547,'Smelter Look-up'!$E:$E,0)))</f>
        <v/>
      </c>
      <c r="D547" s="282"/>
      <c r="E547" s="216" t="str">
        <f ca="1">IF(ISERROR($V547),"",OFFSET('Smelter Look-up'!$D$4,$V547-4,0)&amp;"")</f>
        <v/>
      </c>
      <c r="F547" s="216" t="str">
        <f ca="1">IF(ISERROR($V547),"",OFFSET('Smelter Look-up'!$E$4,$V547-4,0))</f>
        <v/>
      </c>
      <c r="G547" s="216" t="str">
        <f ca="1">IF(C547=$X$4,"Enter smelter details",IF(ISERROR($V547),"",OFFSET('Smelter Look-up'!$F$4,$V547-4,0)))</f>
        <v/>
      </c>
      <c r="H547" s="217" t="str">
        <f ca="1">IF(ISERROR($V547),"",OFFSET('Smelter Look-up'!$G$4,$V547-4,0))</f>
        <v/>
      </c>
      <c r="I547" s="218" t="str">
        <f ca="1">IF(ISERROR($V547),"",OFFSET('Smelter Look-up'!$H$4,$V547-4,0))</f>
        <v/>
      </c>
      <c r="J547" s="218" t="str">
        <f ca="1">IF(ISERROR($V547),"",OFFSET('Smelter Look-up'!$I$4,$V547-4,0))</f>
        <v/>
      </c>
      <c r="K547" s="272"/>
      <c r="L547" s="272"/>
      <c r="M547" s="272"/>
      <c r="N547" s="272"/>
      <c r="O547" s="272"/>
      <c r="P547" s="219"/>
      <c r="Q547" s="273"/>
      <c r="R547" s="216" t="str">
        <f ca="1">IF(ISERROR($V547),"",OFFSET('Smelter Look-up'!$C$4,$V547-4,0)&amp;"")</f>
        <v/>
      </c>
      <c r="S547" s="224" t="str">
        <f t="shared" ca="1" si="75"/>
        <v/>
      </c>
      <c r="T547" s="224" t="str">
        <f ca="1">IF(B547="","",IF(ISERROR(MATCH($J547,SorP!$B$1:$B$6230,0)),"",INDIRECT("'SorP'!$A$"&amp;MATCH($J547,SorP!$B$1:$B$6230,0))))</f>
        <v/>
      </c>
      <c r="U547" s="240"/>
      <c r="V547" s="274" t="e">
        <f>IF(C547="",NA(),MATCH($B547&amp;$C547,'Smelter Look-up'!$J:$J,0))</f>
        <v>#N/A</v>
      </c>
      <c r="W547" s="275"/>
      <c r="X547" s="275">
        <f t="shared" ca="1" si="76"/>
        <v>0</v>
      </c>
      <c r="Y547" s="275"/>
      <c r="Z547" s="275"/>
      <c r="AB547" s="277" t="str">
        <f t="shared" si="77"/>
        <v/>
      </c>
    </row>
    <row r="548" spans="1:28" s="276" customFormat="1" ht="20.25">
      <c r="A548" s="330"/>
      <c r="B548" s="216" t="str">
        <f>IF(LEN(A548)=0,"",INDEX('Smelter Look-up'!$A:$A,MATCH($A548,'Smelter Look-up'!$E:$E,0)))</f>
        <v/>
      </c>
      <c r="C548" s="220" t="str">
        <f>IF(LEN(A548)=0,"",INDEX('Smelter Look-up'!$C:$C,MATCH($A548,'Smelter Look-up'!$E:$E,0)))</f>
        <v/>
      </c>
      <c r="D548" s="282"/>
      <c r="E548" s="216" t="str">
        <f ca="1">IF(ISERROR($V548),"",OFFSET('Smelter Look-up'!$D$4,$V548-4,0)&amp;"")</f>
        <v/>
      </c>
      <c r="F548" s="216" t="str">
        <f ca="1">IF(ISERROR($V548),"",OFFSET('Smelter Look-up'!$E$4,$V548-4,0))</f>
        <v/>
      </c>
      <c r="G548" s="216" t="str">
        <f ca="1">IF(C548=$X$4,"Enter smelter details",IF(ISERROR($V548),"",OFFSET('Smelter Look-up'!$F$4,$V548-4,0)))</f>
        <v/>
      </c>
      <c r="H548" s="217" t="str">
        <f ca="1">IF(ISERROR($V548),"",OFFSET('Smelter Look-up'!$G$4,$V548-4,0))</f>
        <v/>
      </c>
      <c r="I548" s="218" t="str">
        <f ca="1">IF(ISERROR($V548),"",OFFSET('Smelter Look-up'!$H$4,$V548-4,0))</f>
        <v/>
      </c>
      <c r="J548" s="218" t="str">
        <f ca="1">IF(ISERROR($V548),"",OFFSET('Smelter Look-up'!$I$4,$V548-4,0))</f>
        <v/>
      </c>
      <c r="K548" s="272"/>
      <c r="L548" s="272"/>
      <c r="M548" s="272"/>
      <c r="N548" s="272"/>
      <c r="O548" s="272"/>
      <c r="P548" s="219"/>
      <c r="Q548" s="273"/>
      <c r="R548" s="216" t="str">
        <f ca="1">IF(ISERROR($V548),"",OFFSET('Smelter Look-up'!$C$4,$V548-4,0)&amp;"")</f>
        <v/>
      </c>
      <c r="S548" s="224" t="str">
        <f t="shared" ca="1" si="75"/>
        <v/>
      </c>
      <c r="T548" s="224" t="str">
        <f ca="1">IF(B548="","",IF(ISERROR(MATCH($J548,SorP!$B$1:$B$6230,0)),"",INDIRECT("'SorP'!$A$"&amp;MATCH($J548,SorP!$B$1:$B$6230,0))))</f>
        <v/>
      </c>
      <c r="U548" s="240"/>
      <c r="V548" s="274" t="e">
        <f>IF(C548="",NA(),MATCH($B548&amp;$C548,'Smelter Look-up'!$J:$J,0))</f>
        <v>#N/A</v>
      </c>
      <c r="W548" s="275"/>
      <c r="X548" s="275">
        <f t="shared" ca="1" si="76"/>
        <v>0</v>
      </c>
      <c r="Y548" s="275"/>
      <c r="Z548" s="275"/>
      <c r="AB548" s="277" t="str">
        <f t="shared" si="77"/>
        <v/>
      </c>
    </row>
    <row r="549" spans="1:28" s="276" customFormat="1" ht="20.25">
      <c r="A549" s="330"/>
      <c r="B549" s="216" t="str">
        <f>IF(LEN(A549)=0,"",INDEX('Smelter Look-up'!$A:$A,MATCH($A549,'Smelter Look-up'!$E:$E,0)))</f>
        <v/>
      </c>
      <c r="C549" s="220" t="str">
        <f>IF(LEN(A549)=0,"",INDEX('Smelter Look-up'!$C:$C,MATCH($A549,'Smelter Look-up'!$E:$E,0)))</f>
        <v/>
      </c>
      <c r="D549" s="282"/>
      <c r="E549" s="216" t="str">
        <f ca="1">IF(ISERROR($V549),"",OFFSET('Smelter Look-up'!$D$4,$V549-4,0)&amp;"")</f>
        <v/>
      </c>
      <c r="F549" s="216" t="str">
        <f ca="1">IF(ISERROR($V549),"",OFFSET('Smelter Look-up'!$E$4,$V549-4,0))</f>
        <v/>
      </c>
      <c r="G549" s="216" t="str">
        <f ca="1">IF(C549=$X$4,"Enter smelter details",IF(ISERROR($V549),"",OFFSET('Smelter Look-up'!$F$4,$V549-4,0)))</f>
        <v/>
      </c>
      <c r="H549" s="217" t="str">
        <f ca="1">IF(ISERROR($V549),"",OFFSET('Smelter Look-up'!$G$4,$V549-4,0))</f>
        <v/>
      </c>
      <c r="I549" s="218" t="str">
        <f ca="1">IF(ISERROR($V549),"",OFFSET('Smelter Look-up'!$H$4,$V549-4,0))</f>
        <v/>
      </c>
      <c r="J549" s="218" t="str">
        <f ca="1">IF(ISERROR($V549),"",OFFSET('Smelter Look-up'!$I$4,$V549-4,0))</f>
        <v/>
      </c>
      <c r="K549" s="272"/>
      <c r="L549" s="272"/>
      <c r="M549" s="272"/>
      <c r="N549" s="272"/>
      <c r="O549" s="272"/>
      <c r="P549" s="219"/>
      <c r="Q549" s="273"/>
      <c r="R549" s="216" t="str">
        <f ca="1">IF(ISERROR($V549),"",OFFSET('Smelter Look-up'!$C$4,$V549-4,0)&amp;"")</f>
        <v/>
      </c>
      <c r="S549" s="224" t="str">
        <f t="shared" ca="1" si="75"/>
        <v/>
      </c>
      <c r="T549" s="224" t="str">
        <f ca="1">IF(B549="","",IF(ISERROR(MATCH($J549,SorP!$B$1:$B$6230,0)),"",INDIRECT("'SorP'!$A$"&amp;MATCH($J549,SorP!$B$1:$B$6230,0))))</f>
        <v/>
      </c>
      <c r="U549" s="240"/>
      <c r="V549" s="274" t="e">
        <f>IF(C549="",NA(),MATCH($B549&amp;$C549,'Smelter Look-up'!$J:$J,0))</f>
        <v>#N/A</v>
      </c>
      <c r="W549" s="275"/>
      <c r="X549" s="275">
        <f t="shared" ca="1" si="76"/>
        <v>0</v>
      </c>
      <c r="Y549" s="275"/>
      <c r="Z549" s="275"/>
      <c r="AB549" s="277" t="str">
        <f t="shared" si="77"/>
        <v/>
      </c>
    </row>
    <row r="550" spans="1:28" s="276" customFormat="1" ht="20.25">
      <c r="A550" s="330"/>
      <c r="B550" s="216" t="str">
        <f>IF(LEN(A550)=0,"",INDEX('Smelter Look-up'!$A:$A,MATCH($A550,'Smelter Look-up'!$E:$E,0)))</f>
        <v/>
      </c>
      <c r="C550" s="220" t="str">
        <f>IF(LEN(A550)=0,"",INDEX('Smelter Look-up'!$C:$C,MATCH($A550,'Smelter Look-up'!$E:$E,0)))</f>
        <v/>
      </c>
      <c r="D550" s="282"/>
      <c r="E550" s="216" t="str">
        <f ca="1">IF(ISERROR($V550),"",OFFSET('Smelter Look-up'!$D$4,$V550-4,0)&amp;"")</f>
        <v/>
      </c>
      <c r="F550" s="216" t="str">
        <f ca="1">IF(ISERROR($V550),"",OFFSET('Smelter Look-up'!$E$4,$V550-4,0))</f>
        <v/>
      </c>
      <c r="G550" s="216" t="str">
        <f ca="1">IF(C550=$X$4,"Enter smelter details",IF(ISERROR($V550),"",OFFSET('Smelter Look-up'!$F$4,$V550-4,0)))</f>
        <v/>
      </c>
      <c r="H550" s="217" t="str">
        <f ca="1">IF(ISERROR($V550),"",OFFSET('Smelter Look-up'!$G$4,$V550-4,0))</f>
        <v/>
      </c>
      <c r="I550" s="218" t="str">
        <f ca="1">IF(ISERROR($V550),"",OFFSET('Smelter Look-up'!$H$4,$V550-4,0))</f>
        <v/>
      </c>
      <c r="J550" s="218" t="str">
        <f ca="1">IF(ISERROR($V550),"",OFFSET('Smelter Look-up'!$I$4,$V550-4,0))</f>
        <v/>
      </c>
      <c r="K550" s="272"/>
      <c r="L550" s="272"/>
      <c r="M550" s="272"/>
      <c r="N550" s="272"/>
      <c r="O550" s="272"/>
      <c r="P550" s="219"/>
      <c r="Q550" s="273"/>
      <c r="R550" s="216" t="str">
        <f ca="1">IF(ISERROR($V550),"",OFFSET('Smelter Look-up'!$C$4,$V550-4,0)&amp;"")</f>
        <v/>
      </c>
      <c r="S550" s="224" t="str">
        <f t="shared" ref="S550:S580" ca="1" si="78">IF(B550="","",IF(ISERROR(MATCH($E550,CL,0)),"Unknown",INDIRECT("'C'!$A$"&amp;MATCH($E550,CL,0)+1)))</f>
        <v/>
      </c>
      <c r="T550" s="224" t="str">
        <f ca="1">IF(B550="","",IF(ISERROR(MATCH($J550,SorP!$B$1:$B$6230,0)),"",INDIRECT("'SorP'!$A$"&amp;MATCH($J550,SorP!$B$1:$B$6230,0))))</f>
        <v/>
      </c>
      <c r="U550" s="240"/>
      <c r="V550" s="274" t="e">
        <f>IF(C550="",NA(),MATCH($B550&amp;$C550,'Smelter Look-up'!$J:$J,0))</f>
        <v>#N/A</v>
      </c>
      <c r="W550" s="275"/>
      <c r="X550" s="275">
        <f t="shared" ref="X550:X580" ca="1" si="79">IF(AND(C550="Smelter not listed",OR(LEN(D550)=0,LEN(E550)=0)),1,0)</f>
        <v>0</v>
      </c>
      <c r="Y550" s="275"/>
      <c r="Z550" s="275"/>
      <c r="AB550" s="277" t="str">
        <f t="shared" ref="AB550:AB580" si="80">B550&amp;C550</f>
        <v/>
      </c>
    </row>
    <row r="551" spans="1:28" s="276" customFormat="1" ht="20.25">
      <c r="A551" s="330"/>
      <c r="B551" s="216" t="str">
        <f>IF(LEN(A551)=0,"",INDEX('Smelter Look-up'!$A:$A,MATCH($A551,'Smelter Look-up'!$E:$E,0)))</f>
        <v/>
      </c>
      <c r="C551" s="220" t="str">
        <f>IF(LEN(A551)=0,"",INDEX('Smelter Look-up'!$C:$C,MATCH($A551,'Smelter Look-up'!$E:$E,0)))</f>
        <v/>
      </c>
      <c r="D551" s="282"/>
      <c r="E551" s="216" t="str">
        <f ca="1">IF(ISERROR($V551),"",OFFSET('Smelter Look-up'!$D$4,$V551-4,0)&amp;"")</f>
        <v/>
      </c>
      <c r="F551" s="216" t="str">
        <f ca="1">IF(ISERROR($V551),"",OFFSET('Smelter Look-up'!$E$4,$V551-4,0))</f>
        <v/>
      </c>
      <c r="G551" s="216" t="str">
        <f ca="1">IF(C551=$X$4,"Enter smelter details",IF(ISERROR($V551),"",OFFSET('Smelter Look-up'!$F$4,$V551-4,0)))</f>
        <v/>
      </c>
      <c r="H551" s="217" t="str">
        <f ca="1">IF(ISERROR($V551),"",OFFSET('Smelter Look-up'!$G$4,$V551-4,0))</f>
        <v/>
      </c>
      <c r="I551" s="218" t="str">
        <f ca="1">IF(ISERROR($V551),"",OFFSET('Smelter Look-up'!$H$4,$V551-4,0))</f>
        <v/>
      </c>
      <c r="J551" s="218" t="str">
        <f ca="1">IF(ISERROR($V551),"",OFFSET('Smelter Look-up'!$I$4,$V551-4,0))</f>
        <v/>
      </c>
      <c r="K551" s="272"/>
      <c r="L551" s="272"/>
      <c r="M551" s="272"/>
      <c r="N551" s="272"/>
      <c r="O551" s="272"/>
      <c r="P551" s="219"/>
      <c r="Q551" s="273"/>
      <c r="R551" s="216" t="str">
        <f ca="1">IF(ISERROR($V551),"",OFFSET('Smelter Look-up'!$C$4,$V551-4,0)&amp;"")</f>
        <v/>
      </c>
      <c r="S551" s="224" t="str">
        <f t="shared" ca="1" si="78"/>
        <v/>
      </c>
      <c r="T551" s="224" t="str">
        <f ca="1">IF(B551="","",IF(ISERROR(MATCH($J551,SorP!$B$1:$B$6230,0)),"",INDIRECT("'SorP'!$A$"&amp;MATCH($J551,SorP!$B$1:$B$6230,0))))</f>
        <v/>
      </c>
      <c r="U551" s="240"/>
      <c r="V551" s="274" t="e">
        <f>IF(C551="",NA(),MATCH($B551&amp;$C551,'Smelter Look-up'!$J:$J,0))</f>
        <v>#N/A</v>
      </c>
      <c r="W551" s="275"/>
      <c r="X551" s="275">
        <f t="shared" ca="1" si="79"/>
        <v>0</v>
      </c>
      <c r="Y551" s="275"/>
      <c r="Z551" s="275"/>
      <c r="AB551" s="277" t="str">
        <f t="shared" si="80"/>
        <v/>
      </c>
    </row>
    <row r="552" spans="1:28" s="276" customFormat="1" ht="20.25">
      <c r="A552" s="330"/>
      <c r="B552" s="216" t="str">
        <f>IF(LEN(A552)=0,"",INDEX('Smelter Look-up'!$A:$A,MATCH($A552,'Smelter Look-up'!$E:$E,0)))</f>
        <v/>
      </c>
      <c r="C552" s="220" t="str">
        <f>IF(LEN(A552)=0,"",INDEX('Smelter Look-up'!$C:$C,MATCH($A552,'Smelter Look-up'!$E:$E,0)))</f>
        <v/>
      </c>
      <c r="D552" s="282"/>
      <c r="E552" s="216" t="str">
        <f ca="1">IF(ISERROR($V552),"",OFFSET('Smelter Look-up'!$D$4,$V552-4,0)&amp;"")</f>
        <v/>
      </c>
      <c r="F552" s="216" t="str">
        <f ca="1">IF(ISERROR($V552),"",OFFSET('Smelter Look-up'!$E$4,$V552-4,0))</f>
        <v/>
      </c>
      <c r="G552" s="216" t="str">
        <f ca="1">IF(C552=$X$4,"Enter smelter details",IF(ISERROR($V552),"",OFFSET('Smelter Look-up'!$F$4,$V552-4,0)))</f>
        <v/>
      </c>
      <c r="H552" s="217" t="str">
        <f ca="1">IF(ISERROR($V552),"",OFFSET('Smelter Look-up'!$G$4,$V552-4,0))</f>
        <v/>
      </c>
      <c r="I552" s="218" t="str">
        <f ca="1">IF(ISERROR($V552),"",OFFSET('Smelter Look-up'!$H$4,$V552-4,0))</f>
        <v/>
      </c>
      <c r="J552" s="218" t="str">
        <f ca="1">IF(ISERROR($V552),"",OFFSET('Smelter Look-up'!$I$4,$V552-4,0))</f>
        <v/>
      </c>
      <c r="K552" s="272"/>
      <c r="L552" s="272"/>
      <c r="M552" s="272"/>
      <c r="N552" s="272"/>
      <c r="O552" s="272"/>
      <c r="P552" s="219"/>
      <c r="Q552" s="273"/>
      <c r="R552" s="216" t="str">
        <f ca="1">IF(ISERROR($V552),"",OFFSET('Smelter Look-up'!$C$4,$V552-4,0)&amp;"")</f>
        <v/>
      </c>
      <c r="S552" s="224" t="str">
        <f t="shared" ca="1" si="78"/>
        <v/>
      </c>
      <c r="T552" s="224" t="str">
        <f ca="1">IF(B552="","",IF(ISERROR(MATCH($J552,SorP!$B$1:$B$6230,0)),"",INDIRECT("'SorP'!$A$"&amp;MATCH($J552,SorP!$B$1:$B$6230,0))))</f>
        <v/>
      </c>
      <c r="U552" s="240"/>
      <c r="V552" s="274" t="e">
        <f>IF(C552="",NA(),MATCH($B552&amp;$C552,'Smelter Look-up'!$J:$J,0))</f>
        <v>#N/A</v>
      </c>
      <c r="W552" s="275"/>
      <c r="X552" s="275">
        <f t="shared" ca="1" si="79"/>
        <v>0</v>
      </c>
      <c r="Y552" s="275"/>
      <c r="Z552" s="275"/>
      <c r="AB552" s="277" t="str">
        <f t="shared" si="80"/>
        <v/>
      </c>
    </row>
    <row r="553" spans="1:28" s="276" customFormat="1" ht="20.25">
      <c r="A553" s="330"/>
      <c r="B553" s="216" t="str">
        <f>IF(LEN(A553)=0,"",INDEX('Smelter Look-up'!$A:$A,MATCH($A553,'Smelter Look-up'!$E:$E,0)))</f>
        <v/>
      </c>
      <c r="C553" s="220" t="str">
        <f>IF(LEN(A553)=0,"",INDEX('Smelter Look-up'!$C:$C,MATCH($A553,'Smelter Look-up'!$E:$E,0)))</f>
        <v/>
      </c>
      <c r="D553" s="282"/>
      <c r="E553" s="216" t="str">
        <f ca="1">IF(ISERROR($V553),"",OFFSET('Smelter Look-up'!$D$4,$V553-4,0)&amp;"")</f>
        <v/>
      </c>
      <c r="F553" s="216" t="str">
        <f ca="1">IF(ISERROR($V553),"",OFFSET('Smelter Look-up'!$E$4,$V553-4,0))</f>
        <v/>
      </c>
      <c r="G553" s="216" t="str">
        <f ca="1">IF(C553=$X$4,"Enter smelter details",IF(ISERROR($V553),"",OFFSET('Smelter Look-up'!$F$4,$V553-4,0)))</f>
        <v/>
      </c>
      <c r="H553" s="217" t="str">
        <f ca="1">IF(ISERROR($V553),"",OFFSET('Smelter Look-up'!$G$4,$V553-4,0))</f>
        <v/>
      </c>
      <c r="I553" s="218" t="str">
        <f ca="1">IF(ISERROR($V553),"",OFFSET('Smelter Look-up'!$H$4,$V553-4,0))</f>
        <v/>
      </c>
      <c r="J553" s="218" t="str">
        <f ca="1">IF(ISERROR($V553),"",OFFSET('Smelter Look-up'!$I$4,$V553-4,0))</f>
        <v/>
      </c>
      <c r="K553" s="272"/>
      <c r="L553" s="272"/>
      <c r="M553" s="272"/>
      <c r="N553" s="272"/>
      <c r="O553" s="272"/>
      <c r="P553" s="219"/>
      <c r="Q553" s="273"/>
      <c r="R553" s="216" t="str">
        <f ca="1">IF(ISERROR($V553),"",OFFSET('Smelter Look-up'!$C$4,$V553-4,0)&amp;"")</f>
        <v/>
      </c>
      <c r="S553" s="224" t="str">
        <f t="shared" ca="1" si="78"/>
        <v/>
      </c>
      <c r="T553" s="224" t="str">
        <f ca="1">IF(B553="","",IF(ISERROR(MATCH($J553,SorP!$B$1:$B$6230,0)),"",INDIRECT("'SorP'!$A$"&amp;MATCH($J553,SorP!$B$1:$B$6230,0))))</f>
        <v/>
      </c>
      <c r="U553" s="240"/>
      <c r="V553" s="274" t="e">
        <f>IF(C553="",NA(),MATCH($B553&amp;$C553,'Smelter Look-up'!$J:$J,0))</f>
        <v>#N/A</v>
      </c>
      <c r="W553" s="275"/>
      <c r="X553" s="275">
        <f t="shared" ca="1" si="79"/>
        <v>0</v>
      </c>
      <c r="Y553" s="275"/>
      <c r="Z553" s="275"/>
      <c r="AB553" s="277" t="str">
        <f t="shared" si="80"/>
        <v/>
      </c>
    </row>
    <row r="554" spans="1:28" s="276" customFormat="1" ht="20.25">
      <c r="A554" s="330"/>
      <c r="B554" s="216" t="str">
        <f>IF(LEN(A554)=0,"",INDEX('Smelter Look-up'!$A:$A,MATCH($A554,'Smelter Look-up'!$E:$E,0)))</f>
        <v/>
      </c>
      <c r="C554" s="220" t="str">
        <f>IF(LEN(A554)=0,"",INDEX('Smelter Look-up'!$C:$C,MATCH($A554,'Smelter Look-up'!$E:$E,0)))</f>
        <v/>
      </c>
      <c r="D554" s="282"/>
      <c r="E554" s="216" t="str">
        <f ca="1">IF(ISERROR($V554),"",OFFSET('Smelter Look-up'!$D$4,$V554-4,0)&amp;"")</f>
        <v/>
      </c>
      <c r="F554" s="216" t="str">
        <f ca="1">IF(ISERROR($V554),"",OFFSET('Smelter Look-up'!$E$4,$V554-4,0))</f>
        <v/>
      </c>
      <c r="G554" s="216" t="str">
        <f ca="1">IF(C554=$X$4,"Enter smelter details",IF(ISERROR($V554),"",OFFSET('Smelter Look-up'!$F$4,$V554-4,0)))</f>
        <v/>
      </c>
      <c r="H554" s="217" t="str">
        <f ca="1">IF(ISERROR($V554),"",OFFSET('Smelter Look-up'!$G$4,$V554-4,0))</f>
        <v/>
      </c>
      <c r="I554" s="218" t="str">
        <f ca="1">IF(ISERROR($V554),"",OFFSET('Smelter Look-up'!$H$4,$V554-4,0))</f>
        <v/>
      </c>
      <c r="J554" s="218" t="str">
        <f ca="1">IF(ISERROR($V554),"",OFFSET('Smelter Look-up'!$I$4,$V554-4,0))</f>
        <v/>
      </c>
      <c r="K554" s="272"/>
      <c r="L554" s="272"/>
      <c r="M554" s="272"/>
      <c r="N554" s="272"/>
      <c r="O554" s="272"/>
      <c r="P554" s="219"/>
      <c r="Q554" s="273"/>
      <c r="R554" s="216" t="str">
        <f ca="1">IF(ISERROR($V554),"",OFFSET('Smelter Look-up'!$C$4,$V554-4,0)&amp;"")</f>
        <v/>
      </c>
      <c r="S554" s="224" t="str">
        <f t="shared" ca="1" si="78"/>
        <v/>
      </c>
      <c r="T554" s="224" t="str">
        <f ca="1">IF(B554="","",IF(ISERROR(MATCH($J554,SorP!$B$1:$B$6230,0)),"",INDIRECT("'SorP'!$A$"&amp;MATCH($J554,SorP!$B$1:$B$6230,0))))</f>
        <v/>
      </c>
      <c r="U554" s="240"/>
      <c r="V554" s="274" t="e">
        <f>IF(C554="",NA(),MATCH($B554&amp;$C554,'Smelter Look-up'!$J:$J,0))</f>
        <v>#N/A</v>
      </c>
      <c r="W554" s="275"/>
      <c r="X554" s="275">
        <f t="shared" ca="1" si="79"/>
        <v>0</v>
      </c>
      <c r="Y554" s="275"/>
      <c r="Z554" s="275"/>
      <c r="AB554" s="277" t="str">
        <f t="shared" si="80"/>
        <v/>
      </c>
    </row>
    <row r="555" spans="1:28" s="276" customFormat="1" ht="20.25">
      <c r="A555" s="330"/>
      <c r="B555" s="216" t="str">
        <f>IF(LEN(A555)=0,"",INDEX('Smelter Look-up'!$A:$A,MATCH($A555,'Smelter Look-up'!$E:$E,0)))</f>
        <v/>
      </c>
      <c r="C555" s="220" t="str">
        <f>IF(LEN(A555)=0,"",INDEX('Smelter Look-up'!$C:$C,MATCH($A555,'Smelter Look-up'!$E:$E,0)))</f>
        <v/>
      </c>
      <c r="D555" s="282"/>
      <c r="E555" s="216" t="str">
        <f ca="1">IF(ISERROR($V555),"",OFFSET('Smelter Look-up'!$D$4,$V555-4,0)&amp;"")</f>
        <v/>
      </c>
      <c r="F555" s="216" t="str">
        <f ca="1">IF(ISERROR($V555),"",OFFSET('Smelter Look-up'!$E$4,$V555-4,0))</f>
        <v/>
      </c>
      <c r="G555" s="216" t="str">
        <f ca="1">IF(C555=$X$4,"Enter smelter details",IF(ISERROR($V555),"",OFFSET('Smelter Look-up'!$F$4,$V555-4,0)))</f>
        <v/>
      </c>
      <c r="H555" s="217" t="str">
        <f ca="1">IF(ISERROR($V555),"",OFFSET('Smelter Look-up'!$G$4,$V555-4,0))</f>
        <v/>
      </c>
      <c r="I555" s="218" t="str">
        <f ca="1">IF(ISERROR($V555),"",OFFSET('Smelter Look-up'!$H$4,$V555-4,0))</f>
        <v/>
      </c>
      <c r="J555" s="218" t="str">
        <f ca="1">IF(ISERROR($V555),"",OFFSET('Smelter Look-up'!$I$4,$V555-4,0))</f>
        <v/>
      </c>
      <c r="K555" s="272"/>
      <c r="L555" s="272"/>
      <c r="M555" s="272"/>
      <c r="N555" s="272"/>
      <c r="O555" s="272"/>
      <c r="P555" s="219"/>
      <c r="Q555" s="273"/>
      <c r="R555" s="216" t="str">
        <f ca="1">IF(ISERROR($V555),"",OFFSET('Smelter Look-up'!$C$4,$V555-4,0)&amp;"")</f>
        <v/>
      </c>
      <c r="S555" s="224" t="str">
        <f t="shared" ca="1" si="78"/>
        <v/>
      </c>
      <c r="T555" s="224" t="str">
        <f ca="1">IF(B555="","",IF(ISERROR(MATCH($J555,SorP!$B$1:$B$6230,0)),"",INDIRECT("'SorP'!$A$"&amp;MATCH($J555,SorP!$B$1:$B$6230,0))))</f>
        <v/>
      </c>
      <c r="U555" s="240"/>
      <c r="V555" s="274" t="e">
        <f>IF(C555="",NA(),MATCH($B555&amp;$C555,'Smelter Look-up'!$J:$J,0))</f>
        <v>#N/A</v>
      </c>
      <c r="W555" s="275"/>
      <c r="X555" s="275">
        <f t="shared" ca="1" si="79"/>
        <v>0</v>
      </c>
      <c r="Y555" s="275"/>
      <c r="Z555" s="275"/>
      <c r="AB555" s="277" t="str">
        <f t="shared" si="80"/>
        <v/>
      </c>
    </row>
    <row r="556" spans="1:28" s="276" customFormat="1" ht="20.25">
      <c r="A556" s="330"/>
      <c r="B556" s="216" t="str">
        <f>IF(LEN(A556)=0,"",INDEX('Smelter Look-up'!$A:$A,MATCH($A556,'Smelter Look-up'!$E:$E,0)))</f>
        <v/>
      </c>
      <c r="C556" s="220" t="str">
        <f>IF(LEN(A556)=0,"",INDEX('Smelter Look-up'!$C:$C,MATCH($A556,'Smelter Look-up'!$E:$E,0)))</f>
        <v/>
      </c>
      <c r="D556" s="282"/>
      <c r="E556" s="216" t="str">
        <f ca="1">IF(ISERROR($V556),"",OFFSET('Smelter Look-up'!$D$4,$V556-4,0)&amp;"")</f>
        <v/>
      </c>
      <c r="F556" s="216" t="str">
        <f ca="1">IF(ISERROR($V556),"",OFFSET('Smelter Look-up'!$E$4,$V556-4,0))</f>
        <v/>
      </c>
      <c r="G556" s="216" t="str">
        <f ca="1">IF(C556=$X$4,"Enter smelter details",IF(ISERROR($V556),"",OFFSET('Smelter Look-up'!$F$4,$V556-4,0)))</f>
        <v/>
      </c>
      <c r="H556" s="217" t="str">
        <f ca="1">IF(ISERROR($V556),"",OFFSET('Smelter Look-up'!$G$4,$V556-4,0))</f>
        <v/>
      </c>
      <c r="I556" s="218" t="str">
        <f ca="1">IF(ISERROR($V556),"",OFFSET('Smelter Look-up'!$H$4,$V556-4,0))</f>
        <v/>
      </c>
      <c r="J556" s="218" t="str">
        <f ca="1">IF(ISERROR($V556),"",OFFSET('Smelter Look-up'!$I$4,$V556-4,0))</f>
        <v/>
      </c>
      <c r="K556" s="272"/>
      <c r="L556" s="272"/>
      <c r="M556" s="272"/>
      <c r="N556" s="272"/>
      <c r="O556" s="272"/>
      <c r="P556" s="219"/>
      <c r="Q556" s="273"/>
      <c r="R556" s="216" t="str">
        <f ca="1">IF(ISERROR($V556),"",OFFSET('Smelter Look-up'!$C$4,$V556-4,0)&amp;"")</f>
        <v/>
      </c>
      <c r="S556" s="224" t="str">
        <f t="shared" ca="1" si="78"/>
        <v/>
      </c>
      <c r="T556" s="224" t="str">
        <f ca="1">IF(B556="","",IF(ISERROR(MATCH($J556,SorP!$B$1:$B$6230,0)),"",INDIRECT("'SorP'!$A$"&amp;MATCH($J556,SorP!$B$1:$B$6230,0))))</f>
        <v/>
      </c>
      <c r="U556" s="240"/>
      <c r="V556" s="274" t="e">
        <f>IF(C556="",NA(),MATCH($B556&amp;$C556,'Smelter Look-up'!$J:$J,0))</f>
        <v>#N/A</v>
      </c>
      <c r="W556" s="275"/>
      <c r="X556" s="275">
        <f t="shared" ca="1" si="79"/>
        <v>0</v>
      </c>
      <c r="Y556" s="275"/>
      <c r="Z556" s="275"/>
      <c r="AB556" s="277" t="str">
        <f t="shared" si="80"/>
        <v/>
      </c>
    </row>
    <row r="557" spans="1:28" s="276" customFormat="1" ht="20.25">
      <c r="A557" s="330"/>
      <c r="B557" s="216" t="str">
        <f>IF(LEN(A557)=0,"",INDEX('Smelter Look-up'!$A:$A,MATCH($A557,'Smelter Look-up'!$E:$E,0)))</f>
        <v/>
      </c>
      <c r="C557" s="220" t="str">
        <f>IF(LEN(A557)=0,"",INDEX('Smelter Look-up'!$C:$C,MATCH($A557,'Smelter Look-up'!$E:$E,0)))</f>
        <v/>
      </c>
      <c r="D557" s="282"/>
      <c r="E557" s="216" t="str">
        <f ca="1">IF(ISERROR($V557),"",OFFSET('Smelter Look-up'!$D$4,$V557-4,0)&amp;"")</f>
        <v/>
      </c>
      <c r="F557" s="216" t="str">
        <f ca="1">IF(ISERROR($V557),"",OFFSET('Smelter Look-up'!$E$4,$V557-4,0))</f>
        <v/>
      </c>
      <c r="G557" s="216" t="str">
        <f ca="1">IF(C557=$X$4,"Enter smelter details",IF(ISERROR($V557),"",OFFSET('Smelter Look-up'!$F$4,$V557-4,0)))</f>
        <v/>
      </c>
      <c r="H557" s="217" t="str">
        <f ca="1">IF(ISERROR($V557),"",OFFSET('Smelter Look-up'!$G$4,$V557-4,0))</f>
        <v/>
      </c>
      <c r="I557" s="218" t="str">
        <f ca="1">IF(ISERROR($V557),"",OFFSET('Smelter Look-up'!$H$4,$V557-4,0))</f>
        <v/>
      </c>
      <c r="J557" s="218" t="str">
        <f ca="1">IF(ISERROR($V557),"",OFFSET('Smelter Look-up'!$I$4,$V557-4,0))</f>
        <v/>
      </c>
      <c r="K557" s="272"/>
      <c r="L557" s="272"/>
      <c r="M557" s="272"/>
      <c r="N557" s="272"/>
      <c r="O557" s="272"/>
      <c r="P557" s="219"/>
      <c r="Q557" s="273"/>
      <c r="R557" s="216" t="str">
        <f ca="1">IF(ISERROR($V557),"",OFFSET('Smelter Look-up'!$C$4,$V557-4,0)&amp;"")</f>
        <v/>
      </c>
      <c r="S557" s="224" t="str">
        <f t="shared" ca="1" si="78"/>
        <v/>
      </c>
      <c r="T557" s="224" t="str">
        <f ca="1">IF(B557="","",IF(ISERROR(MATCH($J557,SorP!$B$1:$B$6230,0)),"",INDIRECT("'SorP'!$A$"&amp;MATCH($J557,SorP!$B$1:$B$6230,0))))</f>
        <v/>
      </c>
      <c r="U557" s="240"/>
      <c r="V557" s="274" t="e">
        <f>IF(C557="",NA(),MATCH($B557&amp;$C557,'Smelter Look-up'!$J:$J,0))</f>
        <v>#N/A</v>
      </c>
      <c r="W557" s="275"/>
      <c r="X557" s="275">
        <f t="shared" ca="1" si="79"/>
        <v>0</v>
      </c>
      <c r="Y557" s="275"/>
      <c r="Z557" s="275"/>
      <c r="AB557" s="277" t="str">
        <f t="shared" si="80"/>
        <v/>
      </c>
    </row>
    <row r="558" spans="1:28" s="276" customFormat="1" ht="20.25">
      <c r="A558" s="330"/>
      <c r="B558" s="216" t="str">
        <f>IF(LEN(A558)=0,"",INDEX('Smelter Look-up'!$A:$A,MATCH($A558,'Smelter Look-up'!$E:$E,0)))</f>
        <v/>
      </c>
      <c r="C558" s="220" t="str">
        <f>IF(LEN(A558)=0,"",INDEX('Smelter Look-up'!$C:$C,MATCH($A558,'Smelter Look-up'!$E:$E,0)))</f>
        <v/>
      </c>
      <c r="D558" s="282"/>
      <c r="E558" s="216" t="str">
        <f ca="1">IF(ISERROR($V558),"",OFFSET('Smelter Look-up'!$D$4,$V558-4,0)&amp;"")</f>
        <v/>
      </c>
      <c r="F558" s="216" t="str">
        <f ca="1">IF(ISERROR($V558),"",OFFSET('Smelter Look-up'!$E$4,$V558-4,0))</f>
        <v/>
      </c>
      <c r="G558" s="216" t="str">
        <f ca="1">IF(C558=$X$4,"Enter smelter details",IF(ISERROR($V558),"",OFFSET('Smelter Look-up'!$F$4,$V558-4,0)))</f>
        <v/>
      </c>
      <c r="H558" s="217" t="str">
        <f ca="1">IF(ISERROR($V558),"",OFFSET('Smelter Look-up'!$G$4,$V558-4,0))</f>
        <v/>
      </c>
      <c r="I558" s="218" t="str">
        <f ca="1">IF(ISERROR($V558),"",OFFSET('Smelter Look-up'!$H$4,$V558-4,0))</f>
        <v/>
      </c>
      <c r="J558" s="218" t="str">
        <f ca="1">IF(ISERROR($V558),"",OFFSET('Smelter Look-up'!$I$4,$V558-4,0))</f>
        <v/>
      </c>
      <c r="K558" s="272"/>
      <c r="L558" s="272"/>
      <c r="M558" s="272"/>
      <c r="N558" s="272"/>
      <c r="O558" s="272"/>
      <c r="P558" s="219"/>
      <c r="Q558" s="273"/>
      <c r="R558" s="216" t="str">
        <f ca="1">IF(ISERROR($V558),"",OFFSET('Smelter Look-up'!$C$4,$V558-4,0)&amp;"")</f>
        <v/>
      </c>
      <c r="S558" s="224" t="str">
        <f t="shared" ca="1" si="78"/>
        <v/>
      </c>
      <c r="T558" s="224" t="str">
        <f ca="1">IF(B558="","",IF(ISERROR(MATCH($J558,SorP!$B$1:$B$6230,0)),"",INDIRECT("'SorP'!$A$"&amp;MATCH($J558,SorP!$B$1:$B$6230,0))))</f>
        <v/>
      </c>
      <c r="U558" s="240"/>
      <c r="V558" s="274" t="e">
        <f>IF(C558="",NA(),MATCH($B558&amp;$C558,'Smelter Look-up'!$J:$J,0))</f>
        <v>#N/A</v>
      </c>
      <c r="W558" s="275"/>
      <c r="X558" s="275">
        <f t="shared" ca="1" si="79"/>
        <v>0</v>
      </c>
      <c r="Y558" s="275"/>
      <c r="Z558" s="275"/>
      <c r="AB558" s="277" t="str">
        <f t="shared" si="80"/>
        <v/>
      </c>
    </row>
    <row r="559" spans="1:28" s="276" customFormat="1" ht="20.25">
      <c r="A559" s="330"/>
      <c r="B559" s="216" t="str">
        <f>IF(LEN(A559)=0,"",INDEX('Smelter Look-up'!$A:$A,MATCH($A559,'Smelter Look-up'!$E:$E,0)))</f>
        <v/>
      </c>
      <c r="C559" s="220" t="str">
        <f>IF(LEN(A559)=0,"",INDEX('Smelter Look-up'!$C:$C,MATCH($A559,'Smelter Look-up'!$E:$E,0)))</f>
        <v/>
      </c>
      <c r="D559" s="282"/>
      <c r="E559" s="216" t="str">
        <f ca="1">IF(ISERROR($V559),"",OFFSET('Smelter Look-up'!$D$4,$V559-4,0)&amp;"")</f>
        <v/>
      </c>
      <c r="F559" s="216" t="str">
        <f ca="1">IF(ISERROR($V559),"",OFFSET('Smelter Look-up'!$E$4,$V559-4,0))</f>
        <v/>
      </c>
      <c r="G559" s="216" t="str">
        <f ca="1">IF(C559=$X$4,"Enter smelter details",IF(ISERROR($V559),"",OFFSET('Smelter Look-up'!$F$4,$V559-4,0)))</f>
        <v/>
      </c>
      <c r="H559" s="217" t="str">
        <f ca="1">IF(ISERROR($V559),"",OFFSET('Smelter Look-up'!$G$4,$V559-4,0))</f>
        <v/>
      </c>
      <c r="I559" s="218" t="str">
        <f ca="1">IF(ISERROR($V559),"",OFFSET('Smelter Look-up'!$H$4,$V559-4,0))</f>
        <v/>
      </c>
      <c r="J559" s="218" t="str">
        <f ca="1">IF(ISERROR($V559),"",OFFSET('Smelter Look-up'!$I$4,$V559-4,0))</f>
        <v/>
      </c>
      <c r="K559" s="272"/>
      <c r="L559" s="272"/>
      <c r="M559" s="272"/>
      <c r="N559" s="272"/>
      <c r="O559" s="272"/>
      <c r="P559" s="219"/>
      <c r="Q559" s="273"/>
      <c r="R559" s="216" t="str">
        <f ca="1">IF(ISERROR($V559),"",OFFSET('Smelter Look-up'!$C$4,$V559-4,0)&amp;"")</f>
        <v/>
      </c>
      <c r="S559" s="224" t="str">
        <f t="shared" ca="1" si="78"/>
        <v/>
      </c>
      <c r="T559" s="224" t="str">
        <f ca="1">IF(B559="","",IF(ISERROR(MATCH($J559,SorP!$B$1:$B$6230,0)),"",INDIRECT("'SorP'!$A$"&amp;MATCH($J559,SorP!$B$1:$B$6230,0))))</f>
        <v/>
      </c>
      <c r="U559" s="240"/>
      <c r="V559" s="274" t="e">
        <f>IF(C559="",NA(),MATCH($B559&amp;$C559,'Smelter Look-up'!$J:$J,0))</f>
        <v>#N/A</v>
      </c>
      <c r="W559" s="275"/>
      <c r="X559" s="275">
        <f t="shared" ca="1" si="79"/>
        <v>0</v>
      </c>
      <c r="Y559" s="275"/>
      <c r="Z559" s="275"/>
      <c r="AB559" s="277" t="str">
        <f t="shared" si="80"/>
        <v/>
      </c>
    </row>
    <row r="560" spans="1:28" s="276" customFormat="1" ht="20.25">
      <c r="A560" s="330"/>
      <c r="B560" s="216" t="str">
        <f>IF(LEN(A560)=0,"",INDEX('Smelter Look-up'!$A:$A,MATCH($A560,'Smelter Look-up'!$E:$E,0)))</f>
        <v/>
      </c>
      <c r="C560" s="220" t="str">
        <f>IF(LEN(A560)=0,"",INDEX('Smelter Look-up'!$C:$C,MATCH($A560,'Smelter Look-up'!$E:$E,0)))</f>
        <v/>
      </c>
      <c r="D560" s="282"/>
      <c r="E560" s="216" t="str">
        <f ca="1">IF(ISERROR($V560),"",OFFSET('Smelter Look-up'!$D$4,$V560-4,0)&amp;"")</f>
        <v/>
      </c>
      <c r="F560" s="216" t="str">
        <f ca="1">IF(ISERROR($V560),"",OFFSET('Smelter Look-up'!$E$4,$V560-4,0))</f>
        <v/>
      </c>
      <c r="G560" s="216" t="str">
        <f ca="1">IF(C560=$X$4,"Enter smelter details",IF(ISERROR($V560),"",OFFSET('Smelter Look-up'!$F$4,$V560-4,0)))</f>
        <v/>
      </c>
      <c r="H560" s="217" t="str">
        <f ca="1">IF(ISERROR($V560),"",OFFSET('Smelter Look-up'!$G$4,$V560-4,0))</f>
        <v/>
      </c>
      <c r="I560" s="218" t="str">
        <f ca="1">IF(ISERROR($V560),"",OFFSET('Smelter Look-up'!$H$4,$V560-4,0))</f>
        <v/>
      </c>
      <c r="J560" s="218" t="str">
        <f ca="1">IF(ISERROR($V560),"",OFFSET('Smelter Look-up'!$I$4,$V560-4,0))</f>
        <v/>
      </c>
      <c r="K560" s="272"/>
      <c r="L560" s="272"/>
      <c r="M560" s="272"/>
      <c r="N560" s="272"/>
      <c r="O560" s="272"/>
      <c r="P560" s="219"/>
      <c r="Q560" s="273"/>
      <c r="R560" s="216" t="str">
        <f ca="1">IF(ISERROR($V560),"",OFFSET('Smelter Look-up'!$C$4,$V560-4,0)&amp;"")</f>
        <v/>
      </c>
      <c r="S560" s="224" t="str">
        <f t="shared" ca="1" si="78"/>
        <v/>
      </c>
      <c r="T560" s="224" t="str">
        <f ca="1">IF(B560="","",IF(ISERROR(MATCH($J560,SorP!$B$1:$B$6230,0)),"",INDIRECT("'SorP'!$A$"&amp;MATCH($J560,SorP!$B$1:$B$6230,0))))</f>
        <v/>
      </c>
      <c r="U560" s="240"/>
      <c r="V560" s="274" t="e">
        <f>IF(C560="",NA(),MATCH($B560&amp;$C560,'Smelter Look-up'!$J:$J,0))</f>
        <v>#N/A</v>
      </c>
      <c r="W560" s="275"/>
      <c r="X560" s="275">
        <f t="shared" ca="1" si="79"/>
        <v>0</v>
      </c>
      <c r="Y560" s="275"/>
      <c r="Z560" s="275"/>
      <c r="AB560" s="277" t="str">
        <f t="shared" si="80"/>
        <v/>
      </c>
    </row>
    <row r="561" spans="1:28" s="276" customFormat="1" ht="20.25">
      <c r="A561" s="330"/>
      <c r="B561" s="216" t="str">
        <f>IF(LEN(A561)=0,"",INDEX('Smelter Look-up'!$A:$A,MATCH($A561,'Smelter Look-up'!$E:$E,0)))</f>
        <v/>
      </c>
      <c r="C561" s="220" t="str">
        <f>IF(LEN(A561)=0,"",INDEX('Smelter Look-up'!$C:$C,MATCH($A561,'Smelter Look-up'!$E:$E,0)))</f>
        <v/>
      </c>
      <c r="D561" s="282"/>
      <c r="E561" s="216" t="str">
        <f ca="1">IF(ISERROR($V561),"",OFFSET('Smelter Look-up'!$D$4,$V561-4,0)&amp;"")</f>
        <v/>
      </c>
      <c r="F561" s="216" t="str">
        <f ca="1">IF(ISERROR($V561),"",OFFSET('Smelter Look-up'!$E$4,$V561-4,0))</f>
        <v/>
      </c>
      <c r="G561" s="216" t="str">
        <f ca="1">IF(C561=$X$4,"Enter smelter details",IF(ISERROR($V561),"",OFFSET('Smelter Look-up'!$F$4,$V561-4,0)))</f>
        <v/>
      </c>
      <c r="H561" s="217" t="str">
        <f ca="1">IF(ISERROR($V561),"",OFFSET('Smelter Look-up'!$G$4,$V561-4,0))</f>
        <v/>
      </c>
      <c r="I561" s="218" t="str">
        <f ca="1">IF(ISERROR($V561),"",OFFSET('Smelter Look-up'!$H$4,$V561-4,0))</f>
        <v/>
      </c>
      <c r="J561" s="218" t="str">
        <f ca="1">IF(ISERROR($V561),"",OFFSET('Smelter Look-up'!$I$4,$V561-4,0))</f>
        <v/>
      </c>
      <c r="K561" s="272"/>
      <c r="L561" s="272"/>
      <c r="M561" s="272"/>
      <c r="N561" s="272"/>
      <c r="O561" s="272"/>
      <c r="P561" s="219"/>
      <c r="Q561" s="273"/>
      <c r="R561" s="216" t="str">
        <f ca="1">IF(ISERROR($V561),"",OFFSET('Smelter Look-up'!$C$4,$V561-4,0)&amp;"")</f>
        <v/>
      </c>
      <c r="S561" s="224" t="str">
        <f t="shared" ca="1" si="78"/>
        <v/>
      </c>
      <c r="T561" s="224" t="str">
        <f ca="1">IF(B561="","",IF(ISERROR(MATCH($J561,SorP!$B$1:$B$6230,0)),"",INDIRECT("'SorP'!$A$"&amp;MATCH($J561,SorP!$B$1:$B$6230,0))))</f>
        <v/>
      </c>
      <c r="U561" s="240"/>
      <c r="V561" s="274" t="e">
        <f>IF(C561="",NA(),MATCH($B561&amp;$C561,'Smelter Look-up'!$J:$J,0))</f>
        <v>#N/A</v>
      </c>
      <c r="W561" s="275"/>
      <c r="X561" s="275">
        <f t="shared" ca="1" si="79"/>
        <v>0</v>
      </c>
      <c r="Y561" s="275"/>
      <c r="Z561" s="275"/>
      <c r="AB561" s="277" t="str">
        <f t="shared" si="80"/>
        <v/>
      </c>
    </row>
    <row r="562" spans="1:28" s="276" customFormat="1" ht="20.25">
      <c r="A562" s="330"/>
      <c r="B562" s="216" t="str">
        <f>IF(LEN(A562)=0,"",INDEX('Smelter Look-up'!$A:$A,MATCH($A562,'Smelter Look-up'!$E:$E,0)))</f>
        <v/>
      </c>
      <c r="C562" s="220" t="str">
        <f>IF(LEN(A562)=0,"",INDEX('Smelter Look-up'!$C:$C,MATCH($A562,'Smelter Look-up'!$E:$E,0)))</f>
        <v/>
      </c>
      <c r="D562" s="282"/>
      <c r="E562" s="216" t="str">
        <f ca="1">IF(ISERROR($V562),"",OFFSET('Smelter Look-up'!$D$4,$V562-4,0)&amp;"")</f>
        <v/>
      </c>
      <c r="F562" s="216" t="str">
        <f ca="1">IF(ISERROR($V562),"",OFFSET('Smelter Look-up'!$E$4,$V562-4,0))</f>
        <v/>
      </c>
      <c r="G562" s="216" t="str">
        <f ca="1">IF(C562=$X$4,"Enter smelter details",IF(ISERROR($V562),"",OFFSET('Smelter Look-up'!$F$4,$V562-4,0)))</f>
        <v/>
      </c>
      <c r="H562" s="217" t="str">
        <f ca="1">IF(ISERROR($V562),"",OFFSET('Smelter Look-up'!$G$4,$V562-4,0))</f>
        <v/>
      </c>
      <c r="I562" s="218" t="str">
        <f ca="1">IF(ISERROR($V562),"",OFFSET('Smelter Look-up'!$H$4,$V562-4,0))</f>
        <v/>
      </c>
      <c r="J562" s="218" t="str">
        <f ca="1">IF(ISERROR($V562),"",OFFSET('Smelter Look-up'!$I$4,$V562-4,0))</f>
        <v/>
      </c>
      <c r="K562" s="272"/>
      <c r="L562" s="272"/>
      <c r="M562" s="272"/>
      <c r="N562" s="272"/>
      <c r="O562" s="272"/>
      <c r="P562" s="219"/>
      <c r="Q562" s="273"/>
      <c r="R562" s="216" t="str">
        <f ca="1">IF(ISERROR($V562),"",OFFSET('Smelter Look-up'!$C$4,$V562-4,0)&amp;"")</f>
        <v/>
      </c>
      <c r="S562" s="224" t="str">
        <f t="shared" ca="1" si="78"/>
        <v/>
      </c>
      <c r="T562" s="224" t="str">
        <f ca="1">IF(B562="","",IF(ISERROR(MATCH($J562,SorP!$B$1:$B$6230,0)),"",INDIRECT("'SorP'!$A$"&amp;MATCH($J562,SorP!$B$1:$B$6230,0))))</f>
        <v/>
      </c>
      <c r="U562" s="240"/>
      <c r="V562" s="274" t="e">
        <f>IF(C562="",NA(),MATCH($B562&amp;$C562,'Smelter Look-up'!$J:$J,0))</f>
        <v>#N/A</v>
      </c>
      <c r="W562" s="275"/>
      <c r="X562" s="275">
        <f t="shared" ca="1" si="79"/>
        <v>0</v>
      </c>
      <c r="Y562" s="275"/>
      <c r="Z562" s="275"/>
      <c r="AB562" s="277" t="str">
        <f t="shared" si="80"/>
        <v/>
      </c>
    </row>
    <row r="563" spans="1:28" s="276" customFormat="1" ht="20.25">
      <c r="A563" s="330"/>
      <c r="B563" s="216" t="str">
        <f>IF(LEN(A563)=0,"",INDEX('Smelter Look-up'!$A:$A,MATCH($A563,'Smelter Look-up'!$E:$E,0)))</f>
        <v/>
      </c>
      <c r="C563" s="220" t="str">
        <f>IF(LEN(A563)=0,"",INDEX('Smelter Look-up'!$C:$C,MATCH($A563,'Smelter Look-up'!$E:$E,0)))</f>
        <v/>
      </c>
      <c r="D563" s="282"/>
      <c r="E563" s="216" t="str">
        <f ca="1">IF(ISERROR($V563),"",OFFSET('Smelter Look-up'!$D$4,$V563-4,0)&amp;"")</f>
        <v/>
      </c>
      <c r="F563" s="216" t="str">
        <f ca="1">IF(ISERROR($V563),"",OFFSET('Smelter Look-up'!$E$4,$V563-4,0))</f>
        <v/>
      </c>
      <c r="G563" s="216" t="str">
        <f ca="1">IF(C563=$X$4,"Enter smelter details",IF(ISERROR($V563),"",OFFSET('Smelter Look-up'!$F$4,$V563-4,0)))</f>
        <v/>
      </c>
      <c r="H563" s="217" t="str">
        <f ca="1">IF(ISERROR($V563),"",OFFSET('Smelter Look-up'!$G$4,$V563-4,0))</f>
        <v/>
      </c>
      <c r="I563" s="218" t="str">
        <f ca="1">IF(ISERROR($V563),"",OFFSET('Smelter Look-up'!$H$4,$V563-4,0))</f>
        <v/>
      </c>
      <c r="J563" s="218" t="str">
        <f ca="1">IF(ISERROR($V563),"",OFFSET('Smelter Look-up'!$I$4,$V563-4,0))</f>
        <v/>
      </c>
      <c r="K563" s="272"/>
      <c r="L563" s="272"/>
      <c r="M563" s="272"/>
      <c r="N563" s="272"/>
      <c r="O563" s="272"/>
      <c r="P563" s="219"/>
      <c r="Q563" s="273"/>
      <c r="R563" s="216" t="str">
        <f ca="1">IF(ISERROR($V563),"",OFFSET('Smelter Look-up'!$C$4,$V563-4,0)&amp;"")</f>
        <v/>
      </c>
      <c r="S563" s="224" t="str">
        <f t="shared" ca="1" si="78"/>
        <v/>
      </c>
      <c r="T563" s="224" t="str">
        <f ca="1">IF(B563="","",IF(ISERROR(MATCH($J563,SorP!$B$1:$B$6230,0)),"",INDIRECT("'SorP'!$A$"&amp;MATCH($J563,SorP!$B$1:$B$6230,0))))</f>
        <v/>
      </c>
      <c r="U563" s="240"/>
      <c r="V563" s="274" t="e">
        <f>IF(C563="",NA(),MATCH($B563&amp;$C563,'Smelter Look-up'!$J:$J,0))</f>
        <v>#N/A</v>
      </c>
      <c r="W563" s="275"/>
      <c r="X563" s="275">
        <f t="shared" ca="1" si="79"/>
        <v>0</v>
      </c>
      <c r="Y563" s="275"/>
      <c r="Z563" s="275"/>
      <c r="AB563" s="277" t="str">
        <f t="shared" si="80"/>
        <v/>
      </c>
    </row>
    <row r="564" spans="1:28" s="276" customFormat="1" ht="20.25">
      <c r="A564" s="330"/>
      <c r="B564" s="216" t="str">
        <f>IF(LEN(A564)=0,"",INDEX('Smelter Look-up'!$A:$A,MATCH($A564,'Smelter Look-up'!$E:$E,0)))</f>
        <v/>
      </c>
      <c r="C564" s="220" t="str">
        <f>IF(LEN(A564)=0,"",INDEX('Smelter Look-up'!$C:$C,MATCH($A564,'Smelter Look-up'!$E:$E,0)))</f>
        <v/>
      </c>
      <c r="D564" s="282"/>
      <c r="E564" s="216" t="str">
        <f ca="1">IF(ISERROR($V564),"",OFFSET('Smelter Look-up'!$D$4,$V564-4,0)&amp;"")</f>
        <v/>
      </c>
      <c r="F564" s="216" t="str">
        <f ca="1">IF(ISERROR($V564),"",OFFSET('Smelter Look-up'!$E$4,$V564-4,0))</f>
        <v/>
      </c>
      <c r="G564" s="216" t="str">
        <f ca="1">IF(C564=$X$4,"Enter smelter details",IF(ISERROR($V564),"",OFFSET('Smelter Look-up'!$F$4,$V564-4,0)))</f>
        <v/>
      </c>
      <c r="H564" s="217" t="str">
        <f ca="1">IF(ISERROR($V564),"",OFFSET('Smelter Look-up'!$G$4,$V564-4,0))</f>
        <v/>
      </c>
      <c r="I564" s="218" t="str">
        <f ca="1">IF(ISERROR($V564),"",OFFSET('Smelter Look-up'!$H$4,$V564-4,0))</f>
        <v/>
      </c>
      <c r="J564" s="218" t="str">
        <f ca="1">IF(ISERROR($V564),"",OFFSET('Smelter Look-up'!$I$4,$V564-4,0))</f>
        <v/>
      </c>
      <c r="K564" s="272"/>
      <c r="L564" s="272"/>
      <c r="M564" s="272"/>
      <c r="N564" s="272"/>
      <c r="O564" s="272"/>
      <c r="P564" s="219"/>
      <c r="Q564" s="273"/>
      <c r="R564" s="216" t="str">
        <f ca="1">IF(ISERROR($V564),"",OFFSET('Smelter Look-up'!$C$4,$V564-4,0)&amp;"")</f>
        <v/>
      </c>
      <c r="S564" s="224" t="str">
        <f t="shared" ca="1" si="78"/>
        <v/>
      </c>
      <c r="T564" s="224" t="str">
        <f ca="1">IF(B564="","",IF(ISERROR(MATCH($J564,SorP!$B$1:$B$6230,0)),"",INDIRECT("'SorP'!$A$"&amp;MATCH($J564,SorP!$B$1:$B$6230,0))))</f>
        <v/>
      </c>
      <c r="U564" s="240"/>
      <c r="V564" s="274" t="e">
        <f>IF(C564="",NA(),MATCH($B564&amp;$C564,'Smelter Look-up'!$J:$J,0))</f>
        <v>#N/A</v>
      </c>
      <c r="W564" s="275"/>
      <c r="X564" s="275">
        <f t="shared" ca="1" si="79"/>
        <v>0</v>
      </c>
      <c r="Y564" s="275"/>
      <c r="Z564" s="275"/>
      <c r="AB564" s="277" t="str">
        <f t="shared" si="80"/>
        <v/>
      </c>
    </row>
    <row r="565" spans="1:28" s="276" customFormat="1" ht="20.25">
      <c r="A565" s="330"/>
      <c r="B565" s="216" t="str">
        <f>IF(LEN(A565)=0,"",INDEX('Smelter Look-up'!$A:$A,MATCH($A565,'Smelter Look-up'!$E:$E,0)))</f>
        <v/>
      </c>
      <c r="C565" s="220" t="str">
        <f>IF(LEN(A565)=0,"",INDEX('Smelter Look-up'!$C:$C,MATCH($A565,'Smelter Look-up'!$E:$E,0)))</f>
        <v/>
      </c>
      <c r="D565" s="282"/>
      <c r="E565" s="216" t="str">
        <f ca="1">IF(ISERROR($V565),"",OFFSET('Smelter Look-up'!$D$4,$V565-4,0)&amp;"")</f>
        <v/>
      </c>
      <c r="F565" s="216" t="str">
        <f ca="1">IF(ISERROR($V565),"",OFFSET('Smelter Look-up'!$E$4,$V565-4,0))</f>
        <v/>
      </c>
      <c r="G565" s="216" t="str">
        <f ca="1">IF(C565=$X$4,"Enter smelter details",IF(ISERROR($V565),"",OFFSET('Smelter Look-up'!$F$4,$V565-4,0)))</f>
        <v/>
      </c>
      <c r="H565" s="217" t="str">
        <f ca="1">IF(ISERROR($V565),"",OFFSET('Smelter Look-up'!$G$4,$V565-4,0))</f>
        <v/>
      </c>
      <c r="I565" s="218" t="str">
        <f ca="1">IF(ISERROR($V565),"",OFFSET('Smelter Look-up'!$H$4,$V565-4,0))</f>
        <v/>
      </c>
      <c r="J565" s="218" t="str">
        <f ca="1">IF(ISERROR($V565),"",OFFSET('Smelter Look-up'!$I$4,$V565-4,0))</f>
        <v/>
      </c>
      <c r="K565" s="272"/>
      <c r="L565" s="272"/>
      <c r="M565" s="272"/>
      <c r="N565" s="272"/>
      <c r="O565" s="272"/>
      <c r="P565" s="219"/>
      <c r="Q565" s="273"/>
      <c r="R565" s="216" t="str">
        <f ca="1">IF(ISERROR($V565),"",OFFSET('Smelter Look-up'!$C$4,$V565-4,0)&amp;"")</f>
        <v/>
      </c>
      <c r="S565" s="224" t="str">
        <f t="shared" ca="1" si="78"/>
        <v/>
      </c>
      <c r="T565" s="224" t="str">
        <f ca="1">IF(B565="","",IF(ISERROR(MATCH($J565,SorP!$B$1:$B$6230,0)),"",INDIRECT("'SorP'!$A$"&amp;MATCH($J565,SorP!$B$1:$B$6230,0))))</f>
        <v/>
      </c>
      <c r="U565" s="240"/>
      <c r="V565" s="274" t="e">
        <f>IF(C565="",NA(),MATCH($B565&amp;$C565,'Smelter Look-up'!$J:$J,0))</f>
        <v>#N/A</v>
      </c>
      <c r="W565" s="275"/>
      <c r="X565" s="275">
        <f t="shared" ca="1" si="79"/>
        <v>0</v>
      </c>
      <c r="Y565" s="275"/>
      <c r="Z565" s="275"/>
      <c r="AB565" s="277" t="str">
        <f t="shared" si="80"/>
        <v/>
      </c>
    </row>
    <row r="566" spans="1:28" s="276" customFormat="1" ht="20.25">
      <c r="A566" s="330"/>
      <c r="B566" s="216" t="str">
        <f>IF(LEN(A566)=0,"",INDEX('Smelter Look-up'!$A:$A,MATCH($A566,'Smelter Look-up'!$E:$E,0)))</f>
        <v/>
      </c>
      <c r="C566" s="220" t="str">
        <f>IF(LEN(A566)=0,"",INDEX('Smelter Look-up'!$C:$C,MATCH($A566,'Smelter Look-up'!$E:$E,0)))</f>
        <v/>
      </c>
      <c r="D566" s="282"/>
      <c r="E566" s="216" t="str">
        <f ca="1">IF(ISERROR($V566),"",OFFSET('Smelter Look-up'!$D$4,$V566-4,0)&amp;"")</f>
        <v/>
      </c>
      <c r="F566" s="216" t="str">
        <f ca="1">IF(ISERROR($V566),"",OFFSET('Smelter Look-up'!$E$4,$V566-4,0))</f>
        <v/>
      </c>
      <c r="G566" s="216" t="str">
        <f ca="1">IF(C566=$X$4,"Enter smelter details",IF(ISERROR($V566),"",OFFSET('Smelter Look-up'!$F$4,$V566-4,0)))</f>
        <v/>
      </c>
      <c r="H566" s="217" t="str">
        <f ca="1">IF(ISERROR($V566),"",OFFSET('Smelter Look-up'!$G$4,$V566-4,0))</f>
        <v/>
      </c>
      <c r="I566" s="218" t="str">
        <f ca="1">IF(ISERROR($V566),"",OFFSET('Smelter Look-up'!$H$4,$V566-4,0))</f>
        <v/>
      </c>
      <c r="J566" s="218" t="str">
        <f ca="1">IF(ISERROR($V566),"",OFFSET('Smelter Look-up'!$I$4,$V566-4,0))</f>
        <v/>
      </c>
      <c r="K566" s="272"/>
      <c r="L566" s="272"/>
      <c r="M566" s="272"/>
      <c r="N566" s="272"/>
      <c r="O566" s="272"/>
      <c r="P566" s="219"/>
      <c r="Q566" s="273"/>
      <c r="R566" s="216" t="str">
        <f ca="1">IF(ISERROR($V566),"",OFFSET('Smelter Look-up'!$C$4,$V566-4,0)&amp;"")</f>
        <v/>
      </c>
      <c r="S566" s="224" t="str">
        <f t="shared" ca="1" si="78"/>
        <v/>
      </c>
      <c r="T566" s="224" t="str">
        <f ca="1">IF(B566="","",IF(ISERROR(MATCH($J566,SorP!$B$1:$B$6230,0)),"",INDIRECT("'SorP'!$A$"&amp;MATCH($J566,SorP!$B$1:$B$6230,0))))</f>
        <v/>
      </c>
      <c r="U566" s="240"/>
      <c r="V566" s="274" t="e">
        <f>IF(C566="",NA(),MATCH($B566&amp;$C566,'Smelter Look-up'!$J:$J,0))</f>
        <v>#N/A</v>
      </c>
      <c r="W566" s="275"/>
      <c r="X566" s="275">
        <f t="shared" ca="1" si="79"/>
        <v>0</v>
      </c>
      <c r="Y566" s="275"/>
      <c r="Z566" s="275"/>
      <c r="AB566" s="277" t="str">
        <f t="shared" si="80"/>
        <v/>
      </c>
    </row>
    <row r="567" spans="1:28" s="276" customFormat="1" ht="20.25">
      <c r="A567" s="330"/>
      <c r="B567" s="216" t="str">
        <f>IF(LEN(A567)=0,"",INDEX('Smelter Look-up'!$A:$A,MATCH($A567,'Smelter Look-up'!$E:$E,0)))</f>
        <v/>
      </c>
      <c r="C567" s="220" t="str">
        <f>IF(LEN(A567)=0,"",INDEX('Smelter Look-up'!$C:$C,MATCH($A567,'Smelter Look-up'!$E:$E,0)))</f>
        <v/>
      </c>
      <c r="D567" s="282"/>
      <c r="E567" s="216" t="str">
        <f ca="1">IF(ISERROR($V567),"",OFFSET('Smelter Look-up'!$D$4,$V567-4,0)&amp;"")</f>
        <v/>
      </c>
      <c r="F567" s="216" t="str">
        <f ca="1">IF(ISERROR($V567),"",OFFSET('Smelter Look-up'!$E$4,$V567-4,0))</f>
        <v/>
      </c>
      <c r="G567" s="216" t="str">
        <f ca="1">IF(C567=$X$4,"Enter smelter details",IF(ISERROR($V567),"",OFFSET('Smelter Look-up'!$F$4,$V567-4,0)))</f>
        <v/>
      </c>
      <c r="H567" s="217" t="str">
        <f ca="1">IF(ISERROR($V567),"",OFFSET('Smelter Look-up'!$G$4,$V567-4,0))</f>
        <v/>
      </c>
      <c r="I567" s="218" t="str">
        <f ca="1">IF(ISERROR($V567),"",OFFSET('Smelter Look-up'!$H$4,$V567-4,0))</f>
        <v/>
      </c>
      <c r="J567" s="218" t="str">
        <f ca="1">IF(ISERROR($V567),"",OFFSET('Smelter Look-up'!$I$4,$V567-4,0))</f>
        <v/>
      </c>
      <c r="K567" s="272"/>
      <c r="L567" s="272"/>
      <c r="M567" s="272"/>
      <c r="N567" s="272"/>
      <c r="O567" s="272"/>
      <c r="P567" s="219"/>
      <c r="Q567" s="273"/>
      <c r="R567" s="216" t="str">
        <f ca="1">IF(ISERROR($V567),"",OFFSET('Smelter Look-up'!$C$4,$V567-4,0)&amp;"")</f>
        <v/>
      </c>
      <c r="S567" s="224" t="str">
        <f t="shared" ca="1" si="78"/>
        <v/>
      </c>
      <c r="T567" s="224" t="str">
        <f ca="1">IF(B567="","",IF(ISERROR(MATCH($J567,SorP!$B$1:$B$6230,0)),"",INDIRECT("'SorP'!$A$"&amp;MATCH($J567,SorP!$B$1:$B$6230,0))))</f>
        <v/>
      </c>
      <c r="U567" s="240"/>
      <c r="V567" s="274" t="e">
        <f>IF(C567="",NA(),MATCH($B567&amp;$C567,'Smelter Look-up'!$J:$J,0))</f>
        <v>#N/A</v>
      </c>
      <c r="W567" s="275"/>
      <c r="X567" s="275">
        <f t="shared" ca="1" si="79"/>
        <v>0</v>
      </c>
      <c r="Y567" s="275"/>
      <c r="Z567" s="275"/>
      <c r="AB567" s="277" t="str">
        <f t="shared" si="80"/>
        <v/>
      </c>
    </row>
    <row r="568" spans="1:28" s="276" customFormat="1" ht="20.25">
      <c r="A568" s="330"/>
      <c r="B568" s="216" t="str">
        <f>IF(LEN(A568)=0,"",INDEX('Smelter Look-up'!$A:$A,MATCH($A568,'Smelter Look-up'!$E:$E,0)))</f>
        <v/>
      </c>
      <c r="C568" s="220" t="str">
        <f>IF(LEN(A568)=0,"",INDEX('Smelter Look-up'!$C:$C,MATCH($A568,'Smelter Look-up'!$E:$E,0)))</f>
        <v/>
      </c>
      <c r="D568" s="282"/>
      <c r="E568" s="216" t="str">
        <f ca="1">IF(ISERROR($V568),"",OFFSET('Smelter Look-up'!$D$4,$V568-4,0)&amp;"")</f>
        <v/>
      </c>
      <c r="F568" s="216" t="str">
        <f ca="1">IF(ISERROR($V568),"",OFFSET('Smelter Look-up'!$E$4,$V568-4,0))</f>
        <v/>
      </c>
      <c r="G568" s="216" t="str">
        <f ca="1">IF(C568=$X$4,"Enter smelter details",IF(ISERROR($V568),"",OFFSET('Smelter Look-up'!$F$4,$V568-4,0)))</f>
        <v/>
      </c>
      <c r="H568" s="217" t="str">
        <f ca="1">IF(ISERROR($V568),"",OFFSET('Smelter Look-up'!$G$4,$V568-4,0))</f>
        <v/>
      </c>
      <c r="I568" s="218" t="str">
        <f ca="1">IF(ISERROR($V568),"",OFFSET('Smelter Look-up'!$H$4,$V568-4,0))</f>
        <v/>
      </c>
      <c r="J568" s="218" t="str">
        <f ca="1">IF(ISERROR($V568),"",OFFSET('Smelter Look-up'!$I$4,$V568-4,0))</f>
        <v/>
      </c>
      <c r="K568" s="272"/>
      <c r="L568" s="272"/>
      <c r="M568" s="272"/>
      <c r="N568" s="272"/>
      <c r="O568" s="272"/>
      <c r="P568" s="219"/>
      <c r="Q568" s="273"/>
      <c r="R568" s="216" t="str">
        <f ca="1">IF(ISERROR($V568),"",OFFSET('Smelter Look-up'!$C$4,$V568-4,0)&amp;"")</f>
        <v/>
      </c>
      <c r="S568" s="224" t="str">
        <f t="shared" ca="1" si="78"/>
        <v/>
      </c>
      <c r="T568" s="224" t="str">
        <f ca="1">IF(B568="","",IF(ISERROR(MATCH($J568,SorP!$B$1:$B$6230,0)),"",INDIRECT("'SorP'!$A$"&amp;MATCH($J568,SorP!$B$1:$B$6230,0))))</f>
        <v/>
      </c>
      <c r="U568" s="240"/>
      <c r="V568" s="274" t="e">
        <f>IF(C568="",NA(),MATCH($B568&amp;$C568,'Smelter Look-up'!$J:$J,0))</f>
        <v>#N/A</v>
      </c>
      <c r="W568" s="275"/>
      <c r="X568" s="275">
        <f t="shared" ca="1" si="79"/>
        <v>0</v>
      </c>
      <c r="Y568" s="275"/>
      <c r="Z568" s="275"/>
      <c r="AB568" s="277" t="str">
        <f t="shared" si="80"/>
        <v/>
      </c>
    </row>
    <row r="569" spans="1:28" s="276" customFormat="1" ht="20.25">
      <c r="A569" s="330"/>
      <c r="B569" s="216" t="str">
        <f>IF(LEN(A569)=0,"",INDEX('Smelter Look-up'!$A:$A,MATCH($A569,'Smelter Look-up'!$E:$E,0)))</f>
        <v/>
      </c>
      <c r="C569" s="220" t="str">
        <f>IF(LEN(A569)=0,"",INDEX('Smelter Look-up'!$C:$C,MATCH($A569,'Smelter Look-up'!$E:$E,0)))</f>
        <v/>
      </c>
      <c r="D569" s="282"/>
      <c r="E569" s="216" t="str">
        <f ca="1">IF(ISERROR($V569),"",OFFSET('Smelter Look-up'!$D$4,$V569-4,0)&amp;"")</f>
        <v/>
      </c>
      <c r="F569" s="216" t="str">
        <f ca="1">IF(ISERROR($V569),"",OFFSET('Smelter Look-up'!$E$4,$V569-4,0))</f>
        <v/>
      </c>
      <c r="G569" s="216" t="str">
        <f ca="1">IF(C569=$X$4,"Enter smelter details",IF(ISERROR($V569),"",OFFSET('Smelter Look-up'!$F$4,$V569-4,0)))</f>
        <v/>
      </c>
      <c r="H569" s="217" t="str">
        <f ca="1">IF(ISERROR($V569),"",OFFSET('Smelter Look-up'!$G$4,$V569-4,0))</f>
        <v/>
      </c>
      <c r="I569" s="218" t="str">
        <f ca="1">IF(ISERROR($V569),"",OFFSET('Smelter Look-up'!$H$4,$V569-4,0))</f>
        <v/>
      </c>
      <c r="J569" s="218" t="str">
        <f ca="1">IF(ISERROR($V569),"",OFFSET('Smelter Look-up'!$I$4,$V569-4,0))</f>
        <v/>
      </c>
      <c r="K569" s="272"/>
      <c r="L569" s="272"/>
      <c r="M569" s="272"/>
      <c r="N569" s="272"/>
      <c r="O569" s="272"/>
      <c r="P569" s="219"/>
      <c r="Q569" s="273"/>
      <c r="R569" s="216" t="str">
        <f ca="1">IF(ISERROR($V569),"",OFFSET('Smelter Look-up'!$C$4,$V569-4,0)&amp;"")</f>
        <v/>
      </c>
      <c r="S569" s="224" t="str">
        <f t="shared" ca="1" si="78"/>
        <v/>
      </c>
      <c r="T569" s="224" t="str">
        <f ca="1">IF(B569="","",IF(ISERROR(MATCH($J569,SorP!$B$1:$B$6230,0)),"",INDIRECT("'SorP'!$A$"&amp;MATCH($J569,SorP!$B$1:$B$6230,0))))</f>
        <v/>
      </c>
      <c r="U569" s="240"/>
      <c r="V569" s="274" t="e">
        <f>IF(C569="",NA(),MATCH($B569&amp;$C569,'Smelter Look-up'!$J:$J,0))</f>
        <v>#N/A</v>
      </c>
      <c r="W569" s="275"/>
      <c r="X569" s="275">
        <f t="shared" ca="1" si="79"/>
        <v>0</v>
      </c>
      <c r="Y569" s="275"/>
      <c r="Z569" s="275"/>
      <c r="AB569" s="277" t="str">
        <f t="shared" si="80"/>
        <v/>
      </c>
    </row>
    <row r="570" spans="1:28" s="276" customFormat="1" ht="20.25">
      <c r="A570" s="330"/>
      <c r="B570" s="216" t="str">
        <f>IF(LEN(A570)=0,"",INDEX('Smelter Look-up'!$A:$A,MATCH($A570,'Smelter Look-up'!$E:$E,0)))</f>
        <v/>
      </c>
      <c r="C570" s="220" t="str">
        <f>IF(LEN(A570)=0,"",INDEX('Smelter Look-up'!$C:$C,MATCH($A570,'Smelter Look-up'!$E:$E,0)))</f>
        <v/>
      </c>
      <c r="D570" s="282"/>
      <c r="E570" s="216" t="str">
        <f ca="1">IF(ISERROR($V570),"",OFFSET('Smelter Look-up'!$D$4,$V570-4,0)&amp;"")</f>
        <v/>
      </c>
      <c r="F570" s="216" t="str">
        <f ca="1">IF(ISERROR($V570),"",OFFSET('Smelter Look-up'!$E$4,$V570-4,0))</f>
        <v/>
      </c>
      <c r="G570" s="216" t="str">
        <f ca="1">IF(C570=$X$4,"Enter smelter details",IF(ISERROR($V570),"",OFFSET('Smelter Look-up'!$F$4,$V570-4,0)))</f>
        <v/>
      </c>
      <c r="H570" s="217" t="str">
        <f ca="1">IF(ISERROR($V570),"",OFFSET('Smelter Look-up'!$G$4,$V570-4,0))</f>
        <v/>
      </c>
      <c r="I570" s="218" t="str">
        <f ca="1">IF(ISERROR($V570),"",OFFSET('Smelter Look-up'!$H$4,$V570-4,0))</f>
        <v/>
      </c>
      <c r="J570" s="218" t="str">
        <f ca="1">IF(ISERROR($V570),"",OFFSET('Smelter Look-up'!$I$4,$V570-4,0))</f>
        <v/>
      </c>
      <c r="K570" s="272"/>
      <c r="L570" s="272"/>
      <c r="M570" s="272"/>
      <c r="N570" s="272"/>
      <c r="O570" s="272"/>
      <c r="P570" s="219"/>
      <c r="Q570" s="273"/>
      <c r="R570" s="216" t="str">
        <f ca="1">IF(ISERROR($V570),"",OFFSET('Smelter Look-up'!$C$4,$V570-4,0)&amp;"")</f>
        <v/>
      </c>
      <c r="S570" s="224" t="str">
        <f t="shared" ca="1" si="78"/>
        <v/>
      </c>
      <c r="T570" s="224" t="str">
        <f ca="1">IF(B570="","",IF(ISERROR(MATCH($J570,SorP!$B$1:$B$6230,0)),"",INDIRECT("'SorP'!$A$"&amp;MATCH($J570,SorP!$B$1:$B$6230,0))))</f>
        <v/>
      </c>
      <c r="U570" s="240"/>
      <c r="V570" s="274" t="e">
        <f>IF(C570="",NA(),MATCH($B570&amp;$C570,'Smelter Look-up'!$J:$J,0))</f>
        <v>#N/A</v>
      </c>
      <c r="W570" s="275"/>
      <c r="X570" s="275">
        <f t="shared" ca="1" si="79"/>
        <v>0</v>
      </c>
      <c r="Y570" s="275"/>
      <c r="Z570" s="275"/>
      <c r="AB570" s="277" t="str">
        <f t="shared" si="80"/>
        <v/>
      </c>
    </row>
    <row r="571" spans="1:28" s="276" customFormat="1" ht="20.25">
      <c r="A571" s="330"/>
      <c r="B571" s="216" t="str">
        <f>IF(LEN(A571)=0,"",INDEX('Smelter Look-up'!$A:$A,MATCH($A571,'Smelter Look-up'!$E:$E,0)))</f>
        <v/>
      </c>
      <c r="C571" s="220" t="str">
        <f>IF(LEN(A571)=0,"",INDEX('Smelter Look-up'!$C:$C,MATCH($A571,'Smelter Look-up'!$E:$E,0)))</f>
        <v/>
      </c>
      <c r="D571" s="282"/>
      <c r="E571" s="216" t="str">
        <f ca="1">IF(ISERROR($V571),"",OFFSET('Smelter Look-up'!$D$4,$V571-4,0)&amp;"")</f>
        <v/>
      </c>
      <c r="F571" s="216" t="str">
        <f ca="1">IF(ISERROR($V571),"",OFFSET('Smelter Look-up'!$E$4,$V571-4,0))</f>
        <v/>
      </c>
      <c r="G571" s="216" t="str">
        <f ca="1">IF(C571=$X$4,"Enter smelter details",IF(ISERROR($V571),"",OFFSET('Smelter Look-up'!$F$4,$V571-4,0)))</f>
        <v/>
      </c>
      <c r="H571" s="217" t="str">
        <f ca="1">IF(ISERROR($V571),"",OFFSET('Smelter Look-up'!$G$4,$V571-4,0))</f>
        <v/>
      </c>
      <c r="I571" s="218" t="str">
        <f ca="1">IF(ISERROR($V571),"",OFFSET('Smelter Look-up'!$H$4,$V571-4,0))</f>
        <v/>
      </c>
      <c r="J571" s="218" t="str">
        <f ca="1">IF(ISERROR($V571),"",OFFSET('Smelter Look-up'!$I$4,$V571-4,0))</f>
        <v/>
      </c>
      <c r="K571" s="272"/>
      <c r="L571" s="272"/>
      <c r="M571" s="272"/>
      <c r="N571" s="272"/>
      <c r="O571" s="272"/>
      <c r="P571" s="219"/>
      <c r="Q571" s="273"/>
      <c r="R571" s="216" t="str">
        <f ca="1">IF(ISERROR($V571),"",OFFSET('Smelter Look-up'!$C$4,$V571-4,0)&amp;"")</f>
        <v/>
      </c>
      <c r="S571" s="224" t="str">
        <f t="shared" ca="1" si="78"/>
        <v/>
      </c>
      <c r="T571" s="224" t="str">
        <f ca="1">IF(B571="","",IF(ISERROR(MATCH($J571,SorP!$B$1:$B$6230,0)),"",INDIRECT("'SorP'!$A$"&amp;MATCH($J571,SorP!$B$1:$B$6230,0))))</f>
        <v/>
      </c>
      <c r="U571" s="240"/>
      <c r="V571" s="274" t="e">
        <f>IF(C571="",NA(),MATCH($B571&amp;$C571,'Smelter Look-up'!$J:$J,0))</f>
        <v>#N/A</v>
      </c>
      <c r="W571" s="275"/>
      <c r="X571" s="275">
        <f t="shared" ca="1" si="79"/>
        <v>0</v>
      </c>
      <c r="Y571" s="275"/>
      <c r="Z571" s="275"/>
      <c r="AB571" s="277" t="str">
        <f t="shared" si="80"/>
        <v/>
      </c>
    </row>
    <row r="572" spans="1:28" s="276" customFormat="1" ht="20.25">
      <c r="A572" s="330"/>
      <c r="B572" s="216" t="str">
        <f>IF(LEN(A572)=0,"",INDEX('Smelter Look-up'!$A:$A,MATCH($A572,'Smelter Look-up'!$E:$E,0)))</f>
        <v/>
      </c>
      <c r="C572" s="220" t="str">
        <f>IF(LEN(A572)=0,"",INDEX('Smelter Look-up'!$C:$C,MATCH($A572,'Smelter Look-up'!$E:$E,0)))</f>
        <v/>
      </c>
      <c r="D572" s="282"/>
      <c r="E572" s="216" t="str">
        <f ca="1">IF(ISERROR($V572),"",OFFSET('Smelter Look-up'!$D$4,$V572-4,0)&amp;"")</f>
        <v/>
      </c>
      <c r="F572" s="216" t="str">
        <f ca="1">IF(ISERROR($V572),"",OFFSET('Smelter Look-up'!$E$4,$V572-4,0))</f>
        <v/>
      </c>
      <c r="G572" s="216" t="str">
        <f ca="1">IF(C572=$X$4,"Enter smelter details",IF(ISERROR($V572),"",OFFSET('Smelter Look-up'!$F$4,$V572-4,0)))</f>
        <v/>
      </c>
      <c r="H572" s="217" t="str">
        <f ca="1">IF(ISERROR($V572),"",OFFSET('Smelter Look-up'!$G$4,$V572-4,0))</f>
        <v/>
      </c>
      <c r="I572" s="218" t="str">
        <f ca="1">IF(ISERROR($V572),"",OFFSET('Smelter Look-up'!$H$4,$V572-4,0))</f>
        <v/>
      </c>
      <c r="J572" s="218" t="str">
        <f ca="1">IF(ISERROR($V572),"",OFFSET('Smelter Look-up'!$I$4,$V572-4,0))</f>
        <v/>
      </c>
      <c r="K572" s="272"/>
      <c r="L572" s="272"/>
      <c r="M572" s="272"/>
      <c r="N572" s="272"/>
      <c r="O572" s="272"/>
      <c r="P572" s="219"/>
      <c r="Q572" s="273"/>
      <c r="R572" s="216" t="str">
        <f ca="1">IF(ISERROR($V572),"",OFFSET('Smelter Look-up'!$C$4,$V572-4,0)&amp;"")</f>
        <v/>
      </c>
      <c r="S572" s="224" t="str">
        <f t="shared" ca="1" si="78"/>
        <v/>
      </c>
      <c r="T572" s="224" t="str">
        <f ca="1">IF(B572="","",IF(ISERROR(MATCH($J572,SorP!$B$1:$B$6230,0)),"",INDIRECT("'SorP'!$A$"&amp;MATCH($J572,SorP!$B$1:$B$6230,0))))</f>
        <v/>
      </c>
      <c r="U572" s="240"/>
      <c r="V572" s="274" t="e">
        <f>IF(C572="",NA(),MATCH($B572&amp;$C572,'Smelter Look-up'!$J:$J,0))</f>
        <v>#N/A</v>
      </c>
      <c r="W572" s="275"/>
      <c r="X572" s="275">
        <f t="shared" ca="1" si="79"/>
        <v>0</v>
      </c>
      <c r="Y572" s="275"/>
      <c r="Z572" s="275"/>
      <c r="AB572" s="277" t="str">
        <f t="shared" si="80"/>
        <v/>
      </c>
    </row>
    <row r="573" spans="1:28" s="276" customFormat="1" ht="20.25">
      <c r="A573" s="330"/>
      <c r="B573" s="216" t="str">
        <f>IF(LEN(A573)=0,"",INDEX('Smelter Look-up'!$A:$A,MATCH($A573,'Smelter Look-up'!$E:$E,0)))</f>
        <v/>
      </c>
      <c r="C573" s="220" t="str">
        <f>IF(LEN(A573)=0,"",INDEX('Smelter Look-up'!$C:$C,MATCH($A573,'Smelter Look-up'!$E:$E,0)))</f>
        <v/>
      </c>
      <c r="D573" s="282"/>
      <c r="E573" s="216" t="str">
        <f ca="1">IF(ISERROR($V573),"",OFFSET('Smelter Look-up'!$D$4,$V573-4,0)&amp;"")</f>
        <v/>
      </c>
      <c r="F573" s="216" t="str">
        <f ca="1">IF(ISERROR($V573),"",OFFSET('Smelter Look-up'!$E$4,$V573-4,0))</f>
        <v/>
      </c>
      <c r="G573" s="216" t="str">
        <f ca="1">IF(C573=$X$4,"Enter smelter details",IF(ISERROR($V573),"",OFFSET('Smelter Look-up'!$F$4,$V573-4,0)))</f>
        <v/>
      </c>
      <c r="H573" s="217" t="str">
        <f ca="1">IF(ISERROR($V573),"",OFFSET('Smelter Look-up'!$G$4,$V573-4,0))</f>
        <v/>
      </c>
      <c r="I573" s="218" t="str">
        <f ca="1">IF(ISERROR($V573),"",OFFSET('Smelter Look-up'!$H$4,$V573-4,0))</f>
        <v/>
      </c>
      <c r="J573" s="218" t="str">
        <f ca="1">IF(ISERROR($V573),"",OFFSET('Smelter Look-up'!$I$4,$V573-4,0))</f>
        <v/>
      </c>
      <c r="K573" s="272"/>
      <c r="L573" s="272"/>
      <c r="M573" s="272"/>
      <c r="N573" s="272"/>
      <c r="O573" s="272"/>
      <c r="P573" s="219"/>
      <c r="Q573" s="273"/>
      <c r="R573" s="216" t="str">
        <f ca="1">IF(ISERROR($V573),"",OFFSET('Smelter Look-up'!$C$4,$V573-4,0)&amp;"")</f>
        <v/>
      </c>
      <c r="S573" s="224" t="str">
        <f t="shared" ca="1" si="78"/>
        <v/>
      </c>
      <c r="T573" s="224" t="str">
        <f ca="1">IF(B573="","",IF(ISERROR(MATCH($J573,SorP!$B$1:$B$6230,0)),"",INDIRECT("'SorP'!$A$"&amp;MATCH($J573,SorP!$B$1:$B$6230,0))))</f>
        <v/>
      </c>
      <c r="U573" s="240"/>
      <c r="V573" s="274" t="e">
        <f>IF(C573="",NA(),MATCH($B573&amp;$C573,'Smelter Look-up'!$J:$J,0))</f>
        <v>#N/A</v>
      </c>
      <c r="W573" s="275"/>
      <c r="X573" s="275">
        <f t="shared" ca="1" si="79"/>
        <v>0</v>
      </c>
      <c r="Y573" s="275"/>
      <c r="Z573" s="275"/>
      <c r="AB573" s="277" t="str">
        <f t="shared" si="80"/>
        <v/>
      </c>
    </row>
    <row r="574" spans="1:28" s="276" customFormat="1" ht="20.25">
      <c r="A574" s="330"/>
      <c r="B574" s="216" t="str">
        <f>IF(LEN(A574)=0,"",INDEX('Smelter Look-up'!$A:$A,MATCH($A574,'Smelter Look-up'!$E:$E,0)))</f>
        <v/>
      </c>
      <c r="C574" s="220" t="str">
        <f>IF(LEN(A574)=0,"",INDEX('Smelter Look-up'!$C:$C,MATCH($A574,'Smelter Look-up'!$E:$E,0)))</f>
        <v/>
      </c>
      <c r="D574" s="282"/>
      <c r="E574" s="216" t="str">
        <f ca="1">IF(ISERROR($V574),"",OFFSET('Smelter Look-up'!$D$4,$V574-4,0)&amp;"")</f>
        <v/>
      </c>
      <c r="F574" s="216" t="str">
        <f ca="1">IF(ISERROR($V574),"",OFFSET('Smelter Look-up'!$E$4,$V574-4,0))</f>
        <v/>
      </c>
      <c r="G574" s="216" t="str">
        <f ca="1">IF(C574=$X$4,"Enter smelter details",IF(ISERROR($V574),"",OFFSET('Smelter Look-up'!$F$4,$V574-4,0)))</f>
        <v/>
      </c>
      <c r="H574" s="217" t="str">
        <f ca="1">IF(ISERROR($V574),"",OFFSET('Smelter Look-up'!$G$4,$V574-4,0))</f>
        <v/>
      </c>
      <c r="I574" s="218" t="str">
        <f ca="1">IF(ISERROR($V574),"",OFFSET('Smelter Look-up'!$H$4,$V574-4,0))</f>
        <v/>
      </c>
      <c r="J574" s="218" t="str">
        <f ca="1">IF(ISERROR($V574),"",OFFSET('Smelter Look-up'!$I$4,$V574-4,0))</f>
        <v/>
      </c>
      <c r="K574" s="272"/>
      <c r="L574" s="272"/>
      <c r="M574" s="272"/>
      <c r="N574" s="272"/>
      <c r="O574" s="272"/>
      <c r="P574" s="219"/>
      <c r="Q574" s="273"/>
      <c r="R574" s="216" t="str">
        <f ca="1">IF(ISERROR($V574),"",OFFSET('Smelter Look-up'!$C$4,$V574-4,0)&amp;"")</f>
        <v/>
      </c>
      <c r="S574" s="224" t="str">
        <f t="shared" ca="1" si="78"/>
        <v/>
      </c>
      <c r="T574" s="224" t="str">
        <f ca="1">IF(B574="","",IF(ISERROR(MATCH($J574,SorP!$B$1:$B$6230,0)),"",INDIRECT("'SorP'!$A$"&amp;MATCH($J574,SorP!$B$1:$B$6230,0))))</f>
        <v/>
      </c>
      <c r="U574" s="240"/>
      <c r="V574" s="274" t="e">
        <f>IF(C574="",NA(),MATCH($B574&amp;$C574,'Smelter Look-up'!$J:$J,0))</f>
        <v>#N/A</v>
      </c>
      <c r="W574" s="275"/>
      <c r="X574" s="275">
        <f t="shared" ca="1" si="79"/>
        <v>0</v>
      </c>
      <c r="Y574" s="275"/>
      <c r="Z574" s="275"/>
      <c r="AB574" s="277" t="str">
        <f t="shared" si="80"/>
        <v/>
      </c>
    </row>
    <row r="575" spans="1:28" s="276" customFormat="1" ht="20.25">
      <c r="A575" s="330"/>
      <c r="B575" s="216" t="str">
        <f>IF(LEN(A575)=0,"",INDEX('Smelter Look-up'!$A:$A,MATCH($A575,'Smelter Look-up'!$E:$E,0)))</f>
        <v/>
      </c>
      <c r="C575" s="220" t="str">
        <f>IF(LEN(A575)=0,"",INDEX('Smelter Look-up'!$C:$C,MATCH($A575,'Smelter Look-up'!$E:$E,0)))</f>
        <v/>
      </c>
      <c r="D575" s="282"/>
      <c r="E575" s="216" t="str">
        <f ca="1">IF(ISERROR($V575),"",OFFSET('Smelter Look-up'!$D$4,$V575-4,0)&amp;"")</f>
        <v/>
      </c>
      <c r="F575" s="216" t="str">
        <f ca="1">IF(ISERROR($V575),"",OFFSET('Smelter Look-up'!$E$4,$V575-4,0))</f>
        <v/>
      </c>
      <c r="G575" s="216" t="str">
        <f ca="1">IF(C575=$X$4,"Enter smelter details",IF(ISERROR($V575),"",OFFSET('Smelter Look-up'!$F$4,$V575-4,0)))</f>
        <v/>
      </c>
      <c r="H575" s="217" t="str">
        <f ca="1">IF(ISERROR($V575),"",OFFSET('Smelter Look-up'!$G$4,$V575-4,0))</f>
        <v/>
      </c>
      <c r="I575" s="218" t="str">
        <f ca="1">IF(ISERROR($V575),"",OFFSET('Smelter Look-up'!$H$4,$V575-4,0))</f>
        <v/>
      </c>
      <c r="J575" s="218" t="str">
        <f ca="1">IF(ISERROR($V575),"",OFFSET('Smelter Look-up'!$I$4,$V575-4,0))</f>
        <v/>
      </c>
      <c r="K575" s="272"/>
      <c r="L575" s="272"/>
      <c r="M575" s="272"/>
      <c r="N575" s="272"/>
      <c r="O575" s="272"/>
      <c r="P575" s="219"/>
      <c r="Q575" s="273"/>
      <c r="R575" s="216" t="str">
        <f ca="1">IF(ISERROR($V575),"",OFFSET('Smelter Look-up'!$C$4,$V575-4,0)&amp;"")</f>
        <v/>
      </c>
      <c r="S575" s="224" t="str">
        <f t="shared" ca="1" si="78"/>
        <v/>
      </c>
      <c r="T575" s="224" t="str">
        <f ca="1">IF(B575="","",IF(ISERROR(MATCH($J575,SorP!$B$1:$B$6230,0)),"",INDIRECT("'SorP'!$A$"&amp;MATCH($J575,SorP!$B$1:$B$6230,0))))</f>
        <v/>
      </c>
      <c r="U575" s="240"/>
      <c r="V575" s="274" t="e">
        <f>IF(C575="",NA(),MATCH($B575&amp;$C575,'Smelter Look-up'!$J:$J,0))</f>
        <v>#N/A</v>
      </c>
      <c r="W575" s="275"/>
      <c r="X575" s="275">
        <f t="shared" ca="1" si="79"/>
        <v>0</v>
      </c>
      <c r="Y575" s="275"/>
      <c r="Z575" s="275"/>
      <c r="AB575" s="277" t="str">
        <f t="shared" si="80"/>
        <v/>
      </c>
    </row>
    <row r="576" spans="1:28" s="276" customFormat="1" ht="20.25">
      <c r="A576" s="330"/>
      <c r="B576" s="216" t="str">
        <f>IF(LEN(A576)=0,"",INDEX('Smelter Look-up'!$A:$A,MATCH($A576,'Smelter Look-up'!$E:$E,0)))</f>
        <v/>
      </c>
      <c r="C576" s="220" t="str">
        <f>IF(LEN(A576)=0,"",INDEX('Smelter Look-up'!$C:$C,MATCH($A576,'Smelter Look-up'!$E:$E,0)))</f>
        <v/>
      </c>
      <c r="D576" s="282"/>
      <c r="E576" s="216" t="str">
        <f ca="1">IF(ISERROR($V576),"",OFFSET('Smelter Look-up'!$D$4,$V576-4,0)&amp;"")</f>
        <v/>
      </c>
      <c r="F576" s="216" t="str">
        <f ca="1">IF(ISERROR($V576),"",OFFSET('Smelter Look-up'!$E$4,$V576-4,0))</f>
        <v/>
      </c>
      <c r="G576" s="216" t="str">
        <f ca="1">IF(C576=$X$4,"Enter smelter details",IF(ISERROR($V576),"",OFFSET('Smelter Look-up'!$F$4,$V576-4,0)))</f>
        <v/>
      </c>
      <c r="H576" s="217" t="str">
        <f ca="1">IF(ISERROR($V576),"",OFFSET('Smelter Look-up'!$G$4,$V576-4,0))</f>
        <v/>
      </c>
      <c r="I576" s="218" t="str">
        <f ca="1">IF(ISERROR($V576),"",OFFSET('Smelter Look-up'!$H$4,$V576-4,0))</f>
        <v/>
      </c>
      <c r="J576" s="218" t="str">
        <f ca="1">IF(ISERROR($V576),"",OFFSET('Smelter Look-up'!$I$4,$V576-4,0))</f>
        <v/>
      </c>
      <c r="K576" s="272"/>
      <c r="L576" s="272"/>
      <c r="M576" s="272"/>
      <c r="N576" s="272"/>
      <c r="O576" s="272"/>
      <c r="P576" s="219"/>
      <c r="Q576" s="273"/>
      <c r="R576" s="216" t="str">
        <f ca="1">IF(ISERROR($V576),"",OFFSET('Smelter Look-up'!$C$4,$V576-4,0)&amp;"")</f>
        <v/>
      </c>
      <c r="S576" s="224" t="str">
        <f t="shared" ca="1" si="78"/>
        <v/>
      </c>
      <c r="T576" s="224" t="str">
        <f ca="1">IF(B576="","",IF(ISERROR(MATCH($J576,SorP!$B$1:$B$6230,0)),"",INDIRECT("'SorP'!$A$"&amp;MATCH($J576,SorP!$B$1:$B$6230,0))))</f>
        <v/>
      </c>
      <c r="U576" s="240"/>
      <c r="V576" s="274" t="e">
        <f>IF(C576="",NA(),MATCH($B576&amp;$C576,'Smelter Look-up'!$J:$J,0))</f>
        <v>#N/A</v>
      </c>
      <c r="W576" s="275"/>
      <c r="X576" s="275">
        <f t="shared" ca="1" si="79"/>
        <v>0</v>
      </c>
      <c r="Y576" s="275"/>
      <c r="Z576" s="275"/>
      <c r="AB576" s="277" t="str">
        <f t="shared" si="80"/>
        <v/>
      </c>
    </row>
    <row r="577" spans="1:28" s="276" customFormat="1" ht="20.25">
      <c r="A577" s="330"/>
      <c r="B577" s="216" t="str">
        <f>IF(LEN(A577)=0,"",INDEX('Smelter Look-up'!$A:$A,MATCH($A577,'Smelter Look-up'!$E:$E,0)))</f>
        <v/>
      </c>
      <c r="C577" s="220" t="str">
        <f>IF(LEN(A577)=0,"",INDEX('Smelter Look-up'!$C:$C,MATCH($A577,'Smelter Look-up'!$E:$E,0)))</f>
        <v/>
      </c>
      <c r="D577" s="282"/>
      <c r="E577" s="216" t="str">
        <f ca="1">IF(ISERROR($V577),"",OFFSET('Smelter Look-up'!$D$4,$V577-4,0)&amp;"")</f>
        <v/>
      </c>
      <c r="F577" s="216" t="str">
        <f ca="1">IF(ISERROR($V577),"",OFFSET('Smelter Look-up'!$E$4,$V577-4,0))</f>
        <v/>
      </c>
      <c r="G577" s="216" t="str">
        <f ca="1">IF(C577=$X$4,"Enter smelter details",IF(ISERROR($V577),"",OFFSET('Smelter Look-up'!$F$4,$V577-4,0)))</f>
        <v/>
      </c>
      <c r="H577" s="217" t="str">
        <f ca="1">IF(ISERROR($V577),"",OFFSET('Smelter Look-up'!$G$4,$V577-4,0))</f>
        <v/>
      </c>
      <c r="I577" s="218" t="str">
        <f ca="1">IF(ISERROR($V577),"",OFFSET('Smelter Look-up'!$H$4,$V577-4,0))</f>
        <v/>
      </c>
      <c r="J577" s="218" t="str">
        <f ca="1">IF(ISERROR($V577),"",OFFSET('Smelter Look-up'!$I$4,$V577-4,0))</f>
        <v/>
      </c>
      <c r="K577" s="272"/>
      <c r="L577" s="272"/>
      <c r="M577" s="272"/>
      <c r="N577" s="272"/>
      <c r="O577" s="272"/>
      <c r="P577" s="219"/>
      <c r="Q577" s="273"/>
      <c r="R577" s="216" t="str">
        <f ca="1">IF(ISERROR($V577),"",OFFSET('Smelter Look-up'!$C$4,$V577-4,0)&amp;"")</f>
        <v/>
      </c>
      <c r="S577" s="224" t="str">
        <f t="shared" ca="1" si="78"/>
        <v/>
      </c>
      <c r="T577" s="224" t="str">
        <f ca="1">IF(B577="","",IF(ISERROR(MATCH($J577,SorP!$B$1:$B$6230,0)),"",INDIRECT("'SorP'!$A$"&amp;MATCH($J577,SorP!$B$1:$B$6230,0))))</f>
        <v/>
      </c>
      <c r="U577" s="240"/>
      <c r="V577" s="274" t="e">
        <f>IF(C577="",NA(),MATCH($B577&amp;$C577,'Smelter Look-up'!$J:$J,0))</f>
        <v>#N/A</v>
      </c>
      <c r="W577" s="275"/>
      <c r="X577" s="275">
        <f t="shared" ca="1" si="79"/>
        <v>0</v>
      </c>
      <c r="Y577" s="275"/>
      <c r="Z577" s="275"/>
      <c r="AB577" s="277" t="str">
        <f t="shared" si="80"/>
        <v/>
      </c>
    </row>
    <row r="578" spans="1:28" s="276" customFormat="1" ht="20.25">
      <c r="A578" s="330"/>
      <c r="B578" s="216" t="str">
        <f>IF(LEN(A578)=0,"",INDEX('Smelter Look-up'!$A:$A,MATCH($A578,'Smelter Look-up'!$E:$E,0)))</f>
        <v/>
      </c>
      <c r="C578" s="220" t="str">
        <f>IF(LEN(A578)=0,"",INDEX('Smelter Look-up'!$C:$C,MATCH($A578,'Smelter Look-up'!$E:$E,0)))</f>
        <v/>
      </c>
      <c r="D578" s="282"/>
      <c r="E578" s="216" t="str">
        <f ca="1">IF(ISERROR($V578),"",OFFSET('Smelter Look-up'!$D$4,$V578-4,0)&amp;"")</f>
        <v/>
      </c>
      <c r="F578" s="216" t="str">
        <f ca="1">IF(ISERROR($V578),"",OFFSET('Smelter Look-up'!$E$4,$V578-4,0))</f>
        <v/>
      </c>
      <c r="G578" s="216" t="str">
        <f ca="1">IF(C578=$X$4,"Enter smelter details",IF(ISERROR($V578),"",OFFSET('Smelter Look-up'!$F$4,$V578-4,0)))</f>
        <v/>
      </c>
      <c r="H578" s="217" t="str">
        <f ca="1">IF(ISERROR($V578),"",OFFSET('Smelter Look-up'!$G$4,$V578-4,0))</f>
        <v/>
      </c>
      <c r="I578" s="218" t="str">
        <f ca="1">IF(ISERROR($V578),"",OFFSET('Smelter Look-up'!$H$4,$V578-4,0))</f>
        <v/>
      </c>
      <c r="J578" s="218" t="str">
        <f ca="1">IF(ISERROR($V578),"",OFFSET('Smelter Look-up'!$I$4,$V578-4,0))</f>
        <v/>
      </c>
      <c r="K578" s="272"/>
      <c r="L578" s="272"/>
      <c r="M578" s="272"/>
      <c r="N578" s="272"/>
      <c r="O578" s="272"/>
      <c r="P578" s="219"/>
      <c r="Q578" s="273"/>
      <c r="R578" s="216" t="str">
        <f ca="1">IF(ISERROR($V578),"",OFFSET('Smelter Look-up'!$C$4,$V578-4,0)&amp;"")</f>
        <v/>
      </c>
      <c r="S578" s="224" t="str">
        <f t="shared" ca="1" si="78"/>
        <v/>
      </c>
      <c r="T578" s="224" t="str">
        <f ca="1">IF(B578="","",IF(ISERROR(MATCH($J578,SorP!$B$1:$B$6230,0)),"",INDIRECT("'SorP'!$A$"&amp;MATCH($J578,SorP!$B$1:$B$6230,0))))</f>
        <v/>
      </c>
      <c r="U578" s="240"/>
      <c r="V578" s="274" t="e">
        <f>IF(C578="",NA(),MATCH($B578&amp;$C578,'Smelter Look-up'!$J:$J,0))</f>
        <v>#N/A</v>
      </c>
      <c r="W578" s="275"/>
      <c r="X578" s="275">
        <f t="shared" ca="1" si="79"/>
        <v>0</v>
      </c>
      <c r="Y578" s="275"/>
      <c r="Z578" s="275"/>
      <c r="AB578" s="277" t="str">
        <f t="shared" si="80"/>
        <v/>
      </c>
    </row>
    <row r="579" spans="1:28" s="276" customFormat="1" ht="20.25">
      <c r="A579" s="330"/>
      <c r="B579" s="216" t="str">
        <f>IF(LEN(A579)=0,"",INDEX('Smelter Look-up'!$A:$A,MATCH($A579,'Smelter Look-up'!$E:$E,0)))</f>
        <v/>
      </c>
      <c r="C579" s="220" t="str">
        <f>IF(LEN(A579)=0,"",INDEX('Smelter Look-up'!$C:$C,MATCH($A579,'Smelter Look-up'!$E:$E,0)))</f>
        <v/>
      </c>
      <c r="D579" s="282"/>
      <c r="E579" s="216" t="str">
        <f ca="1">IF(ISERROR($V579),"",OFFSET('Smelter Look-up'!$D$4,$V579-4,0)&amp;"")</f>
        <v/>
      </c>
      <c r="F579" s="216" t="str">
        <f ca="1">IF(ISERROR($V579),"",OFFSET('Smelter Look-up'!$E$4,$V579-4,0))</f>
        <v/>
      </c>
      <c r="G579" s="216" t="str">
        <f ca="1">IF(C579=$X$4,"Enter smelter details",IF(ISERROR($V579),"",OFFSET('Smelter Look-up'!$F$4,$V579-4,0)))</f>
        <v/>
      </c>
      <c r="H579" s="217" t="str">
        <f ca="1">IF(ISERROR($V579),"",OFFSET('Smelter Look-up'!$G$4,$V579-4,0))</f>
        <v/>
      </c>
      <c r="I579" s="218" t="str">
        <f ca="1">IF(ISERROR($V579),"",OFFSET('Smelter Look-up'!$H$4,$V579-4,0))</f>
        <v/>
      </c>
      <c r="J579" s="218" t="str">
        <f ca="1">IF(ISERROR($V579),"",OFFSET('Smelter Look-up'!$I$4,$V579-4,0))</f>
        <v/>
      </c>
      <c r="K579" s="272"/>
      <c r="L579" s="272"/>
      <c r="M579" s="272"/>
      <c r="N579" s="272"/>
      <c r="O579" s="272"/>
      <c r="P579" s="219"/>
      <c r="Q579" s="273"/>
      <c r="R579" s="216" t="str">
        <f ca="1">IF(ISERROR($V579),"",OFFSET('Smelter Look-up'!$C$4,$V579-4,0)&amp;"")</f>
        <v/>
      </c>
      <c r="S579" s="224" t="str">
        <f t="shared" ca="1" si="78"/>
        <v/>
      </c>
      <c r="T579" s="224" t="str">
        <f ca="1">IF(B579="","",IF(ISERROR(MATCH($J579,SorP!$B$1:$B$6230,0)),"",INDIRECT("'SorP'!$A$"&amp;MATCH($J579,SorP!$B$1:$B$6230,0))))</f>
        <v/>
      </c>
      <c r="U579" s="240"/>
      <c r="V579" s="274" t="e">
        <f>IF(C579="",NA(),MATCH($B579&amp;$C579,'Smelter Look-up'!$J:$J,0))</f>
        <v>#N/A</v>
      </c>
      <c r="W579" s="275"/>
      <c r="X579" s="275">
        <f t="shared" ca="1" si="79"/>
        <v>0</v>
      </c>
      <c r="Y579" s="275"/>
      <c r="Z579" s="275"/>
      <c r="AB579" s="277" t="str">
        <f t="shared" si="80"/>
        <v/>
      </c>
    </row>
    <row r="580" spans="1:28" s="276" customFormat="1" ht="20.25">
      <c r="A580" s="330"/>
      <c r="B580" s="216" t="str">
        <f>IF(LEN(A580)=0,"",INDEX('Smelter Look-up'!$A:$A,MATCH($A580,'Smelter Look-up'!$E:$E,0)))</f>
        <v/>
      </c>
      <c r="C580" s="220" t="str">
        <f>IF(LEN(A580)=0,"",INDEX('Smelter Look-up'!$C:$C,MATCH($A580,'Smelter Look-up'!$E:$E,0)))</f>
        <v/>
      </c>
      <c r="D580" s="282"/>
      <c r="E580" s="216" t="str">
        <f ca="1">IF(ISERROR($V580),"",OFFSET('Smelter Look-up'!$D$4,$V580-4,0)&amp;"")</f>
        <v/>
      </c>
      <c r="F580" s="216" t="str">
        <f ca="1">IF(ISERROR($V580),"",OFFSET('Smelter Look-up'!$E$4,$V580-4,0))</f>
        <v/>
      </c>
      <c r="G580" s="216" t="str">
        <f ca="1">IF(C580=$X$4,"Enter smelter details",IF(ISERROR($V580),"",OFFSET('Smelter Look-up'!$F$4,$V580-4,0)))</f>
        <v/>
      </c>
      <c r="H580" s="217" t="str">
        <f ca="1">IF(ISERROR($V580),"",OFFSET('Smelter Look-up'!$G$4,$V580-4,0))</f>
        <v/>
      </c>
      <c r="I580" s="218" t="str">
        <f ca="1">IF(ISERROR($V580),"",OFFSET('Smelter Look-up'!$H$4,$V580-4,0))</f>
        <v/>
      </c>
      <c r="J580" s="218" t="str">
        <f ca="1">IF(ISERROR($V580),"",OFFSET('Smelter Look-up'!$I$4,$V580-4,0))</f>
        <v/>
      </c>
      <c r="K580" s="272"/>
      <c r="L580" s="272"/>
      <c r="M580" s="272"/>
      <c r="N580" s="272"/>
      <c r="O580" s="272"/>
      <c r="P580" s="219"/>
      <c r="Q580" s="273"/>
      <c r="R580" s="216" t="str">
        <f ca="1">IF(ISERROR($V580),"",OFFSET('Smelter Look-up'!$C$4,$V580-4,0)&amp;"")</f>
        <v/>
      </c>
      <c r="S580" s="224" t="str">
        <f t="shared" ca="1" si="78"/>
        <v/>
      </c>
      <c r="T580" s="224" t="str">
        <f ca="1">IF(B580="","",IF(ISERROR(MATCH($J580,SorP!$B$1:$B$6230,0)),"",INDIRECT("'SorP'!$A$"&amp;MATCH($J580,SorP!$B$1:$B$6230,0))))</f>
        <v/>
      </c>
      <c r="U580" s="240"/>
      <c r="V580" s="274" t="e">
        <f>IF(C580="",NA(),MATCH($B580&amp;$C580,'Smelter Look-up'!$J:$J,0))</f>
        <v>#N/A</v>
      </c>
      <c r="W580" s="275"/>
      <c r="X580" s="275">
        <f t="shared" ca="1" si="79"/>
        <v>0</v>
      </c>
      <c r="Y580" s="275"/>
      <c r="Z580" s="275"/>
      <c r="AB580" s="277" t="str">
        <f t="shared" si="80"/>
        <v/>
      </c>
    </row>
    <row r="581" spans="1:28" s="276" customFormat="1" ht="20.25">
      <c r="A581" s="330"/>
      <c r="B581" s="216" t="str">
        <f>IF(LEN(A581)=0,"",INDEX('Smelter Look-up'!$A:$A,MATCH($A581,'Smelter Look-up'!$E:$E,0)))</f>
        <v/>
      </c>
      <c r="C581" s="220" t="str">
        <f>IF(LEN(A581)=0,"",INDEX('Smelter Look-up'!$C:$C,MATCH($A581,'Smelter Look-up'!$E:$E,0)))</f>
        <v/>
      </c>
      <c r="D581" s="282"/>
      <c r="E581" s="216" t="str">
        <f ca="1">IF(ISERROR($V581),"",OFFSET('Smelter Look-up'!$D$4,$V581-4,0)&amp;"")</f>
        <v/>
      </c>
      <c r="F581" s="216" t="str">
        <f ca="1">IF(ISERROR($V581),"",OFFSET('Smelter Look-up'!$E$4,$V581-4,0))</f>
        <v/>
      </c>
      <c r="G581" s="216" t="str">
        <f ca="1">IF(C581=$X$4,"Enter smelter details",IF(ISERROR($V581),"",OFFSET('Smelter Look-up'!$F$4,$V581-4,0)))</f>
        <v/>
      </c>
      <c r="H581" s="217" t="str">
        <f ca="1">IF(ISERROR($V581),"",OFFSET('Smelter Look-up'!$G$4,$V581-4,0))</f>
        <v/>
      </c>
      <c r="I581" s="218" t="str">
        <f ca="1">IF(ISERROR($V581),"",OFFSET('Smelter Look-up'!$H$4,$V581-4,0))</f>
        <v/>
      </c>
      <c r="J581" s="218" t="str">
        <f ca="1">IF(ISERROR($V581),"",OFFSET('Smelter Look-up'!$I$4,$V581-4,0))</f>
        <v/>
      </c>
      <c r="K581" s="272"/>
      <c r="L581" s="272"/>
      <c r="M581" s="272"/>
      <c r="N581" s="272"/>
      <c r="O581" s="272"/>
      <c r="P581" s="219"/>
      <c r="Q581" s="273"/>
      <c r="R581" s="216" t="str">
        <f ca="1">IF(ISERROR($V581),"",OFFSET('Smelter Look-up'!$C$4,$V581-4,0)&amp;"")</f>
        <v/>
      </c>
      <c r="S581" s="224" t="str">
        <f t="shared" ref="S581" ca="1" si="81">IF(B581="","",IF(ISERROR(MATCH($E581,CL,0)),"Unknown",INDIRECT("'C'!$A$"&amp;MATCH($E581,CL,0)+1)))</f>
        <v/>
      </c>
      <c r="T581" s="224" t="str">
        <f ca="1">IF(B581="","",IF(ISERROR(MATCH($J581,SorP!$B$1:$B$6230,0)),"",INDIRECT("'SorP'!$A$"&amp;MATCH($J581,SorP!$B$1:$B$6230,0))))</f>
        <v/>
      </c>
      <c r="U581" s="240"/>
      <c r="V581" s="274" t="e">
        <f>IF(C581="",NA(),MATCH($B581&amp;$C581,'Smelter Look-up'!$J:$J,0))</f>
        <v>#N/A</v>
      </c>
      <c r="W581" s="275"/>
      <c r="X581" s="275">
        <f t="shared" ref="X581" ca="1" si="82">IF(AND(C581="Smelter not listed",OR(LEN(D581)=0,LEN(E581)=0)),1,0)</f>
        <v>0</v>
      </c>
      <c r="Y581" s="275"/>
      <c r="Z581" s="275"/>
      <c r="AB581" s="277" t="str">
        <f t="shared" ref="AB581" si="83">B581&amp;C581</f>
        <v/>
      </c>
    </row>
    <row r="582" spans="1:28" s="276" customFormat="1" ht="20.25">
      <c r="A582" s="330"/>
      <c r="B582" s="216" t="str">
        <f>IF(LEN(A582)=0,"",INDEX('Smelter Look-up'!$A:$A,MATCH($A582,'Smelter Look-up'!$E:$E,0)))</f>
        <v/>
      </c>
      <c r="C582" s="220" t="str">
        <f>IF(LEN(A582)=0,"",INDEX('Smelter Look-up'!$C:$C,MATCH($A582,'Smelter Look-up'!$E:$E,0)))</f>
        <v/>
      </c>
      <c r="D582" s="282"/>
      <c r="E582" s="216" t="str">
        <f ca="1">IF(ISERROR($V582),"",OFFSET('Smelter Look-up'!$D$4,$V582-4,0)&amp;"")</f>
        <v/>
      </c>
      <c r="F582" s="216" t="str">
        <f ca="1">IF(ISERROR($V582),"",OFFSET('Smelter Look-up'!$E$4,$V582-4,0))</f>
        <v/>
      </c>
      <c r="G582" s="216" t="str">
        <f ca="1">IF(C582=$X$4,"Enter smelter details",IF(ISERROR($V582),"",OFFSET('Smelter Look-up'!$F$4,$V582-4,0)))</f>
        <v/>
      </c>
      <c r="H582" s="217" t="str">
        <f ca="1">IF(ISERROR($V582),"",OFFSET('Smelter Look-up'!$G$4,$V582-4,0))</f>
        <v/>
      </c>
      <c r="I582" s="218" t="str">
        <f ca="1">IF(ISERROR($V582),"",OFFSET('Smelter Look-up'!$H$4,$V582-4,0))</f>
        <v/>
      </c>
      <c r="J582" s="218" t="str">
        <f ca="1">IF(ISERROR($V582),"",OFFSET('Smelter Look-up'!$I$4,$V582-4,0))</f>
        <v/>
      </c>
      <c r="K582" s="272"/>
      <c r="L582" s="272"/>
      <c r="M582" s="272"/>
      <c r="N582" s="272"/>
      <c r="O582" s="272"/>
      <c r="P582" s="219"/>
      <c r="Q582" s="273"/>
      <c r="R582" s="216" t="str">
        <f ca="1">IF(ISERROR($V582),"",OFFSET('Smelter Look-up'!$C$4,$V582-4,0)&amp;"")</f>
        <v/>
      </c>
      <c r="S582" s="224" t="str">
        <f ca="1">IF(B582="","",IF(ISERROR(MATCH($E582,CL,0)),"Unknown",INDIRECT("'C'!$A$"&amp;MATCH($E582,CL,0)+1)))</f>
        <v/>
      </c>
      <c r="T582" s="224" t="str">
        <f ca="1">IF(B582="","",IF(ISERROR(MATCH($J582,SorP!$B$1:$B$6230,0)),"",INDIRECT("'SorP'!$A$"&amp;MATCH($J582,SorP!$B$1:$B$6230,0))))</f>
        <v/>
      </c>
      <c r="U582" s="240"/>
      <c r="V582" s="274" t="e">
        <f>IF(C582="",NA(),MATCH($B582&amp;$C582,'Smelter Look-up'!$J:$J,0))</f>
        <v>#N/A</v>
      </c>
      <c r="W582" s="275"/>
      <c r="X582" s="275">
        <f ca="1">IF(AND(C582="Smelter not listed",OR(LEN(D582)=0,LEN(E582)=0)),1,0)</f>
        <v>0</v>
      </c>
      <c r="Y582" s="275"/>
      <c r="Z582" s="275"/>
      <c r="AB582" s="277" t="str">
        <f>B582&amp;C582</f>
        <v/>
      </c>
    </row>
    <row r="583" spans="1:28" s="276" customFormat="1" ht="20.25">
      <c r="A583" s="330"/>
      <c r="B583" s="216" t="str">
        <f>IF(LEN(A583)=0,"",INDEX('Smelter Look-up'!$A:$A,MATCH($A583,'Smelter Look-up'!$E:$E,0)))</f>
        <v/>
      </c>
      <c r="C583" s="220" t="str">
        <f>IF(LEN(A583)=0,"",INDEX('Smelter Look-up'!$C:$C,MATCH($A583,'Smelter Look-up'!$E:$E,0)))</f>
        <v/>
      </c>
      <c r="D583" s="282"/>
      <c r="E583" s="216" t="str">
        <f ca="1">IF(ISERROR($V583),"",OFFSET('Smelter Look-up'!$D$4,$V583-4,0)&amp;"")</f>
        <v/>
      </c>
      <c r="F583" s="216" t="str">
        <f ca="1">IF(ISERROR($V583),"",OFFSET('Smelter Look-up'!$E$4,$V583-4,0))</f>
        <v/>
      </c>
      <c r="G583" s="216" t="str">
        <f ca="1">IF(C583=$X$4,"Enter smelter details",IF(ISERROR($V583),"",OFFSET('Smelter Look-up'!$F$4,$V583-4,0)))</f>
        <v/>
      </c>
      <c r="H583" s="217" t="str">
        <f ca="1">IF(ISERROR($V583),"",OFFSET('Smelter Look-up'!$G$4,$V583-4,0))</f>
        <v/>
      </c>
      <c r="I583" s="218" t="str">
        <f ca="1">IF(ISERROR($V583),"",OFFSET('Smelter Look-up'!$H$4,$V583-4,0))</f>
        <v/>
      </c>
      <c r="J583" s="218" t="str">
        <f ca="1">IF(ISERROR($V583),"",OFFSET('Smelter Look-up'!$I$4,$V583-4,0))</f>
        <v/>
      </c>
      <c r="K583" s="272"/>
      <c r="L583" s="272"/>
      <c r="M583" s="272"/>
      <c r="N583" s="272"/>
      <c r="O583" s="272"/>
      <c r="P583" s="219"/>
      <c r="Q583" s="273"/>
      <c r="R583" s="216" t="str">
        <f ca="1">IF(ISERROR($V583),"",OFFSET('Smelter Look-up'!$C$4,$V583-4,0)&amp;"")</f>
        <v/>
      </c>
      <c r="S583" s="224" t="str">
        <f ca="1">IF(B583="","",IF(ISERROR(MATCH($E583,CL,0)),"Unknown",INDIRECT("'C'!$A$"&amp;MATCH($E583,CL,0)+1)))</f>
        <v/>
      </c>
      <c r="T583" s="224" t="str">
        <f ca="1">IF(B583="","",IF(ISERROR(MATCH($J583,SorP!$B$1:$B$6230,0)),"",INDIRECT("'SorP'!$A$"&amp;MATCH($J583,SorP!$B$1:$B$6230,0))))</f>
        <v/>
      </c>
      <c r="U583" s="240"/>
      <c r="V583" s="274" t="e">
        <f>IF(C583="",NA(),MATCH($B583&amp;$C583,'Smelter Look-up'!$J:$J,0))</f>
        <v>#N/A</v>
      </c>
      <c r="W583" s="275"/>
      <c r="X583" s="275">
        <f ca="1">IF(AND(C583="Smelter not listed",OR(LEN(D583)=0,LEN(E583)=0)),1,0)</f>
        <v>0</v>
      </c>
      <c r="Y583" s="275"/>
      <c r="Z583" s="275"/>
      <c r="AB583" s="277" t="str">
        <f>B583&amp;C583</f>
        <v/>
      </c>
    </row>
    <row r="584" spans="1:28" s="276" customFormat="1" ht="20.25">
      <c r="A584" s="330"/>
      <c r="B584" s="216" t="str">
        <f>IF(LEN(A584)=0,"",INDEX('Smelter Look-up'!$A:$A,MATCH($A584,'Smelter Look-up'!$E:$E,0)))</f>
        <v/>
      </c>
      <c r="C584" s="220" t="str">
        <f>IF(LEN(A584)=0,"",INDEX('Smelter Look-up'!$C:$C,MATCH($A584,'Smelter Look-up'!$E:$E,0)))</f>
        <v/>
      </c>
      <c r="D584" s="282"/>
      <c r="E584" s="216" t="str">
        <f ca="1">IF(ISERROR($V584),"",OFFSET('Smelter Look-up'!$D$4,$V584-4,0)&amp;"")</f>
        <v/>
      </c>
      <c r="F584" s="216" t="str">
        <f ca="1">IF(ISERROR($V584),"",OFFSET('Smelter Look-up'!$E$4,$V584-4,0))</f>
        <v/>
      </c>
      <c r="G584" s="216" t="str">
        <f ca="1">IF(C584=$X$4,"Enter smelter details",IF(ISERROR($V584),"",OFFSET('Smelter Look-up'!$F$4,$V584-4,0)))</f>
        <v/>
      </c>
      <c r="H584" s="217" t="str">
        <f ca="1">IF(ISERROR($V584),"",OFFSET('Smelter Look-up'!$G$4,$V584-4,0))</f>
        <v/>
      </c>
      <c r="I584" s="218" t="str">
        <f ca="1">IF(ISERROR($V584),"",OFFSET('Smelter Look-up'!$H$4,$V584-4,0))</f>
        <v/>
      </c>
      <c r="J584" s="218" t="str">
        <f ca="1">IF(ISERROR($V584),"",OFFSET('Smelter Look-up'!$I$4,$V584-4,0))</f>
        <v/>
      </c>
      <c r="K584" s="272"/>
      <c r="L584" s="272"/>
      <c r="M584" s="272"/>
      <c r="N584" s="272"/>
      <c r="O584" s="272"/>
      <c r="P584" s="219"/>
      <c r="Q584" s="273"/>
      <c r="R584" s="216" t="str">
        <f ca="1">IF(ISERROR($V584),"",OFFSET('Smelter Look-up'!$C$4,$V584-4,0)&amp;"")</f>
        <v/>
      </c>
      <c r="S584" s="224" t="str">
        <f ca="1">IF(B584="","",IF(ISERROR(MATCH($E584,CL,0)),"Unknown",INDIRECT("'C'!$A$"&amp;MATCH($E584,CL,0)+1)))</f>
        <v/>
      </c>
      <c r="T584" s="224" t="str">
        <f ca="1">IF(B584="","",IF(ISERROR(MATCH($J584,SorP!$B$1:$B$6230,0)),"",INDIRECT("'SorP'!$A$"&amp;MATCH($J584,SorP!$B$1:$B$6230,0))))</f>
        <v/>
      </c>
      <c r="U584" s="240"/>
      <c r="V584" s="274" t="e">
        <f>IF(C584="",NA(),MATCH($B584&amp;$C584,'Smelter Look-up'!$J:$J,0))</f>
        <v>#N/A</v>
      </c>
      <c r="W584" s="275"/>
      <c r="X584" s="275">
        <f ca="1">IF(AND(C584="Smelter not listed",OR(LEN(D584)=0,LEN(E584)=0)),1,0)</f>
        <v>0</v>
      </c>
      <c r="Y584" s="275"/>
      <c r="Z584" s="275"/>
      <c r="AB584" s="277" t="str">
        <f>B584&amp;C584</f>
        <v/>
      </c>
    </row>
    <row r="585" spans="1:28" s="276" customFormat="1" ht="20.25">
      <c r="A585" s="330"/>
      <c r="B585" s="216" t="str">
        <f>IF(LEN(A585)=0,"",INDEX('Smelter Look-up'!$A:$A,MATCH($A585,'Smelter Look-up'!$E:$E,0)))</f>
        <v/>
      </c>
      <c r="C585" s="220" t="str">
        <f>IF(LEN(A585)=0,"",INDEX('Smelter Look-up'!$C:$C,MATCH($A585,'Smelter Look-up'!$E:$E,0)))</f>
        <v/>
      </c>
      <c r="D585" s="282"/>
      <c r="E585" s="216" t="str">
        <f ca="1">IF(ISERROR($V585),"",OFFSET('Smelter Look-up'!$D$4,$V585-4,0)&amp;"")</f>
        <v/>
      </c>
      <c r="F585" s="216" t="str">
        <f ca="1">IF(ISERROR($V585),"",OFFSET('Smelter Look-up'!$E$4,$V585-4,0))</f>
        <v/>
      </c>
      <c r="G585" s="216" t="str">
        <f ca="1">IF(C585=$X$4,"Enter smelter details",IF(ISERROR($V585),"",OFFSET('Smelter Look-up'!$F$4,$V585-4,0)))</f>
        <v/>
      </c>
      <c r="H585" s="217" t="str">
        <f ca="1">IF(ISERROR($V585),"",OFFSET('Smelter Look-up'!$G$4,$V585-4,0))</f>
        <v/>
      </c>
      <c r="I585" s="218" t="str">
        <f ca="1">IF(ISERROR($V585),"",OFFSET('Smelter Look-up'!$H$4,$V585-4,0))</f>
        <v/>
      </c>
      <c r="J585" s="218" t="str">
        <f ca="1">IF(ISERROR($V585),"",OFFSET('Smelter Look-up'!$I$4,$V585-4,0))</f>
        <v/>
      </c>
      <c r="K585" s="272"/>
      <c r="L585" s="272"/>
      <c r="M585" s="272"/>
      <c r="N585" s="272"/>
      <c r="O585" s="272"/>
      <c r="P585" s="219"/>
      <c r="Q585" s="273"/>
      <c r="R585" s="216" t="str">
        <f ca="1">IF(ISERROR($V585),"",OFFSET('Smelter Look-up'!$C$4,$V585-4,0)&amp;"")</f>
        <v/>
      </c>
      <c r="S585" s="224" t="str">
        <f ca="1">IF(B585="","",IF(ISERROR(MATCH($E585,CL,0)),"Unknown",INDIRECT("'C'!$A$"&amp;MATCH($E585,CL,0)+1)))</f>
        <v/>
      </c>
      <c r="T585" s="224" t="str">
        <f ca="1">IF(B585="","",IF(ISERROR(MATCH($J585,SorP!$B$1:$B$6230,0)),"",INDIRECT("'SorP'!$A$"&amp;MATCH($J585,SorP!$B$1:$B$6230,0))))</f>
        <v/>
      </c>
      <c r="U585" s="240"/>
      <c r="V585" s="274" t="e">
        <f>IF(C585="",NA(),MATCH($B585&amp;$C585,'Smelter Look-up'!$J:$J,0))</f>
        <v>#N/A</v>
      </c>
      <c r="W585" s="275"/>
      <c r="X585" s="275">
        <f ca="1">IF(AND(C585="Smelter not listed",OR(LEN(D585)=0,LEN(E585)=0)),1,0)</f>
        <v>0</v>
      </c>
      <c r="Y585" s="275"/>
      <c r="Z585" s="275"/>
      <c r="AB585" s="277" t="str">
        <f>B585&amp;C585</f>
        <v/>
      </c>
    </row>
    <row r="586" spans="1:28" s="276" customFormat="1" ht="20.25">
      <c r="A586" s="330"/>
      <c r="B586" s="216" t="str">
        <f>IF(LEN(A586)=0,"",INDEX('Smelter Look-up'!$A:$A,MATCH($A586,'Smelter Look-up'!$E:$E,0)))</f>
        <v/>
      </c>
      <c r="C586" s="220" t="str">
        <f>IF(LEN(A586)=0,"",INDEX('Smelter Look-up'!$C:$C,MATCH($A586,'Smelter Look-up'!$E:$E,0)))</f>
        <v/>
      </c>
      <c r="D586" s="282"/>
      <c r="E586" s="216" t="str">
        <f ca="1">IF(ISERROR($V586),"",OFFSET('Smelter Look-up'!$D$4,$V586-4,0)&amp;"")</f>
        <v/>
      </c>
      <c r="F586" s="216" t="str">
        <f ca="1">IF(ISERROR($V586),"",OFFSET('Smelter Look-up'!$E$4,$V586-4,0))</f>
        <v/>
      </c>
      <c r="G586" s="216" t="str">
        <f ca="1">IF(C586=$X$4,"Enter smelter details",IF(ISERROR($V586),"",OFFSET('Smelter Look-up'!$F$4,$V586-4,0)))</f>
        <v/>
      </c>
      <c r="H586" s="217" t="str">
        <f ca="1">IF(ISERROR($V586),"",OFFSET('Smelter Look-up'!$G$4,$V586-4,0))</f>
        <v/>
      </c>
      <c r="I586" s="218" t="str">
        <f ca="1">IF(ISERROR($V586),"",OFFSET('Smelter Look-up'!$H$4,$V586-4,0))</f>
        <v/>
      </c>
      <c r="J586" s="218" t="str">
        <f ca="1">IF(ISERROR($V586),"",OFFSET('Smelter Look-up'!$I$4,$V586-4,0))</f>
        <v/>
      </c>
      <c r="K586" s="272"/>
      <c r="L586" s="272"/>
      <c r="M586" s="272"/>
      <c r="N586" s="272"/>
      <c r="O586" s="272"/>
      <c r="P586" s="219"/>
      <c r="Q586" s="273"/>
      <c r="R586" s="216" t="str">
        <f ca="1">IF(ISERROR($V586),"",OFFSET('Smelter Look-up'!$C$4,$V586-4,0)&amp;"")</f>
        <v/>
      </c>
      <c r="S586" s="224" t="str">
        <f t="shared" ref="S586" ca="1" si="84">IF(B586="","",IF(ISERROR(MATCH($E586,CL,0)),"Unknown",INDIRECT("'C'!$A$"&amp;MATCH($E586,CL,0)+1)))</f>
        <v/>
      </c>
      <c r="T586" s="224" t="str">
        <f ca="1">IF(B586="","",IF(ISERROR(MATCH($J586,SorP!$B$1:$B$6230,0)),"",INDIRECT("'SorP'!$A$"&amp;MATCH($J586,SorP!$B$1:$B$6230,0))))</f>
        <v/>
      </c>
      <c r="U586" s="240"/>
      <c r="V586" s="274" t="e">
        <f>IF(C586="",NA(),MATCH($B586&amp;$C586,'Smelter Look-up'!$J:$J,0))</f>
        <v>#N/A</v>
      </c>
      <c r="W586" s="275"/>
      <c r="X586" s="275">
        <f t="shared" ref="X586" ca="1" si="85">IF(AND(C586="Smelter not listed",OR(LEN(D586)=0,LEN(E586)=0)),1,0)</f>
        <v>0</v>
      </c>
      <c r="Y586" s="275"/>
      <c r="Z586" s="275"/>
      <c r="AB586" s="277" t="str">
        <f t="shared" ref="AB586" si="86">B586&amp;C586</f>
        <v/>
      </c>
    </row>
    <row r="587" spans="1:28" s="276" customFormat="1" ht="20.25">
      <c r="A587" s="330"/>
      <c r="B587" s="216" t="str">
        <f>IF(LEN(A587)=0,"",INDEX('Smelter Look-up'!$A:$A,MATCH($A587,'Smelter Look-up'!$E:$E,0)))</f>
        <v/>
      </c>
      <c r="C587" s="220" t="str">
        <f>IF(LEN(A587)=0,"",INDEX('Smelter Look-up'!$C:$C,MATCH($A587,'Smelter Look-up'!$E:$E,0)))</f>
        <v/>
      </c>
      <c r="D587" s="282"/>
      <c r="E587" s="216" t="str">
        <f ca="1">IF(ISERROR($V587),"",OFFSET('Smelter Look-up'!$D$4,$V587-4,0)&amp;"")</f>
        <v/>
      </c>
      <c r="F587" s="216" t="str">
        <f ca="1">IF(ISERROR($V587),"",OFFSET('Smelter Look-up'!$E$4,$V587-4,0))</f>
        <v/>
      </c>
      <c r="G587" s="216" t="str">
        <f ca="1">IF(C587=$X$4,"Enter smelter details",IF(ISERROR($V587),"",OFFSET('Smelter Look-up'!$F$4,$V587-4,0)))</f>
        <v/>
      </c>
      <c r="H587" s="217" t="str">
        <f ca="1">IF(ISERROR($V587),"",OFFSET('Smelter Look-up'!$G$4,$V587-4,0))</f>
        <v/>
      </c>
      <c r="I587" s="218" t="str">
        <f ca="1">IF(ISERROR($V587),"",OFFSET('Smelter Look-up'!$H$4,$V587-4,0))</f>
        <v/>
      </c>
      <c r="J587" s="218" t="str">
        <f ca="1">IF(ISERROR($V587),"",OFFSET('Smelter Look-up'!$I$4,$V587-4,0))</f>
        <v/>
      </c>
      <c r="K587" s="272"/>
      <c r="L587" s="272"/>
      <c r="M587" s="272"/>
      <c r="N587" s="272"/>
      <c r="O587" s="272"/>
      <c r="P587" s="219"/>
      <c r="Q587" s="273"/>
      <c r="R587" s="216" t="str">
        <f ca="1">IF(ISERROR($V587),"",OFFSET('Smelter Look-up'!$C$4,$V587-4,0)&amp;"")</f>
        <v/>
      </c>
      <c r="S587" s="224" t="str">
        <f t="shared" ref="S587:S634" ca="1" si="87">IF(B587="","",IF(ISERROR(MATCH($E587,CL,0)),"Unknown",INDIRECT("'C'!$A$"&amp;MATCH($E587,CL,0)+1)))</f>
        <v/>
      </c>
      <c r="T587" s="224" t="str">
        <f ca="1">IF(B587="","",IF(ISERROR(MATCH($J587,SorP!$B$1:$B$6230,0)),"",INDIRECT("'SorP'!$A$"&amp;MATCH($J587,SorP!$B$1:$B$6230,0))))</f>
        <v/>
      </c>
      <c r="U587" s="240"/>
      <c r="V587" s="274" t="e">
        <f>IF(C587="",NA(),MATCH($B587&amp;$C587,'Smelter Look-up'!$J:$J,0))</f>
        <v>#N/A</v>
      </c>
      <c r="W587" s="275"/>
      <c r="X587" s="275">
        <f t="shared" ref="X587:X634" ca="1" si="88">IF(AND(C587="Smelter not listed",OR(LEN(D587)=0,LEN(E587)=0)),1,0)</f>
        <v>0</v>
      </c>
      <c r="Y587" s="275"/>
      <c r="Z587" s="275"/>
      <c r="AB587" s="277" t="str">
        <f t="shared" ref="AB587:AB634" si="89">B587&amp;C587</f>
        <v/>
      </c>
    </row>
    <row r="588" spans="1:28" s="276" customFormat="1" ht="20.25">
      <c r="A588" s="330"/>
      <c r="B588" s="216" t="str">
        <f>IF(LEN(A588)=0,"",INDEX('Smelter Look-up'!$A:$A,MATCH($A588,'Smelter Look-up'!$E:$E,0)))</f>
        <v/>
      </c>
      <c r="C588" s="220" t="str">
        <f>IF(LEN(A588)=0,"",INDEX('Smelter Look-up'!$C:$C,MATCH($A588,'Smelter Look-up'!$E:$E,0)))</f>
        <v/>
      </c>
      <c r="D588" s="282"/>
      <c r="E588" s="216" t="str">
        <f ca="1">IF(ISERROR($V588),"",OFFSET('Smelter Look-up'!$D$4,$V588-4,0)&amp;"")</f>
        <v/>
      </c>
      <c r="F588" s="216" t="str">
        <f ca="1">IF(ISERROR($V588),"",OFFSET('Smelter Look-up'!$E$4,$V588-4,0))</f>
        <v/>
      </c>
      <c r="G588" s="216" t="str">
        <f ca="1">IF(C588=$X$4,"Enter smelter details",IF(ISERROR($V588),"",OFFSET('Smelter Look-up'!$F$4,$V588-4,0)))</f>
        <v/>
      </c>
      <c r="H588" s="217" t="str">
        <f ca="1">IF(ISERROR($V588),"",OFFSET('Smelter Look-up'!$G$4,$V588-4,0))</f>
        <v/>
      </c>
      <c r="I588" s="218" t="str">
        <f ca="1">IF(ISERROR($V588),"",OFFSET('Smelter Look-up'!$H$4,$V588-4,0))</f>
        <v/>
      </c>
      <c r="J588" s="218" t="str">
        <f ca="1">IF(ISERROR($V588),"",OFFSET('Smelter Look-up'!$I$4,$V588-4,0))</f>
        <v/>
      </c>
      <c r="K588" s="272"/>
      <c r="L588" s="272"/>
      <c r="M588" s="272"/>
      <c r="N588" s="272"/>
      <c r="O588" s="272"/>
      <c r="P588" s="219"/>
      <c r="Q588" s="273"/>
      <c r="R588" s="216" t="str">
        <f ca="1">IF(ISERROR($V588),"",OFFSET('Smelter Look-up'!$C$4,$V588-4,0)&amp;"")</f>
        <v/>
      </c>
      <c r="S588" s="224" t="str">
        <f t="shared" ca="1" si="87"/>
        <v/>
      </c>
      <c r="T588" s="224" t="str">
        <f ca="1">IF(B588="","",IF(ISERROR(MATCH($J588,SorP!$B$1:$B$6230,0)),"",INDIRECT("'SorP'!$A$"&amp;MATCH($J588,SorP!$B$1:$B$6230,0))))</f>
        <v/>
      </c>
      <c r="U588" s="240"/>
      <c r="V588" s="274" t="e">
        <f>IF(C588="",NA(),MATCH($B588&amp;$C588,'Smelter Look-up'!$J:$J,0))</f>
        <v>#N/A</v>
      </c>
      <c r="W588" s="275"/>
      <c r="X588" s="275">
        <f t="shared" ca="1" si="88"/>
        <v>0</v>
      </c>
      <c r="Y588" s="275"/>
      <c r="Z588" s="275"/>
      <c r="AB588" s="277" t="str">
        <f t="shared" si="89"/>
        <v/>
      </c>
    </row>
    <row r="589" spans="1:28" s="276" customFormat="1" ht="20.25">
      <c r="A589" s="330"/>
      <c r="B589" s="216" t="str">
        <f>IF(LEN(A589)=0,"",INDEX('Smelter Look-up'!$A:$A,MATCH($A589,'Smelter Look-up'!$E:$E,0)))</f>
        <v/>
      </c>
      <c r="C589" s="220" t="str">
        <f>IF(LEN(A589)=0,"",INDEX('Smelter Look-up'!$C:$C,MATCH($A589,'Smelter Look-up'!$E:$E,0)))</f>
        <v/>
      </c>
      <c r="D589" s="282"/>
      <c r="E589" s="216" t="str">
        <f ca="1">IF(ISERROR($V589),"",OFFSET('Smelter Look-up'!$D$4,$V589-4,0)&amp;"")</f>
        <v/>
      </c>
      <c r="F589" s="216" t="str">
        <f ca="1">IF(ISERROR($V589),"",OFFSET('Smelter Look-up'!$E$4,$V589-4,0))</f>
        <v/>
      </c>
      <c r="G589" s="216" t="str">
        <f ca="1">IF(C589=$X$4,"Enter smelter details",IF(ISERROR($V589),"",OFFSET('Smelter Look-up'!$F$4,$V589-4,0)))</f>
        <v/>
      </c>
      <c r="H589" s="217" t="str">
        <f ca="1">IF(ISERROR($V589),"",OFFSET('Smelter Look-up'!$G$4,$V589-4,0))</f>
        <v/>
      </c>
      <c r="I589" s="218" t="str">
        <f ca="1">IF(ISERROR($V589),"",OFFSET('Smelter Look-up'!$H$4,$V589-4,0))</f>
        <v/>
      </c>
      <c r="J589" s="218" t="str">
        <f ca="1">IF(ISERROR($V589),"",OFFSET('Smelter Look-up'!$I$4,$V589-4,0))</f>
        <v/>
      </c>
      <c r="K589" s="272"/>
      <c r="L589" s="272"/>
      <c r="M589" s="272"/>
      <c r="N589" s="272"/>
      <c r="O589" s="272"/>
      <c r="P589" s="219"/>
      <c r="Q589" s="273"/>
      <c r="R589" s="216" t="str">
        <f ca="1">IF(ISERROR($V589),"",OFFSET('Smelter Look-up'!$C$4,$V589-4,0)&amp;"")</f>
        <v/>
      </c>
      <c r="S589" s="224" t="str">
        <f t="shared" ca="1" si="87"/>
        <v/>
      </c>
      <c r="T589" s="224" t="str">
        <f ca="1">IF(B589="","",IF(ISERROR(MATCH($J589,SorP!$B$1:$B$6230,0)),"",INDIRECT("'SorP'!$A$"&amp;MATCH($J589,SorP!$B$1:$B$6230,0))))</f>
        <v/>
      </c>
      <c r="U589" s="240"/>
      <c r="V589" s="274" t="e">
        <f>IF(C589="",NA(),MATCH($B589&amp;$C589,'Smelter Look-up'!$J:$J,0))</f>
        <v>#N/A</v>
      </c>
      <c r="W589" s="275"/>
      <c r="X589" s="275">
        <f t="shared" ca="1" si="88"/>
        <v>0</v>
      </c>
      <c r="Y589" s="275"/>
      <c r="Z589" s="275"/>
      <c r="AB589" s="277" t="str">
        <f t="shared" si="89"/>
        <v/>
      </c>
    </row>
    <row r="590" spans="1:28" s="276" customFormat="1" ht="20.25">
      <c r="A590" s="330"/>
      <c r="B590" s="216" t="str">
        <f>IF(LEN(A590)=0,"",INDEX('Smelter Look-up'!$A:$A,MATCH($A590,'Smelter Look-up'!$E:$E,0)))</f>
        <v/>
      </c>
      <c r="C590" s="220" t="str">
        <f>IF(LEN(A590)=0,"",INDEX('Smelter Look-up'!$C:$C,MATCH($A590,'Smelter Look-up'!$E:$E,0)))</f>
        <v/>
      </c>
      <c r="D590" s="282"/>
      <c r="E590" s="216" t="str">
        <f ca="1">IF(ISERROR($V590),"",OFFSET('Smelter Look-up'!$D$4,$V590-4,0)&amp;"")</f>
        <v/>
      </c>
      <c r="F590" s="216" t="str">
        <f ca="1">IF(ISERROR($V590),"",OFFSET('Smelter Look-up'!$E$4,$V590-4,0))</f>
        <v/>
      </c>
      <c r="G590" s="216" t="str">
        <f ca="1">IF(C590=$X$4,"Enter smelter details",IF(ISERROR($V590),"",OFFSET('Smelter Look-up'!$F$4,$V590-4,0)))</f>
        <v/>
      </c>
      <c r="H590" s="217" t="str">
        <f ca="1">IF(ISERROR($V590),"",OFFSET('Smelter Look-up'!$G$4,$V590-4,0))</f>
        <v/>
      </c>
      <c r="I590" s="218" t="str">
        <f ca="1">IF(ISERROR($V590),"",OFFSET('Smelter Look-up'!$H$4,$V590-4,0))</f>
        <v/>
      </c>
      <c r="J590" s="218" t="str">
        <f ca="1">IF(ISERROR($V590),"",OFFSET('Smelter Look-up'!$I$4,$V590-4,0))</f>
        <v/>
      </c>
      <c r="K590" s="272"/>
      <c r="L590" s="272"/>
      <c r="M590" s="272"/>
      <c r="N590" s="272"/>
      <c r="O590" s="272"/>
      <c r="P590" s="219"/>
      <c r="Q590" s="273"/>
      <c r="R590" s="216" t="str">
        <f ca="1">IF(ISERROR($V590),"",OFFSET('Smelter Look-up'!$C$4,$V590-4,0)&amp;"")</f>
        <v/>
      </c>
      <c r="S590" s="224" t="str">
        <f t="shared" ca="1" si="87"/>
        <v/>
      </c>
      <c r="T590" s="224" t="str">
        <f ca="1">IF(B590="","",IF(ISERROR(MATCH($J590,SorP!$B$1:$B$6230,0)),"",INDIRECT("'SorP'!$A$"&amp;MATCH($J590,SorP!$B$1:$B$6230,0))))</f>
        <v/>
      </c>
      <c r="U590" s="240"/>
      <c r="V590" s="274" t="e">
        <f>IF(C590="",NA(),MATCH($B590&amp;$C590,'Smelter Look-up'!$J:$J,0))</f>
        <v>#N/A</v>
      </c>
      <c r="W590" s="275"/>
      <c r="X590" s="275">
        <f t="shared" ca="1" si="88"/>
        <v>0</v>
      </c>
      <c r="Y590" s="275"/>
      <c r="Z590" s="275"/>
      <c r="AB590" s="277" t="str">
        <f t="shared" si="89"/>
        <v/>
      </c>
    </row>
    <row r="591" spans="1:28" s="276" customFormat="1" ht="20.25">
      <c r="A591" s="330"/>
      <c r="B591" s="216" t="str">
        <f>IF(LEN(A591)=0,"",INDEX('Smelter Look-up'!$A:$A,MATCH($A591,'Smelter Look-up'!$E:$E,0)))</f>
        <v/>
      </c>
      <c r="C591" s="220" t="str">
        <f>IF(LEN(A591)=0,"",INDEX('Smelter Look-up'!$C:$C,MATCH($A591,'Smelter Look-up'!$E:$E,0)))</f>
        <v/>
      </c>
      <c r="D591" s="282"/>
      <c r="E591" s="216" t="str">
        <f ca="1">IF(ISERROR($V591),"",OFFSET('Smelter Look-up'!$D$4,$V591-4,0)&amp;"")</f>
        <v/>
      </c>
      <c r="F591" s="216" t="str">
        <f ca="1">IF(ISERROR($V591),"",OFFSET('Smelter Look-up'!$E$4,$V591-4,0))</f>
        <v/>
      </c>
      <c r="G591" s="216" t="str">
        <f ca="1">IF(C591=$X$4,"Enter smelter details",IF(ISERROR($V591),"",OFFSET('Smelter Look-up'!$F$4,$V591-4,0)))</f>
        <v/>
      </c>
      <c r="H591" s="217" t="str">
        <f ca="1">IF(ISERROR($V591),"",OFFSET('Smelter Look-up'!$G$4,$V591-4,0))</f>
        <v/>
      </c>
      <c r="I591" s="218" t="str">
        <f ca="1">IF(ISERROR($V591),"",OFFSET('Smelter Look-up'!$H$4,$V591-4,0))</f>
        <v/>
      </c>
      <c r="J591" s="218" t="str">
        <f ca="1">IF(ISERROR($V591),"",OFFSET('Smelter Look-up'!$I$4,$V591-4,0))</f>
        <v/>
      </c>
      <c r="K591" s="272"/>
      <c r="L591" s="272"/>
      <c r="M591" s="272"/>
      <c r="N591" s="272"/>
      <c r="O591" s="272"/>
      <c r="P591" s="219"/>
      <c r="Q591" s="273"/>
      <c r="R591" s="216" t="str">
        <f ca="1">IF(ISERROR($V591),"",OFFSET('Smelter Look-up'!$C$4,$V591-4,0)&amp;"")</f>
        <v/>
      </c>
      <c r="S591" s="224" t="str">
        <f t="shared" ca="1" si="87"/>
        <v/>
      </c>
      <c r="T591" s="224" t="str">
        <f ca="1">IF(B591="","",IF(ISERROR(MATCH($J591,SorP!$B$1:$B$6230,0)),"",INDIRECT("'SorP'!$A$"&amp;MATCH($J591,SorP!$B$1:$B$6230,0))))</f>
        <v/>
      </c>
      <c r="U591" s="240"/>
      <c r="V591" s="274" t="e">
        <f>IF(C591="",NA(),MATCH($B591&amp;$C591,'Smelter Look-up'!$J:$J,0))</f>
        <v>#N/A</v>
      </c>
      <c r="W591" s="275"/>
      <c r="X591" s="275">
        <f t="shared" ca="1" si="88"/>
        <v>0</v>
      </c>
      <c r="Y591" s="275"/>
      <c r="Z591" s="275"/>
      <c r="AB591" s="277" t="str">
        <f t="shared" si="89"/>
        <v/>
      </c>
    </row>
    <row r="592" spans="1:28" s="276" customFormat="1" ht="20.25">
      <c r="A592" s="330"/>
      <c r="B592" s="216" t="str">
        <f>IF(LEN(A592)=0,"",INDEX('Smelter Look-up'!$A:$A,MATCH($A592,'Smelter Look-up'!$E:$E,0)))</f>
        <v/>
      </c>
      <c r="C592" s="220" t="str">
        <f>IF(LEN(A592)=0,"",INDEX('Smelter Look-up'!$C:$C,MATCH($A592,'Smelter Look-up'!$E:$E,0)))</f>
        <v/>
      </c>
      <c r="D592" s="282"/>
      <c r="E592" s="216" t="str">
        <f ca="1">IF(ISERROR($V592),"",OFFSET('Smelter Look-up'!$D$4,$V592-4,0)&amp;"")</f>
        <v/>
      </c>
      <c r="F592" s="216" t="str">
        <f ca="1">IF(ISERROR($V592),"",OFFSET('Smelter Look-up'!$E$4,$V592-4,0))</f>
        <v/>
      </c>
      <c r="G592" s="216" t="str">
        <f ca="1">IF(C592=$X$4,"Enter smelter details",IF(ISERROR($V592),"",OFFSET('Smelter Look-up'!$F$4,$V592-4,0)))</f>
        <v/>
      </c>
      <c r="H592" s="217" t="str">
        <f ca="1">IF(ISERROR($V592),"",OFFSET('Smelter Look-up'!$G$4,$V592-4,0))</f>
        <v/>
      </c>
      <c r="I592" s="218" t="str">
        <f ca="1">IF(ISERROR($V592),"",OFFSET('Smelter Look-up'!$H$4,$V592-4,0))</f>
        <v/>
      </c>
      <c r="J592" s="218" t="str">
        <f ca="1">IF(ISERROR($V592),"",OFFSET('Smelter Look-up'!$I$4,$V592-4,0))</f>
        <v/>
      </c>
      <c r="K592" s="272"/>
      <c r="L592" s="272"/>
      <c r="M592" s="272"/>
      <c r="N592" s="272"/>
      <c r="O592" s="272"/>
      <c r="P592" s="219"/>
      <c r="Q592" s="273"/>
      <c r="R592" s="216" t="str">
        <f ca="1">IF(ISERROR($V592),"",OFFSET('Smelter Look-up'!$C$4,$V592-4,0)&amp;"")</f>
        <v/>
      </c>
      <c r="S592" s="224" t="str">
        <f t="shared" ca="1" si="87"/>
        <v/>
      </c>
      <c r="T592" s="224" t="str">
        <f ca="1">IF(B592="","",IF(ISERROR(MATCH($J592,SorP!$B$1:$B$6230,0)),"",INDIRECT("'SorP'!$A$"&amp;MATCH($J592,SorP!$B$1:$B$6230,0))))</f>
        <v/>
      </c>
      <c r="U592" s="240"/>
      <c r="V592" s="274" t="e">
        <f>IF(C592="",NA(),MATCH($B592&amp;$C592,'Smelter Look-up'!$J:$J,0))</f>
        <v>#N/A</v>
      </c>
      <c r="W592" s="275"/>
      <c r="X592" s="275">
        <f t="shared" ca="1" si="88"/>
        <v>0</v>
      </c>
      <c r="Y592" s="275"/>
      <c r="Z592" s="275"/>
      <c r="AB592" s="277" t="str">
        <f t="shared" si="89"/>
        <v/>
      </c>
    </row>
    <row r="593" spans="1:28" s="276" customFormat="1" ht="20.25">
      <c r="A593" s="330"/>
      <c r="B593" s="216" t="str">
        <f>IF(LEN(A593)=0,"",INDEX('Smelter Look-up'!$A:$A,MATCH($A593,'Smelter Look-up'!$E:$E,0)))</f>
        <v/>
      </c>
      <c r="C593" s="220" t="str">
        <f>IF(LEN(A593)=0,"",INDEX('Smelter Look-up'!$C:$C,MATCH($A593,'Smelter Look-up'!$E:$E,0)))</f>
        <v/>
      </c>
      <c r="D593" s="282"/>
      <c r="E593" s="216" t="str">
        <f ca="1">IF(ISERROR($V593),"",OFFSET('Smelter Look-up'!$D$4,$V593-4,0)&amp;"")</f>
        <v/>
      </c>
      <c r="F593" s="216" t="str">
        <f ca="1">IF(ISERROR($V593),"",OFFSET('Smelter Look-up'!$E$4,$V593-4,0))</f>
        <v/>
      </c>
      <c r="G593" s="216" t="str">
        <f ca="1">IF(C593=$X$4,"Enter smelter details",IF(ISERROR($V593),"",OFFSET('Smelter Look-up'!$F$4,$V593-4,0)))</f>
        <v/>
      </c>
      <c r="H593" s="217" t="str">
        <f ca="1">IF(ISERROR($V593),"",OFFSET('Smelter Look-up'!$G$4,$V593-4,0))</f>
        <v/>
      </c>
      <c r="I593" s="218" t="str">
        <f ca="1">IF(ISERROR($V593),"",OFFSET('Smelter Look-up'!$H$4,$V593-4,0))</f>
        <v/>
      </c>
      <c r="J593" s="218" t="str">
        <f ca="1">IF(ISERROR($V593),"",OFFSET('Smelter Look-up'!$I$4,$V593-4,0))</f>
        <v/>
      </c>
      <c r="K593" s="272"/>
      <c r="L593" s="272"/>
      <c r="M593" s="272"/>
      <c r="N593" s="272"/>
      <c r="O593" s="272"/>
      <c r="P593" s="219"/>
      <c r="Q593" s="273"/>
      <c r="R593" s="216" t="str">
        <f ca="1">IF(ISERROR($V593),"",OFFSET('Smelter Look-up'!$C$4,$V593-4,0)&amp;"")</f>
        <v/>
      </c>
      <c r="S593" s="224" t="str">
        <f t="shared" ca="1" si="87"/>
        <v/>
      </c>
      <c r="T593" s="224" t="str">
        <f ca="1">IF(B593="","",IF(ISERROR(MATCH($J593,SorP!$B$1:$B$6230,0)),"",INDIRECT("'SorP'!$A$"&amp;MATCH($J593,SorP!$B$1:$B$6230,0))))</f>
        <v/>
      </c>
      <c r="U593" s="240"/>
      <c r="V593" s="274" t="e">
        <f>IF(C593="",NA(),MATCH($B593&amp;$C593,'Smelter Look-up'!$J:$J,0))</f>
        <v>#N/A</v>
      </c>
      <c r="W593" s="275"/>
      <c r="X593" s="275">
        <f t="shared" ca="1" si="88"/>
        <v>0</v>
      </c>
      <c r="Y593" s="275"/>
      <c r="Z593" s="275"/>
      <c r="AB593" s="277" t="str">
        <f t="shared" si="89"/>
        <v/>
      </c>
    </row>
    <row r="594" spans="1:28" s="276" customFormat="1" ht="20.25">
      <c r="A594" s="330"/>
      <c r="B594" s="216" t="str">
        <f>IF(LEN(A594)=0,"",INDEX('Smelter Look-up'!$A:$A,MATCH($A594,'Smelter Look-up'!$E:$E,0)))</f>
        <v/>
      </c>
      <c r="C594" s="220" t="str">
        <f>IF(LEN(A594)=0,"",INDEX('Smelter Look-up'!$C:$C,MATCH($A594,'Smelter Look-up'!$E:$E,0)))</f>
        <v/>
      </c>
      <c r="D594" s="282"/>
      <c r="E594" s="216" t="str">
        <f ca="1">IF(ISERROR($V594),"",OFFSET('Smelter Look-up'!$D$4,$V594-4,0)&amp;"")</f>
        <v/>
      </c>
      <c r="F594" s="216" t="str">
        <f ca="1">IF(ISERROR($V594),"",OFFSET('Smelter Look-up'!$E$4,$V594-4,0))</f>
        <v/>
      </c>
      <c r="G594" s="216" t="str">
        <f ca="1">IF(C594=$X$4,"Enter smelter details",IF(ISERROR($V594),"",OFFSET('Smelter Look-up'!$F$4,$V594-4,0)))</f>
        <v/>
      </c>
      <c r="H594" s="217" t="str">
        <f ca="1">IF(ISERROR($V594),"",OFFSET('Smelter Look-up'!$G$4,$V594-4,0))</f>
        <v/>
      </c>
      <c r="I594" s="218" t="str">
        <f ca="1">IF(ISERROR($V594),"",OFFSET('Smelter Look-up'!$H$4,$V594-4,0))</f>
        <v/>
      </c>
      <c r="J594" s="218" t="str">
        <f ca="1">IF(ISERROR($V594),"",OFFSET('Smelter Look-up'!$I$4,$V594-4,0))</f>
        <v/>
      </c>
      <c r="K594" s="272"/>
      <c r="L594" s="272"/>
      <c r="M594" s="272"/>
      <c r="N594" s="272"/>
      <c r="O594" s="272"/>
      <c r="P594" s="219"/>
      <c r="Q594" s="273"/>
      <c r="R594" s="216" t="str">
        <f ca="1">IF(ISERROR($V594),"",OFFSET('Smelter Look-up'!$C$4,$V594-4,0)&amp;"")</f>
        <v/>
      </c>
      <c r="S594" s="224" t="str">
        <f t="shared" ca="1" si="87"/>
        <v/>
      </c>
      <c r="T594" s="224" t="str">
        <f ca="1">IF(B594="","",IF(ISERROR(MATCH($J594,SorP!$B$1:$B$6230,0)),"",INDIRECT("'SorP'!$A$"&amp;MATCH($J594,SorP!$B$1:$B$6230,0))))</f>
        <v/>
      </c>
      <c r="U594" s="240"/>
      <c r="V594" s="274" t="e">
        <f>IF(C594="",NA(),MATCH($B594&amp;$C594,'Smelter Look-up'!$J:$J,0))</f>
        <v>#N/A</v>
      </c>
      <c r="W594" s="275"/>
      <c r="X594" s="275">
        <f t="shared" ca="1" si="88"/>
        <v>0</v>
      </c>
      <c r="Y594" s="275"/>
      <c r="Z594" s="275"/>
      <c r="AB594" s="277" t="str">
        <f t="shared" si="89"/>
        <v/>
      </c>
    </row>
    <row r="595" spans="1:28" s="276" customFormat="1" ht="20.25">
      <c r="A595" s="330"/>
      <c r="B595" s="216" t="str">
        <f>IF(LEN(A595)=0,"",INDEX('Smelter Look-up'!$A:$A,MATCH($A595,'Smelter Look-up'!$E:$E,0)))</f>
        <v/>
      </c>
      <c r="C595" s="220" t="str">
        <f>IF(LEN(A595)=0,"",INDEX('Smelter Look-up'!$C:$C,MATCH($A595,'Smelter Look-up'!$E:$E,0)))</f>
        <v/>
      </c>
      <c r="D595" s="282"/>
      <c r="E595" s="216" t="str">
        <f ca="1">IF(ISERROR($V595),"",OFFSET('Smelter Look-up'!$D$4,$V595-4,0)&amp;"")</f>
        <v/>
      </c>
      <c r="F595" s="216" t="str">
        <f ca="1">IF(ISERROR($V595),"",OFFSET('Smelter Look-up'!$E$4,$V595-4,0))</f>
        <v/>
      </c>
      <c r="G595" s="216" t="str">
        <f ca="1">IF(C595=$X$4,"Enter smelter details",IF(ISERROR($V595),"",OFFSET('Smelter Look-up'!$F$4,$V595-4,0)))</f>
        <v/>
      </c>
      <c r="H595" s="217" t="str">
        <f ca="1">IF(ISERROR($V595),"",OFFSET('Smelter Look-up'!$G$4,$V595-4,0))</f>
        <v/>
      </c>
      <c r="I595" s="218" t="str">
        <f ca="1">IF(ISERROR($V595),"",OFFSET('Smelter Look-up'!$H$4,$V595-4,0))</f>
        <v/>
      </c>
      <c r="J595" s="218" t="str">
        <f ca="1">IF(ISERROR($V595),"",OFFSET('Smelter Look-up'!$I$4,$V595-4,0))</f>
        <v/>
      </c>
      <c r="K595" s="272"/>
      <c r="L595" s="272"/>
      <c r="M595" s="272"/>
      <c r="N595" s="272"/>
      <c r="O595" s="272"/>
      <c r="P595" s="219"/>
      <c r="Q595" s="273"/>
      <c r="R595" s="216" t="str">
        <f ca="1">IF(ISERROR($V595),"",OFFSET('Smelter Look-up'!$C$4,$V595-4,0)&amp;"")</f>
        <v/>
      </c>
      <c r="S595" s="224" t="str">
        <f t="shared" ca="1" si="87"/>
        <v/>
      </c>
      <c r="T595" s="224" t="str">
        <f ca="1">IF(B595="","",IF(ISERROR(MATCH($J595,SorP!$B$1:$B$6230,0)),"",INDIRECT("'SorP'!$A$"&amp;MATCH($J595,SorP!$B$1:$B$6230,0))))</f>
        <v/>
      </c>
      <c r="U595" s="240"/>
      <c r="V595" s="274" t="e">
        <f>IF(C595="",NA(),MATCH($B595&amp;$C595,'Smelter Look-up'!$J:$J,0))</f>
        <v>#N/A</v>
      </c>
      <c r="W595" s="275"/>
      <c r="X595" s="275">
        <f t="shared" ca="1" si="88"/>
        <v>0</v>
      </c>
      <c r="Y595" s="275"/>
      <c r="Z595" s="275"/>
      <c r="AB595" s="277" t="str">
        <f t="shared" si="89"/>
        <v/>
      </c>
    </row>
    <row r="596" spans="1:28" s="276" customFormat="1" ht="20.25">
      <c r="A596" s="330"/>
      <c r="B596" s="216" t="str">
        <f>IF(LEN(A596)=0,"",INDEX('Smelter Look-up'!$A:$A,MATCH($A596,'Smelter Look-up'!$E:$E,0)))</f>
        <v/>
      </c>
      <c r="C596" s="220" t="str">
        <f>IF(LEN(A596)=0,"",INDEX('Smelter Look-up'!$C:$C,MATCH($A596,'Smelter Look-up'!$E:$E,0)))</f>
        <v/>
      </c>
      <c r="D596" s="282"/>
      <c r="E596" s="216" t="str">
        <f ca="1">IF(ISERROR($V596),"",OFFSET('Smelter Look-up'!$D$4,$V596-4,0)&amp;"")</f>
        <v/>
      </c>
      <c r="F596" s="216" t="str">
        <f ca="1">IF(ISERROR($V596),"",OFFSET('Smelter Look-up'!$E$4,$V596-4,0))</f>
        <v/>
      </c>
      <c r="G596" s="216" t="str">
        <f ca="1">IF(C596=$X$4,"Enter smelter details",IF(ISERROR($V596),"",OFFSET('Smelter Look-up'!$F$4,$V596-4,0)))</f>
        <v/>
      </c>
      <c r="H596" s="217" t="str">
        <f ca="1">IF(ISERROR($V596),"",OFFSET('Smelter Look-up'!$G$4,$V596-4,0))</f>
        <v/>
      </c>
      <c r="I596" s="218" t="str">
        <f ca="1">IF(ISERROR($V596),"",OFFSET('Smelter Look-up'!$H$4,$V596-4,0))</f>
        <v/>
      </c>
      <c r="J596" s="218" t="str">
        <f ca="1">IF(ISERROR($V596),"",OFFSET('Smelter Look-up'!$I$4,$V596-4,0))</f>
        <v/>
      </c>
      <c r="K596" s="272"/>
      <c r="L596" s="272"/>
      <c r="M596" s="272"/>
      <c r="N596" s="272"/>
      <c r="O596" s="272"/>
      <c r="P596" s="219"/>
      <c r="Q596" s="273"/>
      <c r="R596" s="216" t="str">
        <f ca="1">IF(ISERROR($V596),"",OFFSET('Smelter Look-up'!$C$4,$V596-4,0)&amp;"")</f>
        <v/>
      </c>
      <c r="S596" s="224" t="str">
        <f t="shared" ca="1" si="87"/>
        <v/>
      </c>
      <c r="T596" s="224" t="str">
        <f ca="1">IF(B596="","",IF(ISERROR(MATCH($J596,SorP!$B$1:$B$6230,0)),"",INDIRECT("'SorP'!$A$"&amp;MATCH($J596,SorP!$B$1:$B$6230,0))))</f>
        <v/>
      </c>
      <c r="U596" s="240"/>
      <c r="V596" s="274" t="e">
        <f>IF(C596="",NA(),MATCH($B596&amp;$C596,'Smelter Look-up'!$J:$J,0))</f>
        <v>#N/A</v>
      </c>
      <c r="W596" s="275"/>
      <c r="X596" s="275">
        <f t="shared" ca="1" si="88"/>
        <v>0</v>
      </c>
      <c r="Y596" s="275"/>
      <c r="Z596" s="275"/>
      <c r="AB596" s="277" t="str">
        <f t="shared" si="89"/>
        <v/>
      </c>
    </row>
    <row r="597" spans="1:28" s="276" customFormat="1" ht="20.25">
      <c r="A597" s="330"/>
      <c r="B597" s="216" t="str">
        <f>IF(LEN(A597)=0,"",INDEX('Smelter Look-up'!$A:$A,MATCH($A597,'Smelter Look-up'!$E:$E,0)))</f>
        <v/>
      </c>
      <c r="C597" s="220" t="str">
        <f>IF(LEN(A597)=0,"",INDEX('Smelter Look-up'!$C:$C,MATCH($A597,'Smelter Look-up'!$E:$E,0)))</f>
        <v/>
      </c>
      <c r="D597" s="282"/>
      <c r="E597" s="216" t="str">
        <f ca="1">IF(ISERROR($V597),"",OFFSET('Smelter Look-up'!$D$4,$V597-4,0)&amp;"")</f>
        <v/>
      </c>
      <c r="F597" s="216" t="str">
        <f ca="1">IF(ISERROR($V597),"",OFFSET('Smelter Look-up'!$E$4,$V597-4,0))</f>
        <v/>
      </c>
      <c r="G597" s="216" t="str">
        <f ca="1">IF(C597=$X$4,"Enter smelter details",IF(ISERROR($V597),"",OFFSET('Smelter Look-up'!$F$4,$V597-4,0)))</f>
        <v/>
      </c>
      <c r="H597" s="217" t="str">
        <f ca="1">IF(ISERROR($V597),"",OFFSET('Smelter Look-up'!$G$4,$V597-4,0))</f>
        <v/>
      </c>
      <c r="I597" s="218" t="str">
        <f ca="1">IF(ISERROR($V597),"",OFFSET('Smelter Look-up'!$H$4,$V597-4,0))</f>
        <v/>
      </c>
      <c r="J597" s="218" t="str">
        <f ca="1">IF(ISERROR($V597),"",OFFSET('Smelter Look-up'!$I$4,$V597-4,0))</f>
        <v/>
      </c>
      <c r="K597" s="272"/>
      <c r="L597" s="272"/>
      <c r="M597" s="272"/>
      <c r="N597" s="272"/>
      <c r="O597" s="272"/>
      <c r="P597" s="219"/>
      <c r="Q597" s="273"/>
      <c r="R597" s="216" t="str">
        <f ca="1">IF(ISERROR($V597),"",OFFSET('Smelter Look-up'!$C$4,$V597-4,0)&amp;"")</f>
        <v/>
      </c>
      <c r="S597" s="224" t="str">
        <f t="shared" ca="1" si="87"/>
        <v/>
      </c>
      <c r="T597" s="224" t="str">
        <f ca="1">IF(B597="","",IF(ISERROR(MATCH($J597,SorP!$B$1:$B$6230,0)),"",INDIRECT("'SorP'!$A$"&amp;MATCH($J597,SorP!$B$1:$B$6230,0))))</f>
        <v/>
      </c>
      <c r="U597" s="240"/>
      <c r="V597" s="274" t="e">
        <f>IF(C597="",NA(),MATCH($B597&amp;$C597,'Smelter Look-up'!$J:$J,0))</f>
        <v>#N/A</v>
      </c>
      <c r="W597" s="275"/>
      <c r="X597" s="275">
        <f t="shared" ca="1" si="88"/>
        <v>0</v>
      </c>
      <c r="Y597" s="275"/>
      <c r="Z597" s="275"/>
      <c r="AB597" s="277" t="str">
        <f t="shared" si="89"/>
        <v/>
      </c>
    </row>
    <row r="598" spans="1:28" s="276" customFormat="1" ht="20.25">
      <c r="A598" s="330"/>
      <c r="B598" s="216" t="str">
        <f>IF(LEN(A598)=0,"",INDEX('Smelter Look-up'!$A:$A,MATCH($A598,'Smelter Look-up'!$E:$E,0)))</f>
        <v/>
      </c>
      <c r="C598" s="220" t="str">
        <f>IF(LEN(A598)=0,"",INDEX('Smelter Look-up'!$C:$C,MATCH($A598,'Smelter Look-up'!$E:$E,0)))</f>
        <v/>
      </c>
      <c r="D598" s="282"/>
      <c r="E598" s="216" t="str">
        <f ca="1">IF(ISERROR($V598),"",OFFSET('Smelter Look-up'!$D$4,$V598-4,0)&amp;"")</f>
        <v/>
      </c>
      <c r="F598" s="216" t="str">
        <f ca="1">IF(ISERROR($V598),"",OFFSET('Smelter Look-up'!$E$4,$V598-4,0))</f>
        <v/>
      </c>
      <c r="G598" s="216" t="str">
        <f ca="1">IF(C598=$X$4,"Enter smelter details",IF(ISERROR($V598),"",OFFSET('Smelter Look-up'!$F$4,$V598-4,0)))</f>
        <v/>
      </c>
      <c r="H598" s="217" t="str">
        <f ca="1">IF(ISERROR($V598),"",OFFSET('Smelter Look-up'!$G$4,$V598-4,0))</f>
        <v/>
      </c>
      <c r="I598" s="218" t="str">
        <f ca="1">IF(ISERROR($V598),"",OFFSET('Smelter Look-up'!$H$4,$V598-4,0))</f>
        <v/>
      </c>
      <c r="J598" s="218" t="str">
        <f ca="1">IF(ISERROR($V598),"",OFFSET('Smelter Look-up'!$I$4,$V598-4,0))</f>
        <v/>
      </c>
      <c r="K598" s="272"/>
      <c r="L598" s="272"/>
      <c r="M598" s="272"/>
      <c r="N598" s="272"/>
      <c r="O598" s="272"/>
      <c r="P598" s="219"/>
      <c r="Q598" s="273"/>
      <c r="R598" s="216" t="str">
        <f ca="1">IF(ISERROR($V598),"",OFFSET('Smelter Look-up'!$C$4,$V598-4,0)&amp;"")</f>
        <v/>
      </c>
      <c r="S598" s="224" t="str">
        <f t="shared" ca="1" si="87"/>
        <v/>
      </c>
      <c r="T598" s="224" t="str">
        <f ca="1">IF(B598="","",IF(ISERROR(MATCH($J598,SorP!$B$1:$B$6230,0)),"",INDIRECT("'SorP'!$A$"&amp;MATCH($J598,SorP!$B$1:$B$6230,0))))</f>
        <v/>
      </c>
      <c r="U598" s="240"/>
      <c r="V598" s="274" t="e">
        <f>IF(C598="",NA(),MATCH($B598&amp;$C598,'Smelter Look-up'!$J:$J,0))</f>
        <v>#N/A</v>
      </c>
      <c r="W598" s="275"/>
      <c r="X598" s="275">
        <f t="shared" ca="1" si="88"/>
        <v>0</v>
      </c>
      <c r="Y598" s="275"/>
      <c r="Z598" s="275"/>
      <c r="AB598" s="277" t="str">
        <f t="shared" si="89"/>
        <v/>
      </c>
    </row>
    <row r="599" spans="1:28" s="276" customFormat="1" ht="20.25">
      <c r="A599" s="330"/>
      <c r="B599" s="216" t="str">
        <f>IF(LEN(A599)=0,"",INDEX('Smelter Look-up'!$A:$A,MATCH($A599,'Smelter Look-up'!$E:$E,0)))</f>
        <v/>
      </c>
      <c r="C599" s="220" t="str">
        <f>IF(LEN(A599)=0,"",INDEX('Smelter Look-up'!$C:$C,MATCH($A599,'Smelter Look-up'!$E:$E,0)))</f>
        <v/>
      </c>
      <c r="D599" s="282"/>
      <c r="E599" s="216" t="str">
        <f ca="1">IF(ISERROR($V599),"",OFFSET('Smelter Look-up'!$D$4,$V599-4,0)&amp;"")</f>
        <v/>
      </c>
      <c r="F599" s="216" t="str">
        <f ca="1">IF(ISERROR($V599),"",OFFSET('Smelter Look-up'!$E$4,$V599-4,0))</f>
        <v/>
      </c>
      <c r="G599" s="216" t="str">
        <f ca="1">IF(C599=$X$4,"Enter smelter details",IF(ISERROR($V599),"",OFFSET('Smelter Look-up'!$F$4,$V599-4,0)))</f>
        <v/>
      </c>
      <c r="H599" s="217" t="str">
        <f ca="1">IF(ISERROR($V599),"",OFFSET('Smelter Look-up'!$G$4,$V599-4,0))</f>
        <v/>
      </c>
      <c r="I599" s="218" t="str">
        <f ca="1">IF(ISERROR($V599),"",OFFSET('Smelter Look-up'!$H$4,$V599-4,0))</f>
        <v/>
      </c>
      <c r="J599" s="218" t="str">
        <f ca="1">IF(ISERROR($V599),"",OFFSET('Smelter Look-up'!$I$4,$V599-4,0))</f>
        <v/>
      </c>
      <c r="K599" s="272"/>
      <c r="L599" s="272"/>
      <c r="M599" s="272"/>
      <c r="N599" s="272"/>
      <c r="O599" s="272"/>
      <c r="P599" s="219"/>
      <c r="Q599" s="273"/>
      <c r="R599" s="216" t="str">
        <f ca="1">IF(ISERROR($V599),"",OFFSET('Smelter Look-up'!$C$4,$V599-4,0)&amp;"")</f>
        <v/>
      </c>
      <c r="S599" s="224" t="str">
        <f t="shared" ca="1" si="87"/>
        <v/>
      </c>
      <c r="T599" s="224" t="str">
        <f ca="1">IF(B599="","",IF(ISERROR(MATCH($J599,SorP!$B$1:$B$6230,0)),"",INDIRECT("'SorP'!$A$"&amp;MATCH($J599,SorP!$B$1:$B$6230,0))))</f>
        <v/>
      </c>
      <c r="U599" s="240"/>
      <c r="V599" s="274" t="e">
        <f>IF(C599="",NA(),MATCH($B599&amp;$C599,'Smelter Look-up'!$J:$J,0))</f>
        <v>#N/A</v>
      </c>
      <c r="W599" s="275"/>
      <c r="X599" s="275">
        <f t="shared" ca="1" si="88"/>
        <v>0</v>
      </c>
      <c r="Y599" s="275"/>
      <c r="Z599" s="275"/>
      <c r="AB599" s="277" t="str">
        <f t="shared" si="89"/>
        <v/>
      </c>
    </row>
    <row r="600" spans="1:28" s="276" customFormat="1" ht="20.25">
      <c r="A600" s="330"/>
      <c r="B600" s="216" t="str">
        <f>IF(LEN(A600)=0,"",INDEX('Smelter Look-up'!$A:$A,MATCH($A600,'Smelter Look-up'!$E:$E,0)))</f>
        <v/>
      </c>
      <c r="C600" s="220" t="str">
        <f>IF(LEN(A600)=0,"",INDEX('Smelter Look-up'!$C:$C,MATCH($A600,'Smelter Look-up'!$E:$E,0)))</f>
        <v/>
      </c>
      <c r="D600" s="282"/>
      <c r="E600" s="216" t="str">
        <f ca="1">IF(ISERROR($V600),"",OFFSET('Smelter Look-up'!$D$4,$V600-4,0)&amp;"")</f>
        <v/>
      </c>
      <c r="F600" s="216" t="str">
        <f ca="1">IF(ISERROR($V600),"",OFFSET('Smelter Look-up'!$E$4,$V600-4,0))</f>
        <v/>
      </c>
      <c r="G600" s="216" t="str">
        <f ca="1">IF(C600=$X$4,"Enter smelter details",IF(ISERROR($V600),"",OFFSET('Smelter Look-up'!$F$4,$V600-4,0)))</f>
        <v/>
      </c>
      <c r="H600" s="217" t="str">
        <f ca="1">IF(ISERROR($V600),"",OFFSET('Smelter Look-up'!$G$4,$V600-4,0))</f>
        <v/>
      </c>
      <c r="I600" s="218" t="str">
        <f ca="1">IF(ISERROR($V600),"",OFFSET('Smelter Look-up'!$H$4,$V600-4,0))</f>
        <v/>
      </c>
      <c r="J600" s="218" t="str">
        <f ca="1">IF(ISERROR($V600),"",OFFSET('Smelter Look-up'!$I$4,$V600-4,0))</f>
        <v/>
      </c>
      <c r="K600" s="272"/>
      <c r="L600" s="272"/>
      <c r="M600" s="272"/>
      <c r="N600" s="272"/>
      <c r="O600" s="272"/>
      <c r="P600" s="219"/>
      <c r="Q600" s="273"/>
      <c r="R600" s="216" t="str">
        <f ca="1">IF(ISERROR($V600),"",OFFSET('Smelter Look-up'!$C$4,$V600-4,0)&amp;"")</f>
        <v/>
      </c>
      <c r="S600" s="224" t="str">
        <f t="shared" ca="1" si="87"/>
        <v/>
      </c>
      <c r="T600" s="224" t="str">
        <f ca="1">IF(B600="","",IF(ISERROR(MATCH($J600,SorP!$B$1:$B$6230,0)),"",INDIRECT("'SorP'!$A$"&amp;MATCH($J600,SorP!$B$1:$B$6230,0))))</f>
        <v/>
      </c>
      <c r="U600" s="240"/>
      <c r="V600" s="274" t="e">
        <f>IF(C600="",NA(),MATCH($B600&amp;$C600,'Smelter Look-up'!$J:$J,0))</f>
        <v>#N/A</v>
      </c>
      <c r="W600" s="275"/>
      <c r="X600" s="275">
        <f t="shared" ca="1" si="88"/>
        <v>0</v>
      </c>
      <c r="Y600" s="275"/>
      <c r="Z600" s="275"/>
      <c r="AB600" s="277" t="str">
        <f t="shared" si="89"/>
        <v/>
      </c>
    </row>
    <row r="601" spans="1:28" s="276" customFormat="1" ht="20.25">
      <c r="A601" s="330"/>
      <c r="B601" s="216" t="str">
        <f>IF(LEN(A601)=0,"",INDEX('Smelter Look-up'!$A:$A,MATCH($A601,'Smelter Look-up'!$E:$E,0)))</f>
        <v/>
      </c>
      <c r="C601" s="220" t="str">
        <f>IF(LEN(A601)=0,"",INDEX('Smelter Look-up'!$C:$C,MATCH($A601,'Smelter Look-up'!$E:$E,0)))</f>
        <v/>
      </c>
      <c r="D601" s="282"/>
      <c r="E601" s="216" t="str">
        <f ca="1">IF(ISERROR($V601),"",OFFSET('Smelter Look-up'!$D$4,$V601-4,0)&amp;"")</f>
        <v/>
      </c>
      <c r="F601" s="216" t="str">
        <f ca="1">IF(ISERROR($V601),"",OFFSET('Smelter Look-up'!$E$4,$V601-4,0))</f>
        <v/>
      </c>
      <c r="G601" s="216" t="str">
        <f ca="1">IF(C601=$X$4,"Enter smelter details",IF(ISERROR($V601),"",OFFSET('Smelter Look-up'!$F$4,$V601-4,0)))</f>
        <v/>
      </c>
      <c r="H601" s="217" t="str">
        <f ca="1">IF(ISERROR($V601),"",OFFSET('Smelter Look-up'!$G$4,$V601-4,0))</f>
        <v/>
      </c>
      <c r="I601" s="218" t="str">
        <f ca="1">IF(ISERROR($V601),"",OFFSET('Smelter Look-up'!$H$4,$V601-4,0))</f>
        <v/>
      </c>
      <c r="J601" s="218" t="str">
        <f ca="1">IF(ISERROR($V601),"",OFFSET('Smelter Look-up'!$I$4,$V601-4,0))</f>
        <v/>
      </c>
      <c r="K601" s="272"/>
      <c r="L601" s="272"/>
      <c r="M601" s="272"/>
      <c r="N601" s="272"/>
      <c r="O601" s="272"/>
      <c r="P601" s="219"/>
      <c r="Q601" s="273"/>
      <c r="R601" s="216" t="str">
        <f ca="1">IF(ISERROR($V601),"",OFFSET('Smelter Look-up'!$C$4,$V601-4,0)&amp;"")</f>
        <v/>
      </c>
      <c r="S601" s="224" t="str">
        <f t="shared" ca="1" si="87"/>
        <v/>
      </c>
      <c r="T601" s="224" t="str">
        <f ca="1">IF(B601="","",IF(ISERROR(MATCH($J601,SorP!$B$1:$B$6230,0)),"",INDIRECT("'SorP'!$A$"&amp;MATCH($J601,SorP!$B$1:$B$6230,0))))</f>
        <v/>
      </c>
      <c r="U601" s="240"/>
      <c r="V601" s="274" t="e">
        <f>IF(C601="",NA(),MATCH($B601&amp;$C601,'Smelter Look-up'!$J:$J,0))</f>
        <v>#N/A</v>
      </c>
      <c r="W601" s="275"/>
      <c r="X601" s="275">
        <f t="shared" ca="1" si="88"/>
        <v>0</v>
      </c>
      <c r="Y601" s="275"/>
      <c r="Z601" s="275"/>
      <c r="AB601" s="277" t="str">
        <f t="shared" si="89"/>
        <v/>
      </c>
    </row>
    <row r="602" spans="1:28" s="276" customFormat="1" ht="20.25">
      <c r="A602" s="330"/>
      <c r="B602" s="216" t="str">
        <f>IF(LEN(A602)=0,"",INDEX('Smelter Look-up'!$A:$A,MATCH($A602,'Smelter Look-up'!$E:$E,0)))</f>
        <v/>
      </c>
      <c r="C602" s="220" t="str">
        <f>IF(LEN(A602)=0,"",INDEX('Smelter Look-up'!$C:$C,MATCH($A602,'Smelter Look-up'!$E:$E,0)))</f>
        <v/>
      </c>
      <c r="D602" s="282"/>
      <c r="E602" s="216" t="str">
        <f ca="1">IF(ISERROR($V602),"",OFFSET('Smelter Look-up'!$D$4,$V602-4,0)&amp;"")</f>
        <v/>
      </c>
      <c r="F602" s="216" t="str">
        <f ca="1">IF(ISERROR($V602),"",OFFSET('Smelter Look-up'!$E$4,$V602-4,0))</f>
        <v/>
      </c>
      <c r="G602" s="216" t="str">
        <f ca="1">IF(C602=$X$4,"Enter smelter details",IF(ISERROR($V602),"",OFFSET('Smelter Look-up'!$F$4,$V602-4,0)))</f>
        <v/>
      </c>
      <c r="H602" s="217" t="str">
        <f ca="1">IF(ISERROR($V602),"",OFFSET('Smelter Look-up'!$G$4,$V602-4,0))</f>
        <v/>
      </c>
      <c r="I602" s="218" t="str">
        <f ca="1">IF(ISERROR($V602),"",OFFSET('Smelter Look-up'!$H$4,$V602-4,0))</f>
        <v/>
      </c>
      <c r="J602" s="218" t="str">
        <f ca="1">IF(ISERROR($V602),"",OFFSET('Smelter Look-up'!$I$4,$V602-4,0))</f>
        <v/>
      </c>
      <c r="K602" s="272"/>
      <c r="L602" s="272"/>
      <c r="M602" s="272"/>
      <c r="N602" s="272"/>
      <c r="O602" s="272"/>
      <c r="P602" s="219"/>
      <c r="Q602" s="273"/>
      <c r="R602" s="216" t="str">
        <f ca="1">IF(ISERROR($V602),"",OFFSET('Smelter Look-up'!$C$4,$V602-4,0)&amp;"")</f>
        <v/>
      </c>
      <c r="S602" s="224" t="str">
        <f t="shared" ca="1" si="87"/>
        <v/>
      </c>
      <c r="T602" s="224" t="str">
        <f ca="1">IF(B602="","",IF(ISERROR(MATCH($J602,SorP!$B$1:$B$6230,0)),"",INDIRECT("'SorP'!$A$"&amp;MATCH($J602,SorP!$B$1:$B$6230,0))))</f>
        <v/>
      </c>
      <c r="U602" s="240"/>
      <c r="V602" s="274" t="e">
        <f>IF(C602="",NA(),MATCH($B602&amp;$C602,'Smelter Look-up'!$J:$J,0))</f>
        <v>#N/A</v>
      </c>
      <c r="W602" s="275"/>
      <c r="X602" s="275">
        <f t="shared" ca="1" si="88"/>
        <v>0</v>
      </c>
      <c r="Y602" s="275"/>
      <c r="Z602" s="275"/>
      <c r="AB602" s="277" t="str">
        <f t="shared" si="89"/>
        <v/>
      </c>
    </row>
    <row r="603" spans="1:28" s="276" customFormat="1" ht="20.25">
      <c r="A603" s="330"/>
      <c r="B603" s="216" t="str">
        <f>IF(LEN(A603)=0,"",INDEX('Smelter Look-up'!$A:$A,MATCH($A603,'Smelter Look-up'!$E:$E,0)))</f>
        <v/>
      </c>
      <c r="C603" s="220" t="str">
        <f>IF(LEN(A603)=0,"",INDEX('Smelter Look-up'!$C:$C,MATCH($A603,'Smelter Look-up'!$E:$E,0)))</f>
        <v/>
      </c>
      <c r="D603" s="282"/>
      <c r="E603" s="216" t="str">
        <f ca="1">IF(ISERROR($V603),"",OFFSET('Smelter Look-up'!$D$4,$V603-4,0)&amp;"")</f>
        <v/>
      </c>
      <c r="F603" s="216" t="str">
        <f ca="1">IF(ISERROR($V603),"",OFFSET('Smelter Look-up'!$E$4,$V603-4,0))</f>
        <v/>
      </c>
      <c r="G603" s="216" t="str">
        <f ca="1">IF(C603=$X$4,"Enter smelter details",IF(ISERROR($V603),"",OFFSET('Smelter Look-up'!$F$4,$V603-4,0)))</f>
        <v/>
      </c>
      <c r="H603" s="217" t="str">
        <f ca="1">IF(ISERROR($V603),"",OFFSET('Smelter Look-up'!$G$4,$V603-4,0))</f>
        <v/>
      </c>
      <c r="I603" s="218" t="str">
        <f ca="1">IF(ISERROR($V603),"",OFFSET('Smelter Look-up'!$H$4,$V603-4,0))</f>
        <v/>
      </c>
      <c r="J603" s="218" t="str">
        <f ca="1">IF(ISERROR($V603),"",OFFSET('Smelter Look-up'!$I$4,$V603-4,0))</f>
        <v/>
      </c>
      <c r="K603" s="272"/>
      <c r="L603" s="272"/>
      <c r="M603" s="272"/>
      <c r="N603" s="272"/>
      <c r="O603" s="272"/>
      <c r="P603" s="219"/>
      <c r="Q603" s="273"/>
      <c r="R603" s="216" t="str">
        <f ca="1">IF(ISERROR($V603),"",OFFSET('Smelter Look-up'!$C$4,$V603-4,0)&amp;"")</f>
        <v/>
      </c>
      <c r="S603" s="224" t="str">
        <f t="shared" ca="1" si="87"/>
        <v/>
      </c>
      <c r="T603" s="224" t="str">
        <f ca="1">IF(B603="","",IF(ISERROR(MATCH($J603,SorP!$B$1:$B$6230,0)),"",INDIRECT("'SorP'!$A$"&amp;MATCH($J603,SorP!$B$1:$B$6230,0))))</f>
        <v/>
      </c>
      <c r="U603" s="240"/>
      <c r="V603" s="274" t="e">
        <f>IF(C603="",NA(),MATCH($B603&amp;$C603,'Smelter Look-up'!$J:$J,0))</f>
        <v>#N/A</v>
      </c>
      <c r="W603" s="275"/>
      <c r="X603" s="275">
        <f t="shared" ca="1" si="88"/>
        <v>0</v>
      </c>
      <c r="Y603" s="275"/>
      <c r="Z603" s="275"/>
      <c r="AB603" s="277" t="str">
        <f t="shared" si="89"/>
        <v/>
      </c>
    </row>
    <row r="604" spans="1:28" s="276" customFormat="1" ht="20.25">
      <c r="A604" s="330"/>
      <c r="B604" s="216" t="str">
        <f>IF(LEN(A604)=0,"",INDEX('Smelter Look-up'!$A:$A,MATCH($A604,'Smelter Look-up'!$E:$E,0)))</f>
        <v/>
      </c>
      <c r="C604" s="220" t="str">
        <f>IF(LEN(A604)=0,"",INDEX('Smelter Look-up'!$C:$C,MATCH($A604,'Smelter Look-up'!$E:$E,0)))</f>
        <v/>
      </c>
      <c r="D604" s="282"/>
      <c r="E604" s="216" t="str">
        <f ca="1">IF(ISERROR($V604),"",OFFSET('Smelter Look-up'!$D$4,$V604-4,0)&amp;"")</f>
        <v/>
      </c>
      <c r="F604" s="216" t="str">
        <f ca="1">IF(ISERROR($V604),"",OFFSET('Smelter Look-up'!$E$4,$V604-4,0))</f>
        <v/>
      </c>
      <c r="G604" s="216" t="str">
        <f ca="1">IF(C604=$X$4,"Enter smelter details",IF(ISERROR($V604),"",OFFSET('Smelter Look-up'!$F$4,$V604-4,0)))</f>
        <v/>
      </c>
      <c r="H604" s="217" t="str">
        <f ca="1">IF(ISERROR($V604),"",OFFSET('Smelter Look-up'!$G$4,$V604-4,0))</f>
        <v/>
      </c>
      <c r="I604" s="218" t="str">
        <f ca="1">IF(ISERROR($V604),"",OFFSET('Smelter Look-up'!$H$4,$V604-4,0))</f>
        <v/>
      </c>
      <c r="J604" s="218" t="str">
        <f ca="1">IF(ISERROR($V604),"",OFFSET('Smelter Look-up'!$I$4,$V604-4,0))</f>
        <v/>
      </c>
      <c r="K604" s="272"/>
      <c r="L604" s="272"/>
      <c r="M604" s="272"/>
      <c r="N604" s="272"/>
      <c r="O604" s="272"/>
      <c r="P604" s="219"/>
      <c r="Q604" s="273"/>
      <c r="R604" s="216" t="str">
        <f ca="1">IF(ISERROR($V604),"",OFFSET('Smelter Look-up'!$C$4,$V604-4,0)&amp;"")</f>
        <v/>
      </c>
      <c r="S604" s="224" t="str">
        <f t="shared" ca="1" si="87"/>
        <v/>
      </c>
      <c r="T604" s="224" t="str">
        <f ca="1">IF(B604="","",IF(ISERROR(MATCH($J604,SorP!$B$1:$B$6230,0)),"",INDIRECT("'SorP'!$A$"&amp;MATCH($J604,SorP!$B$1:$B$6230,0))))</f>
        <v/>
      </c>
      <c r="U604" s="240"/>
      <c r="V604" s="274" t="e">
        <f>IF(C604="",NA(),MATCH($B604&amp;$C604,'Smelter Look-up'!$J:$J,0))</f>
        <v>#N/A</v>
      </c>
      <c r="W604" s="275"/>
      <c r="X604" s="275">
        <f t="shared" ca="1" si="88"/>
        <v>0</v>
      </c>
      <c r="Y604" s="275"/>
      <c r="Z604" s="275"/>
      <c r="AB604" s="277" t="str">
        <f t="shared" si="89"/>
        <v/>
      </c>
    </row>
    <row r="605" spans="1:28" s="276" customFormat="1" ht="20.25">
      <c r="A605" s="330"/>
      <c r="B605" s="216" t="str">
        <f>IF(LEN(A605)=0,"",INDEX('Smelter Look-up'!$A:$A,MATCH($A605,'Smelter Look-up'!$E:$E,0)))</f>
        <v/>
      </c>
      <c r="C605" s="220" t="str">
        <f>IF(LEN(A605)=0,"",INDEX('Smelter Look-up'!$C:$C,MATCH($A605,'Smelter Look-up'!$E:$E,0)))</f>
        <v/>
      </c>
      <c r="D605" s="282"/>
      <c r="E605" s="216" t="str">
        <f ca="1">IF(ISERROR($V605),"",OFFSET('Smelter Look-up'!$D$4,$V605-4,0)&amp;"")</f>
        <v/>
      </c>
      <c r="F605" s="216" t="str">
        <f ca="1">IF(ISERROR($V605),"",OFFSET('Smelter Look-up'!$E$4,$V605-4,0))</f>
        <v/>
      </c>
      <c r="G605" s="216" t="str">
        <f ca="1">IF(C605=$X$4,"Enter smelter details",IF(ISERROR($V605),"",OFFSET('Smelter Look-up'!$F$4,$V605-4,0)))</f>
        <v/>
      </c>
      <c r="H605" s="217" t="str">
        <f ca="1">IF(ISERROR($V605),"",OFFSET('Smelter Look-up'!$G$4,$V605-4,0))</f>
        <v/>
      </c>
      <c r="I605" s="218" t="str">
        <f ca="1">IF(ISERROR($V605),"",OFFSET('Smelter Look-up'!$H$4,$V605-4,0))</f>
        <v/>
      </c>
      <c r="J605" s="218" t="str">
        <f ca="1">IF(ISERROR($V605),"",OFFSET('Smelter Look-up'!$I$4,$V605-4,0))</f>
        <v/>
      </c>
      <c r="K605" s="272"/>
      <c r="L605" s="272"/>
      <c r="M605" s="272"/>
      <c r="N605" s="272"/>
      <c r="O605" s="272"/>
      <c r="P605" s="219"/>
      <c r="Q605" s="273"/>
      <c r="R605" s="216" t="str">
        <f ca="1">IF(ISERROR($V605),"",OFFSET('Smelter Look-up'!$C$4,$V605-4,0)&amp;"")</f>
        <v/>
      </c>
      <c r="S605" s="224" t="str">
        <f t="shared" ca="1" si="87"/>
        <v/>
      </c>
      <c r="T605" s="224" t="str">
        <f ca="1">IF(B605="","",IF(ISERROR(MATCH($J605,SorP!$B$1:$B$6230,0)),"",INDIRECT("'SorP'!$A$"&amp;MATCH($J605,SorP!$B$1:$B$6230,0))))</f>
        <v/>
      </c>
      <c r="U605" s="240"/>
      <c r="V605" s="274" t="e">
        <f>IF(C605="",NA(),MATCH($B605&amp;$C605,'Smelter Look-up'!$J:$J,0))</f>
        <v>#N/A</v>
      </c>
      <c r="W605" s="275"/>
      <c r="X605" s="275">
        <f t="shared" ca="1" si="88"/>
        <v>0</v>
      </c>
      <c r="Y605" s="275"/>
      <c r="Z605" s="275"/>
      <c r="AB605" s="277" t="str">
        <f t="shared" si="89"/>
        <v/>
      </c>
    </row>
    <row r="606" spans="1:28" s="276" customFormat="1" ht="20.25">
      <c r="A606" s="330"/>
      <c r="B606" s="216" t="str">
        <f>IF(LEN(A606)=0,"",INDEX('Smelter Look-up'!$A:$A,MATCH($A606,'Smelter Look-up'!$E:$E,0)))</f>
        <v/>
      </c>
      <c r="C606" s="220" t="str">
        <f>IF(LEN(A606)=0,"",INDEX('Smelter Look-up'!$C:$C,MATCH($A606,'Smelter Look-up'!$E:$E,0)))</f>
        <v/>
      </c>
      <c r="D606" s="282"/>
      <c r="E606" s="216" t="str">
        <f ca="1">IF(ISERROR($V606),"",OFFSET('Smelter Look-up'!$D$4,$V606-4,0)&amp;"")</f>
        <v/>
      </c>
      <c r="F606" s="216" t="str">
        <f ca="1">IF(ISERROR($V606),"",OFFSET('Smelter Look-up'!$E$4,$V606-4,0))</f>
        <v/>
      </c>
      <c r="G606" s="216" t="str">
        <f ca="1">IF(C606=$X$4,"Enter smelter details",IF(ISERROR($V606),"",OFFSET('Smelter Look-up'!$F$4,$V606-4,0)))</f>
        <v/>
      </c>
      <c r="H606" s="217" t="str">
        <f ca="1">IF(ISERROR($V606),"",OFFSET('Smelter Look-up'!$G$4,$V606-4,0))</f>
        <v/>
      </c>
      <c r="I606" s="218" t="str">
        <f ca="1">IF(ISERROR($V606),"",OFFSET('Smelter Look-up'!$H$4,$V606-4,0))</f>
        <v/>
      </c>
      <c r="J606" s="218" t="str">
        <f ca="1">IF(ISERROR($V606),"",OFFSET('Smelter Look-up'!$I$4,$V606-4,0))</f>
        <v/>
      </c>
      <c r="K606" s="272"/>
      <c r="L606" s="272"/>
      <c r="M606" s="272"/>
      <c r="N606" s="272"/>
      <c r="O606" s="272"/>
      <c r="P606" s="219"/>
      <c r="Q606" s="273"/>
      <c r="R606" s="216" t="str">
        <f ca="1">IF(ISERROR($V606),"",OFFSET('Smelter Look-up'!$C$4,$V606-4,0)&amp;"")</f>
        <v/>
      </c>
      <c r="S606" s="224" t="str">
        <f t="shared" ca="1" si="87"/>
        <v/>
      </c>
      <c r="T606" s="224" t="str">
        <f ca="1">IF(B606="","",IF(ISERROR(MATCH($J606,SorP!$B$1:$B$6230,0)),"",INDIRECT("'SorP'!$A$"&amp;MATCH($J606,SorP!$B$1:$B$6230,0))))</f>
        <v/>
      </c>
      <c r="U606" s="240"/>
      <c r="V606" s="274" t="e">
        <f>IF(C606="",NA(),MATCH($B606&amp;$C606,'Smelter Look-up'!$J:$J,0))</f>
        <v>#N/A</v>
      </c>
      <c r="W606" s="275"/>
      <c r="X606" s="275">
        <f t="shared" ca="1" si="88"/>
        <v>0</v>
      </c>
      <c r="Y606" s="275"/>
      <c r="Z606" s="275"/>
      <c r="AB606" s="277" t="str">
        <f t="shared" si="89"/>
        <v/>
      </c>
    </row>
    <row r="607" spans="1:28" s="276" customFormat="1" ht="20.25">
      <c r="A607" s="330"/>
      <c r="B607" s="216" t="str">
        <f>IF(LEN(A607)=0,"",INDEX('Smelter Look-up'!$A:$A,MATCH($A607,'Smelter Look-up'!$E:$E,0)))</f>
        <v/>
      </c>
      <c r="C607" s="220" t="str">
        <f>IF(LEN(A607)=0,"",INDEX('Smelter Look-up'!$C:$C,MATCH($A607,'Smelter Look-up'!$E:$E,0)))</f>
        <v/>
      </c>
      <c r="D607" s="282"/>
      <c r="E607" s="216" t="str">
        <f ca="1">IF(ISERROR($V607),"",OFFSET('Smelter Look-up'!$D$4,$V607-4,0)&amp;"")</f>
        <v/>
      </c>
      <c r="F607" s="216" t="str">
        <f ca="1">IF(ISERROR($V607),"",OFFSET('Smelter Look-up'!$E$4,$V607-4,0))</f>
        <v/>
      </c>
      <c r="G607" s="216" t="str">
        <f ca="1">IF(C607=$X$4,"Enter smelter details",IF(ISERROR($V607),"",OFFSET('Smelter Look-up'!$F$4,$V607-4,0)))</f>
        <v/>
      </c>
      <c r="H607" s="217" t="str">
        <f ca="1">IF(ISERROR($V607),"",OFFSET('Smelter Look-up'!$G$4,$V607-4,0))</f>
        <v/>
      </c>
      <c r="I607" s="218" t="str">
        <f ca="1">IF(ISERROR($V607),"",OFFSET('Smelter Look-up'!$H$4,$V607-4,0))</f>
        <v/>
      </c>
      <c r="J607" s="218" t="str">
        <f ca="1">IF(ISERROR($V607),"",OFFSET('Smelter Look-up'!$I$4,$V607-4,0))</f>
        <v/>
      </c>
      <c r="K607" s="272"/>
      <c r="L607" s="272"/>
      <c r="M607" s="272"/>
      <c r="N607" s="272"/>
      <c r="O607" s="272"/>
      <c r="P607" s="219"/>
      <c r="Q607" s="273"/>
      <c r="R607" s="216" t="str">
        <f ca="1">IF(ISERROR($V607),"",OFFSET('Smelter Look-up'!$C$4,$V607-4,0)&amp;"")</f>
        <v/>
      </c>
      <c r="S607" s="224" t="str">
        <f t="shared" ca="1" si="87"/>
        <v/>
      </c>
      <c r="T607" s="224" t="str">
        <f ca="1">IF(B607="","",IF(ISERROR(MATCH($J607,SorP!$B$1:$B$6230,0)),"",INDIRECT("'SorP'!$A$"&amp;MATCH($J607,SorP!$B$1:$B$6230,0))))</f>
        <v/>
      </c>
      <c r="U607" s="240"/>
      <c r="V607" s="274" t="e">
        <f>IF(C607="",NA(),MATCH($B607&amp;$C607,'Smelter Look-up'!$J:$J,0))</f>
        <v>#N/A</v>
      </c>
      <c r="W607" s="275"/>
      <c r="X607" s="275">
        <f t="shared" ca="1" si="88"/>
        <v>0</v>
      </c>
      <c r="Y607" s="275"/>
      <c r="Z607" s="275"/>
      <c r="AB607" s="277" t="str">
        <f t="shared" si="89"/>
        <v/>
      </c>
    </row>
    <row r="608" spans="1:28" s="276" customFormat="1" ht="20.25">
      <c r="A608" s="330"/>
      <c r="B608" s="216" t="str">
        <f>IF(LEN(A608)=0,"",INDEX('Smelter Look-up'!$A:$A,MATCH($A608,'Smelter Look-up'!$E:$E,0)))</f>
        <v/>
      </c>
      <c r="C608" s="220" t="str">
        <f>IF(LEN(A608)=0,"",INDEX('Smelter Look-up'!$C:$C,MATCH($A608,'Smelter Look-up'!$E:$E,0)))</f>
        <v/>
      </c>
      <c r="D608" s="282"/>
      <c r="E608" s="216" t="str">
        <f ca="1">IF(ISERROR($V608),"",OFFSET('Smelter Look-up'!$D$4,$V608-4,0)&amp;"")</f>
        <v/>
      </c>
      <c r="F608" s="216" t="str">
        <f ca="1">IF(ISERROR($V608),"",OFFSET('Smelter Look-up'!$E$4,$V608-4,0))</f>
        <v/>
      </c>
      <c r="G608" s="216" t="str">
        <f ca="1">IF(C608=$X$4,"Enter smelter details",IF(ISERROR($V608),"",OFFSET('Smelter Look-up'!$F$4,$V608-4,0)))</f>
        <v/>
      </c>
      <c r="H608" s="217" t="str">
        <f ca="1">IF(ISERROR($V608),"",OFFSET('Smelter Look-up'!$G$4,$V608-4,0))</f>
        <v/>
      </c>
      <c r="I608" s="218" t="str">
        <f ca="1">IF(ISERROR($V608),"",OFFSET('Smelter Look-up'!$H$4,$V608-4,0))</f>
        <v/>
      </c>
      <c r="J608" s="218" t="str">
        <f ca="1">IF(ISERROR($V608),"",OFFSET('Smelter Look-up'!$I$4,$V608-4,0))</f>
        <v/>
      </c>
      <c r="K608" s="272"/>
      <c r="L608" s="272"/>
      <c r="M608" s="272"/>
      <c r="N608" s="272"/>
      <c r="O608" s="272"/>
      <c r="P608" s="219"/>
      <c r="Q608" s="273"/>
      <c r="R608" s="216" t="str">
        <f ca="1">IF(ISERROR($V608),"",OFFSET('Smelter Look-up'!$C$4,$V608-4,0)&amp;"")</f>
        <v/>
      </c>
      <c r="S608" s="224" t="str">
        <f t="shared" ca="1" si="87"/>
        <v/>
      </c>
      <c r="T608" s="224" t="str">
        <f ca="1">IF(B608="","",IF(ISERROR(MATCH($J608,SorP!$B$1:$B$6230,0)),"",INDIRECT("'SorP'!$A$"&amp;MATCH($J608,SorP!$B$1:$B$6230,0))))</f>
        <v/>
      </c>
      <c r="U608" s="240"/>
      <c r="V608" s="274" t="e">
        <f>IF(C608="",NA(),MATCH($B608&amp;$C608,'Smelter Look-up'!$J:$J,0))</f>
        <v>#N/A</v>
      </c>
      <c r="W608" s="275"/>
      <c r="X608" s="275">
        <f t="shared" ca="1" si="88"/>
        <v>0</v>
      </c>
      <c r="Y608" s="275"/>
      <c r="Z608" s="275"/>
      <c r="AB608" s="277" t="str">
        <f t="shared" si="89"/>
        <v/>
      </c>
    </row>
    <row r="609" spans="1:28" s="276" customFormat="1" ht="20.25">
      <c r="A609" s="330"/>
      <c r="B609" s="216" t="str">
        <f>IF(LEN(A609)=0,"",INDEX('Smelter Look-up'!$A:$A,MATCH($A609,'Smelter Look-up'!$E:$E,0)))</f>
        <v/>
      </c>
      <c r="C609" s="220" t="str">
        <f>IF(LEN(A609)=0,"",INDEX('Smelter Look-up'!$C:$C,MATCH($A609,'Smelter Look-up'!$E:$E,0)))</f>
        <v/>
      </c>
      <c r="D609" s="282"/>
      <c r="E609" s="216" t="str">
        <f ca="1">IF(ISERROR($V609),"",OFFSET('Smelter Look-up'!$D$4,$V609-4,0)&amp;"")</f>
        <v/>
      </c>
      <c r="F609" s="216" t="str">
        <f ca="1">IF(ISERROR($V609),"",OFFSET('Smelter Look-up'!$E$4,$V609-4,0))</f>
        <v/>
      </c>
      <c r="G609" s="216" t="str">
        <f ca="1">IF(C609=$X$4,"Enter smelter details",IF(ISERROR($V609),"",OFFSET('Smelter Look-up'!$F$4,$V609-4,0)))</f>
        <v/>
      </c>
      <c r="H609" s="217" t="str">
        <f ca="1">IF(ISERROR($V609),"",OFFSET('Smelter Look-up'!$G$4,$V609-4,0))</f>
        <v/>
      </c>
      <c r="I609" s="218" t="str">
        <f ca="1">IF(ISERROR($V609),"",OFFSET('Smelter Look-up'!$H$4,$V609-4,0))</f>
        <v/>
      </c>
      <c r="J609" s="218" t="str">
        <f ca="1">IF(ISERROR($V609),"",OFFSET('Smelter Look-up'!$I$4,$V609-4,0))</f>
        <v/>
      </c>
      <c r="K609" s="272"/>
      <c r="L609" s="272"/>
      <c r="M609" s="272"/>
      <c r="N609" s="272"/>
      <c r="O609" s="272"/>
      <c r="P609" s="219"/>
      <c r="Q609" s="273"/>
      <c r="R609" s="216" t="str">
        <f ca="1">IF(ISERROR($V609),"",OFFSET('Smelter Look-up'!$C$4,$V609-4,0)&amp;"")</f>
        <v/>
      </c>
      <c r="S609" s="224" t="str">
        <f t="shared" ca="1" si="87"/>
        <v/>
      </c>
      <c r="T609" s="224" t="str">
        <f ca="1">IF(B609="","",IF(ISERROR(MATCH($J609,SorP!$B$1:$B$6230,0)),"",INDIRECT("'SorP'!$A$"&amp;MATCH($J609,SorP!$B$1:$B$6230,0))))</f>
        <v/>
      </c>
      <c r="U609" s="240"/>
      <c r="V609" s="274" t="e">
        <f>IF(C609="",NA(),MATCH($B609&amp;$C609,'Smelter Look-up'!$J:$J,0))</f>
        <v>#N/A</v>
      </c>
      <c r="W609" s="275"/>
      <c r="X609" s="275">
        <f t="shared" ca="1" si="88"/>
        <v>0</v>
      </c>
      <c r="Y609" s="275"/>
      <c r="Z609" s="275"/>
      <c r="AB609" s="277" t="str">
        <f t="shared" si="89"/>
        <v/>
      </c>
    </row>
    <row r="610" spans="1:28" s="276" customFormat="1" ht="20.25">
      <c r="A610" s="330"/>
      <c r="B610" s="216" t="str">
        <f>IF(LEN(A610)=0,"",INDEX('Smelter Look-up'!$A:$A,MATCH($A610,'Smelter Look-up'!$E:$E,0)))</f>
        <v/>
      </c>
      <c r="C610" s="220" t="str">
        <f>IF(LEN(A610)=0,"",INDEX('Smelter Look-up'!$C:$C,MATCH($A610,'Smelter Look-up'!$E:$E,0)))</f>
        <v/>
      </c>
      <c r="D610" s="282"/>
      <c r="E610" s="216" t="str">
        <f ca="1">IF(ISERROR($V610),"",OFFSET('Smelter Look-up'!$D$4,$V610-4,0)&amp;"")</f>
        <v/>
      </c>
      <c r="F610" s="216" t="str">
        <f ca="1">IF(ISERROR($V610),"",OFFSET('Smelter Look-up'!$E$4,$V610-4,0))</f>
        <v/>
      </c>
      <c r="G610" s="216" t="str">
        <f ca="1">IF(C610=$X$4,"Enter smelter details",IF(ISERROR($V610),"",OFFSET('Smelter Look-up'!$F$4,$V610-4,0)))</f>
        <v/>
      </c>
      <c r="H610" s="217" t="str">
        <f ca="1">IF(ISERROR($V610),"",OFFSET('Smelter Look-up'!$G$4,$V610-4,0))</f>
        <v/>
      </c>
      <c r="I610" s="218" t="str">
        <f ca="1">IF(ISERROR($V610),"",OFFSET('Smelter Look-up'!$H$4,$V610-4,0))</f>
        <v/>
      </c>
      <c r="J610" s="218" t="str">
        <f ca="1">IF(ISERROR($V610),"",OFFSET('Smelter Look-up'!$I$4,$V610-4,0))</f>
        <v/>
      </c>
      <c r="K610" s="272"/>
      <c r="L610" s="272"/>
      <c r="M610" s="272"/>
      <c r="N610" s="272"/>
      <c r="O610" s="272"/>
      <c r="P610" s="219"/>
      <c r="Q610" s="273"/>
      <c r="R610" s="216" t="str">
        <f ca="1">IF(ISERROR($V610),"",OFFSET('Smelter Look-up'!$C$4,$V610-4,0)&amp;"")</f>
        <v/>
      </c>
      <c r="S610" s="224" t="str">
        <f t="shared" ca="1" si="87"/>
        <v/>
      </c>
      <c r="T610" s="224" t="str">
        <f ca="1">IF(B610="","",IF(ISERROR(MATCH($J610,SorP!$B$1:$B$6230,0)),"",INDIRECT("'SorP'!$A$"&amp;MATCH($J610,SorP!$B$1:$B$6230,0))))</f>
        <v/>
      </c>
      <c r="U610" s="240"/>
      <c r="V610" s="274" t="e">
        <f>IF(C610="",NA(),MATCH($B610&amp;$C610,'Smelter Look-up'!$J:$J,0))</f>
        <v>#N/A</v>
      </c>
      <c r="W610" s="275"/>
      <c r="X610" s="275">
        <f t="shared" ca="1" si="88"/>
        <v>0</v>
      </c>
      <c r="Y610" s="275"/>
      <c r="Z610" s="275"/>
      <c r="AB610" s="277" t="str">
        <f t="shared" si="89"/>
        <v/>
      </c>
    </row>
    <row r="611" spans="1:28" s="276" customFormat="1" ht="20.25">
      <c r="A611" s="330"/>
      <c r="B611" s="216" t="str">
        <f>IF(LEN(A611)=0,"",INDEX('Smelter Look-up'!$A:$A,MATCH($A611,'Smelter Look-up'!$E:$E,0)))</f>
        <v/>
      </c>
      <c r="C611" s="220" t="str">
        <f>IF(LEN(A611)=0,"",INDEX('Smelter Look-up'!$C:$C,MATCH($A611,'Smelter Look-up'!$E:$E,0)))</f>
        <v/>
      </c>
      <c r="D611" s="282"/>
      <c r="E611" s="216" t="str">
        <f ca="1">IF(ISERROR($V611),"",OFFSET('Smelter Look-up'!$D$4,$V611-4,0)&amp;"")</f>
        <v/>
      </c>
      <c r="F611" s="216" t="str">
        <f ca="1">IF(ISERROR($V611),"",OFFSET('Smelter Look-up'!$E$4,$V611-4,0))</f>
        <v/>
      </c>
      <c r="G611" s="216" t="str">
        <f ca="1">IF(C611=$X$4,"Enter smelter details",IF(ISERROR($V611),"",OFFSET('Smelter Look-up'!$F$4,$V611-4,0)))</f>
        <v/>
      </c>
      <c r="H611" s="217" t="str">
        <f ca="1">IF(ISERROR($V611),"",OFFSET('Smelter Look-up'!$G$4,$V611-4,0))</f>
        <v/>
      </c>
      <c r="I611" s="218" t="str">
        <f ca="1">IF(ISERROR($V611),"",OFFSET('Smelter Look-up'!$H$4,$V611-4,0))</f>
        <v/>
      </c>
      <c r="J611" s="218" t="str">
        <f ca="1">IF(ISERROR($V611),"",OFFSET('Smelter Look-up'!$I$4,$V611-4,0))</f>
        <v/>
      </c>
      <c r="K611" s="272"/>
      <c r="L611" s="272"/>
      <c r="M611" s="272"/>
      <c r="N611" s="272"/>
      <c r="O611" s="272"/>
      <c r="P611" s="219"/>
      <c r="Q611" s="273"/>
      <c r="R611" s="216" t="str">
        <f ca="1">IF(ISERROR($V611),"",OFFSET('Smelter Look-up'!$C$4,$V611-4,0)&amp;"")</f>
        <v/>
      </c>
      <c r="S611" s="224" t="str">
        <f t="shared" ca="1" si="87"/>
        <v/>
      </c>
      <c r="T611" s="224" t="str">
        <f ca="1">IF(B611="","",IF(ISERROR(MATCH($J611,SorP!$B$1:$B$6230,0)),"",INDIRECT("'SorP'!$A$"&amp;MATCH($J611,SorP!$B$1:$B$6230,0))))</f>
        <v/>
      </c>
      <c r="U611" s="240"/>
      <c r="V611" s="274" t="e">
        <f>IF(C611="",NA(),MATCH($B611&amp;$C611,'Smelter Look-up'!$J:$J,0))</f>
        <v>#N/A</v>
      </c>
      <c r="W611" s="275"/>
      <c r="X611" s="275">
        <f t="shared" ca="1" si="88"/>
        <v>0</v>
      </c>
      <c r="Y611" s="275"/>
      <c r="Z611" s="275"/>
      <c r="AB611" s="277" t="str">
        <f t="shared" si="89"/>
        <v/>
      </c>
    </row>
    <row r="612" spans="1:28" s="276" customFormat="1" ht="20.25">
      <c r="A612" s="330"/>
      <c r="B612" s="216" t="str">
        <f>IF(LEN(A612)=0,"",INDEX('Smelter Look-up'!$A:$A,MATCH($A612,'Smelter Look-up'!$E:$E,0)))</f>
        <v/>
      </c>
      <c r="C612" s="220" t="str">
        <f>IF(LEN(A612)=0,"",INDEX('Smelter Look-up'!$C:$C,MATCH($A612,'Smelter Look-up'!$E:$E,0)))</f>
        <v/>
      </c>
      <c r="D612" s="282"/>
      <c r="E612" s="216" t="str">
        <f ca="1">IF(ISERROR($V612),"",OFFSET('Smelter Look-up'!$D$4,$V612-4,0)&amp;"")</f>
        <v/>
      </c>
      <c r="F612" s="216" t="str">
        <f ca="1">IF(ISERROR($V612),"",OFFSET('Smelter Look-up'!$E$4,$V612-4,0))</f>
        <v/>
      </c>
      <c r="G612" s="216" t="str">
        <f ca="1">IF(C612=$X$4,"Enter smelter details",IF(ISERROR($V612),"",OFFSET('Smelter Look-up'!$F$4,$V612-4,0)))</f>
        <v/>
      </c>
      <c r="H612" s="217" t="str">
        <f ca="1">IF(ISERROR($V612),"",OFFSET('Smelter Look-up'!$G$4,$V612-4,0))</f>
        <v/>
      </c>
      <c r="I612" s="218" t="str">
        <f ca="1">IF(ISERROR($V612),"",OFFSET('Smelter Look-up'!$H$4,$V612-4,0))</f>
        <v/>
      </c>
      <c r="J612" s="218" t="str">
        <f ca="1">IF(ISERROR($V612),"",OFFSET('Smelter Look-up'!$I$4,$V612-4,0))</f>
        <v/>
      </c>
      <c r="K612" s="272"/>
      <c r="L612" s="272"/>
      <c r="M612" s="272"/>
      <c r="N612" s="272"/>
      <c r="O612" s="272"/>
      <c r="P612" s="219"/>
      <c r="Q612" s="273"/>
      <c r="R612" s="216" t="str">
        <f ca="1">IF(ISERROR($V612),"",OFFSET('Smelter Look-up'!$C$4,$V612-4,0)&amp;"")</f>
        <v/>
      </c>
      <c r="S612" s="224" t="str">
        <f t="shared" ca="1" si="87"/>
        <v/>
      </c>
      <c r="T612" s="224" t="str">
        <f ca="1">IF(B612="","",IF(ISERROR(MATCH($J612,SorP!$B$1:$B$6230,0)),"",INDIRECT("'SorP'!$A$"&amp;MATCH($J612,SorP!$B$1:$B$6230,0))))</f>
        <v/>
      </c>
      <c r="U612" s="240"/>
      <c r="V612" s="274" t="e">
        <f>IF(C612="",NA(),MATCH($B612&amp;$C612,'Smelter Look-up'!$J:$J,0))</f>
        <v>#N/A</v>
      </c>
      <c r="W612" s="275"/>
      <c r="X612" s="275">
        <f t="shared" ca="1" si="88"/>
        <v>0</v>
      </c>
      <c r="Y612" s="275"/>
      <c r="Z612" s="275"/>
      <c r="AB612" s="277" t="str">
        <f t="shared" si="89"/>
        <v/>
      </c>
    </row>
    <row r="613" spans="1:28" s="276" customFormat="1" ht="20.25">
      <c r="A613" s="330"/>
      <c r="B613" s="216" t="str">
        <f>IF(LEN(A613)=0,"",INDEX('Smelter Look-up'!$A:$A,MATCH($A613,'Smelter Look-up'!$E:$E,0)))</f>
        <v/>
      </c>
      <c r="C613" s="220" t="str">
        <f>IF(LEN(A613)=0,"",INDEX('Smelter Look-up'!$C:$C,MATCH($A613,'Smelter Look-up'!$E:$E,0)))</f>
        <v/>
      </c>
      <c r="D613" s="282"/>
      <c r="E613" s="216" t="str">
        <f ca="1">IF(ISERROR($V613),"",OFFSET('Smelter Look-up'!$D$4,$V613-4,0)&amp;"")</f>
        <v/>
      </c>
      <c r="F613" s="216" t="str">
        <f ca="1">IF(ISERROR($V613),"",OFFSET('Smelter Look-up'!$E$4,$V613-4,0))</f>
        <v/>
      </c>
      <c r="G613" s="216" t="str">
        <f ca="1">IF(C613=$X$4,"Enter smelter details",IF(ISERROR($V613),"",OFFSET('Smelter Look-up'!$F$4,$V613-4,0)))</f>
        <v/>
      </c>
      <c r="H613" s="217" t="str">
        <f ca="1">IF(ISERROR($V613),"",OFFSET('Smelter Look-up'!$G$4,$V613-4,0))</f>
        <v/>
      </c>
      <c r="I613" s="218" t="str">
        <f ca="1">IF(ISERROR($V613),"",OFFSET('Smelter Look-up'!$H$4,$V613-4,0))</f>
        <v/>
      </c>
      <c r="J613" s="218" t="str">
        <f ca="1">IF(ISERROR($V613),"",OFFSET('Smelter Look-up'!$I$4,$V613-4,0))</f>
        <v/>
      </c>
      <c r="K613" s="272"/>
      <c r="L613" s="272"/>
      <c r="M613" s="272"/>
      <c r="N613" s="272"/>
      <c r="O613" s="272"/>
      <c r="P613" s="219"/>
      <c r="Q613" s="273"/>
      <c r="R613" s="216" t="str">
        <f ca="1">IF(ISERROR($V613),"",OFFSET('Smelter Look-up'!$C$4,$V613-4,0)&amp;"")</f>
        <v/>
      </c>
      <c r="S613" s="224" t="str">
        <f t="shared" ca="1" si="87"/>
        <v/>
      </c>
      <c r="T613" s="224" t="str">
        <f ca="1">IF(B613="","",IF(ISERROR(MATCH($J613,SorP!$B$1:$B$6230,0)),"",INDIRECT("'SorP'!$A$"&amp;MATCH($J613,SorP!$B$1:$B$6230,0))))</f>
        <v/>
      </c>
      <c r="U613" s="240"/>
      <c r="V613" s="274" t="e">
        <f>IF(C613="",NA(),MATCH($B613&amp;$C613,'Smelter Look-up'!$J:$J,0))</f>
        <v>#N/A</v>
      </c>
      <c r="W613" s="275"/>
      <c r="X613" s="275">
        <f t="shared" ca="1" si="88"/>
        <v>0</v>
      </c>
      <c r="Y613" s="275"/>
      <c r="Z613" s="275"/>
      <c r="AB613" s="277" t="str">
        <f t="shared" si="89"/>
        <v/>
      </c>
    </row>
    <row r="614" spans="1:28" s="276" customFormat="1" ht="20.25">
      <c r="A614" s="330"/>
      <c r="B614" s="216" t="str">
        <f>IF(LEN(A614)=0,"",INDEX('Smelter Look-up'!$A:$A,MATCH($A614,'Smelter Look-up'!$E:$E,0)))</f>
        <v/>
      </c>
      <c r="C614" s="220" t="str">
        <f>IF(LEN(A614)=0,"",INDEX('Smelter Look-up'!$C:$C,MATCH($A614,'Smelter Look-up'!$E:$E,0)))</f>
        <v/>
      </c>
      <c r="D614" s="282"/>
      <c r="E614" s="216" t="str">
        <f ca="1">IF(ISERROR($V614),"",OFFSET('Smelter Look-up'!$D$4,$V614-4,0)&amp;"")</f>
        <v/>
      </c>
      <c r="F614" s="216" t="str">
        <f ca="1">IF(ISERROR($V614),"",OFFSET('Smelter Look-up'!$E$4,$V614-4,0))</f>
        <v/>
      </c>
      <c r="G614" s="216" t="str">
        <f ca="1">IF(C614=$X$4,"Enter smelter details",IF(ISERROR($V614),"",OFFSET('Smelter Look-up'!$F$4,$V614-4,0)))</f>
        <v/>
      </c>
      <c r="H614" s="217" t="str">
        <f ca="1">IF(ISERROR($V614),"",OFFSET('Smelter Look-up'!$G$4,$V614-4,0))</f>
        <v/>
      </c>
      <c r="I614" s="218" t="str">
        <f ca="1">IF(ISERROR($V614),"",OFFSET('Smelter Look-up'!$H$4,$V614-4,0))</f>
        <v/>
      </c>
      <c r="J614" s="218" t="str">
        <f ca="1">IF(ISERROR($V614),"",OFFSET('Smelter Look-up'!$I$4,$V614-4,0))</f>
        <v/>
      </c>
      <c r="K614" s="272"/>
      <c r="L614" s="272"/>
      <c r="M614" s="272"/>
      <c r="N614" s="272"/>
      <c r="O614" s="272"/>
      <c r="P614" s="219"/>
      <c r="Q614" s="273"/>
      <c r="R614" s="216" t="str">
        <f ca="1">IF(ISERROR($V614),"",OFFSET('Smelter Look-up'!$C$4,$V614-4,0)&amp;"")</f>
        <v/>
      </c>
      <c r="S614" s="224" t="str">
        <f t="shared" ca="1" si="87"/>
        <v/>
      </c>
      <c r="T614" s="224" t="str">
        <f ca="1">IF(B614="","",IF(ISERROR(MATCH($J614,SorP!$B$1:$B$6230,0)),"",INDIRECT("'SorP'!$A$"&amp;MATCH($J614,SorP!$B$1:$B$6230,0))))</f>
        <v/>
      </c>
      <c r="U614" s="240"/>
      <c r="V614" s="274" t="e">
        <f>IF(C614="",NA(),MATCH($B614&amp;$C614,'Smelter Look-up'!$J:$J,0))</f>
        <v>#N/A</v>
      </c>
      <c r="W614" s="275"/>
      <c r="X614" s="275">
        <f t="shared" ca="1" si="88"/>
        <v>0</v>
      </c>
      <c r="Y614" s="275"/>
      <c r="Z614" s="275"/>
      <c r="AB614" s="277" t="str">
        <f t="shared" si="89"/>
        <v/>
      </c>
    </row>
    <row r="615" spans="1:28" s="276" customFormat="1" ht="20.25">
      <c r="A615" s="330"/>
      <c r="B615" s="216" t="str">
        <f>IF(LEN(A615)=0,"",INDEX('Smelter Look-up'!$A:$A,MATCH($A615,'Smelter Look-up'!$E:$E,0)))</f>
        <v/>
      </c>
      <c r="C615" s="220" t="str">
        <f>IF(LEN(A615)=0,"",INDEX('Smelter Look-up'!$C:$C,MATCH($A615,'Smelter Look-up'!$E:$E,0)))</f>
        <v/>
      </c>
      <c r="D615" s="282"/>
      <c r="E615" s="216" t="str">
        <f ca="1">IF(ISERROR($V615),"",OFFSET('Smelter Look-up'!$D$4,$V615-4,0)&amp;"")</f>
        <v/>
      </c>
      <c r="F615" s="216" t="str">
        <f ca="1">IF(ISERROR($V615),"",OFFSET('Smelter Look-up'!$E$4,$V615-4,0))</f>
        <v/>
      </c>
      <c r="G615" s="216" t="str">
        <f ca="1">IF(C615=$X$4,"Enter smelter details",IF(ISERROR($V615),"",OFFSET('Smelter Look-up'!$F$4,$V615-4,0)))</f>
        <v/>
      </c>
      <c r="H615" s="217" t="str">
        <f ca="1">IF(ISERROR($V615),"",OFFSET('Smelter Look-up'!$G$4,$V615-4,0))</f>
        <v/>
      </c>
      <c r="I615" s="218" t="str">
        <f ca="1">IF(ISERROR($V615),"",OFFSET('Smelter Look-up'!$H$4,$V615-4,0))</f>
        <v/>
      </c>
      <c r="J615" s="218" t="str">
        <f ca="1">IF(ISERROR($V615),"",OFFSET('Smelter Look-up'!$I$4,$V615-4,0))</f>
        <v/>
      </c>
      <c r="K615" s="272"/>
      <c r="L615" s="272"/>
      <c r="M615" s="272"/>
      <c r="N615" s="272"/>
      <c r="O615" s="272"/>
      <c r="P615" s="219"/>
      <c r="Q615" s="273"/>
      <c r="R615" s="216" t="str">
        <f ca="1">IF(ISERROR($V615),"",OFFSET('Smelter Look-up'!$C$4,$V615-4,0)&amp;"")</f>
        <v/>
      </c>
      <c r="S615" s="224" t="str">
        <f t="shared" ca="1" si="87"/>
        <v/>
      </c>
      <c r="T615" s="224" t="str">
        <f ca="1">IF(B615="","",IF(ISERROR(MATCH($J615,SorP!$B$1:$B$6230,0)),"",INDIRECT("'SorP'!$A$"&amp;MATCH($J615,SorP!$B$1:$B$6230,0))))</f>
        <v/>
      </c>
      <c r="U615" s="240"/>
      <c r="V615" s="274" t="e">
        <f>IF(C615="",NA(),MATCH($B615&amp;$C615,'Smelter Look-up'!$J:$J,0))</f>
        <v>#N/A</v>
      </c>
      <c r="W615" s="275"/>
      <c r="X615" s="275">
        <f t="shared" ca="1" si="88"/>
        <v>0</v>
      </c>
      <c r="Y615" s="275"/>
      <c r="Z615" s="275"/>
      <c r="AB615" s="277" t="str">
        <f t="shared" si="89"/>
        <v/>
      </c>
    </row>
    <row r="616" spans="1:28" s="276" customFormat="1" ht="20.25">
      <c r="A616" s="330"/>
      <c r="B616" s="216" t="str">
        <f>IF(LEN(A616)=0,"",INDEX('Smelter Look-up'!$A:$A,MATCH($A616,'Smelter Look-up'!$E:$E,0)))</f>
        <v/>
      </c>
      <c r="C616" s="220" t="str">
        <f>IF(LEN(A616)=0,"",INDEX('Smelter Look-up'!$C:$C,MATCH($A616,'Smelter Look-up'!$E:$E,0)))</f>
        <v/>
      </c>
      <c r="D616" s="282"/>
      <c r="E616" s="216" t="str">
        <f ca="1">IF(ISERROR($V616),"",OFFSET('Smelter Look-up'!$D$4,$V616-4,0)&amp;"")</f>
        <v/>
      </c>
      <c r="F616" s="216" t="str">
        <f ca="1">IF(ISERROR($V616),"",OFFSET('Smelter Look-up'!$E$4,$V616-4,0))</f>
        <v/>
      </c>
      <c r="G616" s="216" t="str">
        <f ca="1">IF(C616=$X$4,"Enter smelter details",IF(ISERROR($V616),"",OFFSET('Smelter Look-up'!$F$4,$V616-4,0)))</f>
        <v/>
      </c>
      <c r="H616" s="217" t="str">
        <f ca="1">IF(ISERROR($V616),"",OFFSET('Smelter Look-up'!$G$4,$V616-4,0))</f>
        <v/>
      </c>
      <c r="I616" s="218" t="str">
        <f ca="1">IF(ISERROR($V616),"",OFFSET('Smelter Look-up'!$H$4,$V616-4,0))</f>
        <v/>
      </c>
      <c r="J616" s="218" t="str">
        <f ca="1">IF(ISERROR($V616),"",OFFSET('Smelter Look-up'!$I$4,$V616-4,0))</f>
        <v/>
      </c>
      <c r="K616" s="272"/>
      <c r="L616" s="272"/>
      <c r="M616" s="272"/>
      <c r="N616" s="272"/>
      <c r="O616" s="272"/>
      <c r="P616" s="219"/>
      <c r="Q616" s="273"/>
      <c r="R616" s="216" t="str">
        <f ca="1">IF(ISERROR($V616),"",OFFSET('Smelter Look-up'!$C$4,$V616-4,0)&amp;"")</f>
        <v/>
      </c>
      <c r="S616" s="224" t="str">
        <f t="shared" ca="1" si="87"/>
        <v/>
      </c>
      <c r="T616" s="224" t="str">
        <f ca="1">IF(B616="","",IF(ISERROR(MATCH($J616,SorP!$B$1:$B$6230,0)),"",INDIRECT("'SorP'!$A$"&amp;MATCH($J616,SorP!$B$1:$B$6230,0))))</f>
        <v/>
      </c>
      <c r="U616" s="240"/>
      <c r="V616" s="274" t="e">
        <f>IF(C616="",NA(),MATCH($B616&amp;$C616,'Smelter Look-up'!$J:$J,0))</f>
        <v>#N/A</v>
      </c>
      <c r="W616" s="275"/>
      <c r="X616" s="275">
        <f t="shared" ca="1" si="88"/>
        <v>0</v>
      </c>
      <c r="Y616" s="275"/>
      <c r="Z616" s="275"/>
      <c r="AB616" s="277" t="str">
        <f t="shared" si="89"/>
        <v/>
      </c>
    </row>
    <row r="617" spans="1:28" s="276" customFormat="1" ht="20.25">
      <c r="A617" s="330"/>
      <c r="B617" s="216" t="str">
        <f>IF(LEN(A617)=0,"",INDEX('Smelter Look-up'!$A:$A,MATCH($A617,'Smelter Look-up'!$E:$E,0)))</f>
        <v/>
      </c>
      <c r="C617" s="220" t="str">
        <f>IF(LEN(A617)=0,"",INDEX('Smelter Look-up'!$C:$C,MATCH($A617,'Smelter Look-up'!$E:$E,0)))</f>
        <v/>
      </c>
      <c r="D617" s="282"/>
      <c r="E617" s="216" t="str">
        <f ca="1">IF(ISERROR($V617),"",OFFSET('Smelter Look-up'!$D$4,$V617-4,0)&amp;"")</f>
        <v/>
      </c>
      <c r="F617" s="216" t="str">
        <f ca="1">IF(ISERROR($V617),"",OFFSET('Smelter Look-up'!$E$4,$V617-4,0))</f>
        <v/>
      </c>
      <c r="G617" s="216" t="str">
        <f ca="1">IF(C617=$X$4,"Enter smelter details",IF(ISERROR($V617),"",OFFSET('Smelter Look-up'!$F$4,$V617-4,0)))</f>
        <v/>
      </c>
      <c r="H617" s="217" t="str">
        <f ca="1">IF(ISERROR($V617),"",OFFSET('Smelter Look-up'!$G$4,$V617-4,0))</f>
        <v/>
      </c>
      <c r="I617" s="218" t="str">
        <f ca="1">IF(ISERROR($V617),"",OFFSET('Smelter Look-up'!$H$4,$V617-4,0))</f>
        <v/>
      </c>
      <c r="J617" s="218" t="str">
        <f ca="1">IF(ISERROR($V617),"",OFFSET('Smelter Look-up'!$I$4,$V617-4,0))</f>
        <v/>
      </c>
      <c r="K617" s="272"/>
      <c r="L617" s="272"/>
      <c r="M617" s="272"/>
      <c r="N617" s="272"/>
      <c r="O617" s="272"/>
      <c r="P617" s="219"/>
      <c r="Q617" s="273"/>
      <c r="R617" s="216" t="str">
        <f ca="1">IF(ISERROR($V617),"",OFFSET('Smelter Look-up'!$C$4,$V617-4,0)&amp;"")</f>
        <v/>
      </c>
      <c r="S617" s="224" t="str">
        <f t="shared" ca="1" si="87"/>
        <v/>
      </c>
      <c r="T617" s="224" t="str">
        <f ca="1">IF(B617="","",IF(ISERROR(MATCH($J617,SorP!$B$1:$B$6230,0)),"",INDIRECT("'SorP'!$A$"&amp;MATCH($J617,SorP!$B$1:$B$6230,0))))</f>
        <v/>
      </c>
      <c r="U617" s="240"/>
      <c r="V617" s="274" t="e">
        <f>IF(C617="",NA(),MATCH($B617&amp;$C617,'Smelter Look-up'!$J:$J,0))</f>
        <v>#N/A</v>
      </c>
      <c r="W617" s="275"/>
      <c r="X617" s="275">
        <f t="shared" ca="1" si="88"/>
        <v>0</v>
      </c>
      <c r="Y617" s="275"/>
      <c r="Z617" s="275"/>
      <c r="AB617" s="277" t="str">
        <f t="shared" si="89"/>
        <v/>
      </c>
    </row>
    <row r="618" spans="1:28" s="276" customFormat="1" ht="20.25">
      <c r="A618" s="330"/>
      <c r="B618" s="216" t="str">
        <f>IF(LEN(A618)=0,"",INDEX('Smelter Look-up'!$A:$A,MATCH($A618,'Smelter Look-up'!$E:$E,0)))</f>
        <v/>
      </c>
      <c r="C618" s="220" t="str">
        <f>IF(LEN(A618)=0,"",INDEX('Smelter Look-up'!$C:$C,MATCH($A618,'Smelter Look-up'!$E:$E,0)))</f>
        <v/>
      </c>
      <c r="D618" s="282"/>
      <c r="E618" s="216" t="str">
        <f ca="1">IF(ISERROR($V618),"",OFFSET('Smelter Look-up'!$D$4,$V618-4,0)&amp;"")</f>
        <v/>
      </c>
      <c r="F618" s="216" t="str">
        <f ca="1">IF(ISERROR($V618),"",OFFSET('Smelter Look-up'!$E$4,$V618-4,0))</f>
        <v/>
      </c>
      <c r="G618" s="216" t="str">
        <f ca="1">IF(C618=$X$4,"Enter smelter details",IF(ISERROR($V618),"",OFFSET('Smelter Look-up'!$F$4,$V618-4,0)))</f>
        <v/>
      </c>
      <c r="H618" s="217" t="str">
        <f ca="1">IF(ISERROR($V618),"",OFFSET('Smelter Look-up'!$G$4,$V618-4,0))</f>
        <v/>
      </c>
      <c r="I618" s="218" t="str">
        <f ca="1">IF(ISERROR($V618),"",OFFSET('Smelter Look-up'!$H$4,$V618-4,0))</f>
        <v/>
      </c>
      <c r="J618" s="218" t="str">
        <f ca="1">IF(ISERROR($V618),"",OFFSET('Smelter Look-up'!$I$4,$V618-4,0))</f>
        <v/>
      </c>
      <c r="K618" s="272"/>
      <c r="L618" s="272"/>
      <c r="M618" s="272"/>
      <c r="N618" s="272"/>
      <c r="O618" s="272"/>
      <c r="P618" s="219"/>
      <c r="Q618" s="273"/>
      <c r="R618" s="216" t="str">
        <f ca="1">IF(ISERROR($V618),"",OFFSET('Smelter Look-up'!$C$4,$V618-4,0)&amp;"")</f>
        <v/>
      </c>
      <c r="S618" s="224" t="str">
        <f t="shared" ca="1" si="87"/>
        <v/>
      </c>
      <c r="T618" s="224" t="str">
        <f ca="1">IF(B618="","",IF(ISERROR(MATCH($J618,SorP!$B$1:$B$6230,0)),"",INDIRECT("'SorP'!$A$"&amp;MATCH($J618,SorP!$B$1:$B$6230,0))))</f>
        <v/>
      </c>
      <c r="U618" s="240"/>
      <c r="V618" s="274" t="e">
        <f>IF(C618="",NA(),MATCH($B618&amp;$C618,'Smelter Look-up'!$J:$J,0))</f>
        <v>#N/A</v>
      </c>
      <c r="W618" s="275"/>
      <c r="X618" s="275">
        <f t="shared" ca="1" si="88"/>
        <v>0</v>
      </c>
      <c r="Y618" s="275"/>
      <c r="Z618" s="275"/>
      <c r="AB618" s="277" t="str">
        <f t="shared" si="89"/>
        <v/>
      </c>
    </row>
    <row r="619" spans="1:28" s="276" customFormat="1" ht="20.25">
      <c r="A619" s="330"/>
      <c r="B619" s="216" t="str">
        <f>IF(LEN(A619)=0,"",INDEX('Smelter Look-up'!$A:$A,MATCH($A619,'Smelter Look-up'!$E:$E,0)))</f>
        <v/>
      </c>
      <c r="C619" s="220" t="str">
        <f>IF(LEN(A619)=0,"",INDEX('Smelter Look-up'!$C:$C,MATCH($A619,'Smelter Look-up'!$E:$E,0)))</f>
        <v/>
      </c>
      <c r="D619" s="282"/>
      <c r="E619" s="216" t="str">
        <f ca="1">IF(ISERROR($V619),"",OFFSET('Smelter Look-up'!$D$4,$V619-4,0)&amp;"")</f>
        <v/>
      </c>
      <c r="F619" s="216" t="str">
        <f ca="1">IF(ISERROR($V619),"",OFFSET('Smelter Look-up'!$E$4,$V619-4,0))</f>
        <v/>
      </c>
      <c r="G619" s="216" t="str">
        <f ca="1">IF(C619=$X$4,"Enter smelter details",IF(ISERROR($V619),"",OFFSET('Smelter Look-up'!$F$4,$V619-4,0)))</f>
        <v/>
      </c>
      <c r="H619" s="217" t="str">
        <f ca="1">IF(ISERROR($V619),"",OFFSET('Smelter Look-up'!$G$4,$V619-4,0))</f>
        <v/>
      </c>
      <c r="I619" s="218" t="str">
        <f ca="1">IF(ISERROR($V619),"",OFFSET('Smelter Look-up'!$H$4,$V619-4,0))</f>
        <v/>
      </c>
      <c r="J619" s="218" t="str">
        <f ca="1">IF(ISERROR($V619),"",OFFSET('Smelter Look-up'!$I$4,$V619-4,0))</f>
        <v/>
      </c>
      <c r="K619" s="272"/>
      <c r="L619" s="272"/>
      <c r="M619" s="272"/>
      <c r="N619" s="272"/>
      <c r="O619" s="272"/>
      <c r="P619" s="219"/>
      <c r="Q619" s="273"/>
      <c r="R619" s="216" t="str">
        <f ca="1">IF(ISERROR($V619),"",OFFSET('Smelter Look-up'!$C$4,$V619-4,0)&amp;"")</f>
        <v/>
      </c>
      <c r="S619" s="224" t="str">
        <f t="shared" ca="1" si="87"/>
        <v/>
      </c>
      <c r="T619" s="224" t="str">
        <f ca="1">IF(B619="","",IF(ISERROR(MATCH($J619,SorP!$B$1:$B$6230,0)),"",INDIRECT("'SorP'!$A$"&amp;MATCH($J619,SorP!$B$1:$B$6230,0))))</f>
        <v/>
      </c>
      <c r="U619" s="240"/>
      <c r="V619" s="274" t="e">
        <f>IF(C619="",NA(),MATCH($B619&amp;$C619,'Smelter Look-up'!$J:$J,0))</f>
        <v>#N/A</v>
      </c>
      <c r="W619" s="275"/>
      <c r="X619" s="275">
        <f t="shared" ca="1" si="88"/>
        <v>0</v>
      </c>
      <c r="Y619" s="275"/>
      <c r="Z619" s="275"/>
      <c r="AB619" s="277" t="str">
        <f t="shared" si="89"/>
        <v/>
      </c>
    </row>
    <row r="620" spans="1:28" s="276" customFormat="1" ht="20.25">
      <c r="A620" s="330"/>
      <c r="B620" s="216" t="str">
        <f>IF(LEN(A620)=0,"",INDEX('Smelter Look-up'!$A:$A,MATCH($A620,'Smelter Look-up'!$E:$E,0)))</f>
        <v/>
      </c>
      <c r="C620" s="220" t="str">
        <f>IF(LEN(A620)=0,"",INDEX('Smelter Look-up'!$C:$C,MATCH($A620,'Smelter Look-up'!$E:$E,0)))</f>
        <v/>
      </c>
      <c r="D620" s="282"/>
      <c r="E620" s="216" t="str">
        <f ca="1">IF(ISERROR($V620),"",OFFSET('Smelter Look-up'!$D$4,$V620-4,0)&amp;"")</f>
        <v/>
      </c>
      <c r="F620" s="216" t="str">
        <f ca="1">IF(ISERROR($V620),"",OFFSET('Smelter Look-up'!$E$4,$V620-4,0))</f>
        <v/>
      </c>
      <c r="G620" s="216" t="str">
        <f ca="1">IF(C620=$X$4,"Enter smelter details",IF(ISERROR($V620),"",OFFSET('Smelter Look-up'!$F$4,$V620-4,0)))</f>
        <v/>
      </c>
      <c r="H620" s="217" t="str">
        <f ca="1">IF(ISERROR($V620),"",OFFSET('Smelter Look-up'!$G$4,$V620-4,0))</f>
        <v/>
      </c>
      <c r="I620" s="218" t="str">
        <f ca="1">IF(ISERROR($V620),"",OFFSET('Smelter Look-up'!$H$4,$V620-4,0))</f>
        <v/>
      </c>
      <c r="J620" s="218" t="str">
        <f ca="1">IF(ISERROR($V620),"",OFFSET('Smelter Look-up'!$I$4,$V620-4,0))</f>
        <v/>
      </c>
      <c r="K620" s="272"/>
      <c r="L620" s="272"/>
      <c r="M620" s="272"/>
      <c r="N620" s="272"/>
      <c r="O620" s="272"/>
      <c r="P620" s="219"/>
      <c r="Q620" s="273"/>
      <c r="R620" s="216" t="str">
        <f ca="1">IF(ISERROR($V620),"",OFFSET('Smelter Look-up'!$C$4,$V620-4,0)&amp;"")</f>
        <v/>
      </c>
      <c r="S620" s="224" t="str">
        <f t="shared" ca="1" si="87"/>
        <v/>
      </c>
      <c r="T620" s="224" t="str">
        <f ca="1">IF(B620="","",IF(ISERROR(MATCH($J620,SorP!$B$1:$B$6230,0)),"",INDIRECT("'SorP'!$A$"&amp;MATCH($J620,SorP!$B$1:$B$6230,0))))</f>
        <v/>
      </c>
      <c r="U620" s="240"/>
      <c r="V620" s="274" t="e">
        <f>IF(C620="",NA(),MATCH($B620&amp;$C620,'Smelter Look-up'!$J:$J,0))</f>
        <v>#N/A</v>
      </c>
      <c r="W620" s="275"/>
      <c r="X620" s="275">
        <f t="shared" ca="1" si="88"/>
        <v>0</v>
      </c>
      <c r="Y620" s="275"/>
      <c r="Z620" s="275"/>
      <c r="AB620" s="277" t="str">
        <f t="shared" si="89"/>
        <v/>
      </c>
    </row>
    <row r="621" spans="1:28" s="276" customFormat="1" ht="20.25">
      <c r="A621" s="330"/>
      <c r="B621" s="216" t="str">
        <f>IF(LEN(A621)=0,"",INDEX('Smelter Look-up'!$A:$A,MATCH($A621,'Smelter Look-up'!$E:$E,0)))</f>
        <v/>
      </c>
      <c r="C621" s="220" t="str">
        <f>IF(LEN(A621)=0,"",INDEX('Smelter Look-up'!$C:$C,MATCH($A621,'Smelter Look-up'!$E:$E,0)))</f>
        <v/>
      </c>
      <c r="D621" s="282"/>
      <c r="E621" s="216" t="str">
        <f ca="1">IF(ISERROR($V621),"",OFFSET('Smelter Look-up'!$D$4,$V621-4,0)&amp;"")</f>
        <v/>
      </c>
      <c r="F621" s="216" t="str">
        <f ca="1">IF(ISERROR($V621),"",OFFSET('Smelter Look-up'!$E$4,$V621-4,0))</f>
        <v/>
      </c>
      <c r="G621" s="216" t="str">
        <f ca="1">IF(C621=$X$4,"Enter smelter details",IF(ISERROR($V621),"",OFFSET('Smelter Look-up'!$F$4,$V621-4,0)))</f>
        <v/>
      </c>
      <c r="H621" s="217" t="str">
        <f ca="1">IF(ISERROR($V621),"",OFFSET('Smelter Look-up'!$G$4,$V621-4,0))</f>
        <v/>
      </c>
      <c r="I621" s="218" t="str">
        <f ca="1">IF(ISERROR($V621),"",OFFSET('Smelter Look-up'!$H$4,$V621-4,0))</f>
        <v/>
      </c>
      <c r="J621" s="218" t="str">
        <f ca="1">IF(ISERROR($V621),"",OFFSET('Smelter Look-up'!$I$4,$V621-4,0))</f>
        <v/>
      </c>
      <c r="K621" s="272"/>
      <c r="L621" s="272"/>
      <c r="M621" s="272"/>
      <c r="N621" s="272"/>
      <c r="O621" s="272"/>
      <c r="P621" s="219"/>
      <c r="Q621" s="273"/>
      <c r="R621" s="216" t="str">
        <f ca="1">IF(ISERROR($V621),"",OFFSET('Smelter Look-up'!$C$4,$V621-4,0)&amp;"")</f>
        <v/>
      </c>
      <c r="S621" s="224" t="str">
        <f t="shared" ca="1" si="87"/>
        <v/>
      </c>
      <c r="T621" s="224" t="str">
        <f ca="1">IF(B621="","",IF(ISERROR(MATCH($J621,SorP!$B$1:$B$6230,0)),"",INDIRECT("'SorP'!$A$"&amp;MATCH($J621,SorP!$B$1:$B$6230,0))))</f>
        <v/>
      </c>
      <c r="U621" s="240"/>
      <c r="V621" s="274" t="e">
        <f>IF(C621="",NA(),MATCH($B621&amp;$C621,'Smelter Look-up'!$J:$J,0))</f>
        <v>#N/A</v>
      </c>
      <c r="W621" s="275"/>
      <c r="X621" s="275">
        <f t="shared" ca="1" si="88"/>
        <v>0</v>
      </c>
      <c r="Y621" s="275"/>
      <c r="Z621" s="275"/>
      <c r="AB621" s="277" t="str">
        <f t="shared" si="89"/>
        <v/>
      </c>
    </row>
    <row r="622" spans="1:28" s="276" customFormat="1" ht="20.25">
      <c r="A622" s="330"/>
      <c r="B622" s="216" t="str">
        <f>IF(LEN(A622)=0,"",INDEX('Smelter Look-up'!$A:$A,MATCH($A622,'Smelter Look-up'!$E:$E,0)))</f>
        <v/>
      </c>
      <c r="C622" s="220" t="str">
        <f>IF(LEN(A622)=0,"",INDEX('Smelter Look-up'!$C:$C,MATCH($A622,'Smelter Look-up'!$E:$E,0)))</f>
        <v/>
      </c>
      <c r="D622" s="282"/>
      <c r="E622" s="216" t="str">
        <f ca="1">IF(ISERROR($V622),"",OFFSET('Smelter Look-up'!$D$4,$V622-4,0)&amp;"")</f>
        <v/>
      </c>
      <c r="F622" s="216" t="str">
        <f ca="1">IF(ISERROR($V622),"",OFFSET('Smelter Look-up'!$E$4,$V622-4,0))</f>
        <v/>
      </c>
      <c r="G622" s="216" t="str">
        <f ca="1">IF(C622=$X$4,"Enter smelter details",IF(ISERROR($V622),"",OFFSET('Smelter Look-up'!$F$4,$V622-4,0)))</f>
        <v/>
      </c>
      <c r="H622" s="217" t="str">
        <f ca="1">IF(ISERROR($V622),"",OFFSET('Smelter Look-up'!$G$4,$V622-4,0))</f>
        <v/>
      </c>
      <c r="I622" s="218" t="str">
        <f ca="1">IF(ISERROR($V622),"",OFFSET('Smelter Look-up'!$H$4,$V622-4,0))</f>
        <v/>
      </c>
      <c r="J622" s="218" t="str">
        <f ca="1">IF(ISERROR($V622),"",OFFSET('Smelter Look-up'!$I$4,$V622-4,0))</f>
        <v/>
      </c>
      <c r="K622" s="272"/>
      <c r="L622" s="272"/>
      <c r="M622" s="272"/>
      <c r="N622" s="272"/>
      <c r="O622" s="272"/>
      <c r="P622" s="219"/>
      <c r="Q622" s="273"/>
      <c r="R622" s="216" t="str">
        <f ca="1">IF(ISERROR($V622),"",OFFSET('Smelter Look-up'!$C$4,$V622-4,0)&amp;"")</f>
        <v/>
      </c>
      <c r="S622" s="224" t="str">
        <f t="shared" ca="1" si="87"/>
        <v/>
      </c>
      <c r="T622" s="224" t="str">
        <f ca="1">IF(B622="","",IF(ISERROR(MATCH($J622,SorP!$B$1:$B$6230,0)),"",INDIRECT("'SorP'!$A$"&amp;MATCH($J622,SorP!$B$1:$B$6230,0))))</f>
        <v/>
      </c>
      <c r="U622" s="240"/>
      <c r="V622" s="274" t="e">
        <f>IF(C622="",NA(),MATCH($B622&amp;$C622,'Smelter Look-up'!$J:$J,0))</f>
        <v>#N/A</v>
      </c>
      <c r="W622" s="275"/>
      <c r="X622" s="275">
        <f t="shared" ca="1" si="88"/>
        <v>0</v>
      </c>
      <c r="Y622" s="275"/>
      <c r="Z622" s="275"/>
      <c r="AB622" s="277" t="str">
        <f t="shared" si="89"/>
        <v/>
      </c>
    </row>
    <row r="623" spans="1:28" s="276" customFormat="1" ht="20.25">
      <c r="A623" s="330"/>
      <c r="B623" s="216" t="str">
        <f>IF(LEN(A623)=0,"",INDEX('Smelter Look-up'!$A:$A,MATCH($A623,'Smelter Look-up'!$E:$E,0)))</f>
        <v/>
      </c>
      <c r="C623" s="220" t="str">
        <f>IF(LEN(A623)=0,"",INDEX('Smelter Look-up'!$C:$C,MATCH($A623,'Smelter Look-up'!$E:$E,0)))</f>
        <v/>
      </c>
      <c r="D623" s="282"/>
      <c r="E623" s="216" t="str">
        <f ca="1">IF(ISERROR($V623),"",OFFSET('Smelter Look-up'!$D$4,$V623-4,0)&amp;"")</f>
        <v/>
      </c>
      <c r="F623" s="216" t="str">
        <f ca="1">IF(ISERROR($V623),"",OFFSET('Smelter Look-up'!$E$4,$V623-4,0))</f>
        <v/>
      </c>
      <c r="G623" s="216" t="str">
        <f ca="1">IF(C623=$X$4,"Enter smelter details",IF(ISERROR($V623),"",OFFSET('Smelter Look-up'!$F$4,$V623-4,0)))</f>
        <v/>
      </c>
      <c r="H623" s="217" t="str">
        <f ca="1">IF(ISERROR($V623),"",OFFSET('Smelter Look-up'!$G$4,$V623-4,0))</f>
        <v/>
      </c>
      <c r="I623" s="218" t="str">
        <f ca="1">IF(ISERROR($V623),"",OFFSET('Smelter Look-up'!$H$4,$V623-4,0))</f>
        <v/>
      </c>
      <c r="J623" s="218" t="str">
        <f ca="1">IF(ISERROR($V623),"",OFFSET('Smelter Look-up'!$I$4,$V623-4,0))</f>
        <v/>
      </c>
      <c r="K623" s="272"/>
      <c r="L623" s="272"/>
      <c r="M623" s="272"/>
      <c r="N623" s="272"/>
      <c r="O623" s="272"/>
      <c r="P623" s="219"/>
      <c r="Q623" s="273"/>
      <c r="R623" s="216" t="str">
        <f ca="1">IF(ISERROR($V623),"",OFFSET('Smelter Look-up'!$C$4,$V623-4,0)&amp;"")</f>
        <v/>
      </c>
      <c r="S623" s="224" t="str">
        <f t="shared" ca="1" si="87"/>
        <v/>
      </c>
      <c r="T623" s="224" t="str">
        <f ca="1">IF(B623="","",IF(ISERROR(MATCH($J623,SorP!$B$1:$B$6230,0)),"",INDIRECT("'SorP'!$A$"&amp;MATCH($J623,SorP!$B$1:$B$6230,0))))</f>
        <v/>
      </c>
      <c r="U623" s="240"/>
      <c r="V623" s="274" t="e">
        <f>IF(C623="",NA(),MATCH($B623&amp;$C623,'Smelter Look-up'!$J:$J,0))</f>
        <v>#N/A</v>
      </c>
      <c r="W623" s="275"/>
      <c r="X623" s="275">
        <f t="shared" ca="1" si="88"/>
        <v>0</v>
      </c>
      <c r="Y623" s="275"/>
      <c r="Z623" s="275"/>
      <c r="AB623" s="277" t="str">
        <f t="shared" si="89"/>
        <v/>
      </c>
    </row>
    <row r="624" spans="1:28" s="276" customFormat="1" ht="20.25">
      <c r="A624" s="330"/>
      <c r="B624" s="216" t="str">
        <f>IF(LEN(A624)=0,"",INDEX('Smelter Look-up'!$A:$A,MATCH($A624,'Smelter Look-up'!$E:$E,0)))</f>
        <v/>
      </c>
      <c r="C624" s="220" t="str">
        <f>IF(LEN(A624)=0,"",INDEX('Smelter Look-up'!$C:$C,MATCH($A624,'Smelter Look-up'!$E:$E,0)))</f>
        <v/>
      </c>
      <c r="D624" s="282"/>
      <c r="E624" s="216" t="str">
        <f ca="1">IF(ISERROR($V624),"",OFFSET('Smelter Look-up'!$D$4,$V624-4,0)&amp;"")</f>
        <v/>
      </c>
      <c r="F624" s="216" t="str">
        <f ca="1">IF(ISERROR($V624),"",OFFSET('Smelter Look-up'!$E$4,$V624-4,0))</f>
        <v/>
      </c>
      <c r="G624" s="216" t="str">
        <f ca="1">IF(C624=$X$4,"Enter smelter details",IF(ISERROR($V624),"",OFFSET('Smelter Look-up'!$F$4,$V624-4,0)))</f>
        <v/>
      </c>
      <c r="H624" s="217" t="str">
        <f ca="1">IF(ISERROR($V624),"",OFFSET('Smelter Look-up'!$G$4,$V624-4,0))</f>
        <v/>
      </c>
      <c r="I624" s="218" t="str">
        <f ca="1">IF(ISERROR($V624),"",OFFSET('Smelter Look-up'!$H$4,$V624-4,0))</f>
        <v/>
      </c>
      <c r="J624" s="218" t="str">
        <f ca="1">IF(ISERROR($V624),"",OFFSET('Smelter Look-up'!$I$4,$V624-4,0))</f>
        <v/>
      </c>
      <c r="K624" s="272"/>
      <c r="L624" s="272"/>
      <c r="M624" s="272"/>
      <c r="N624" s="272"/>
      <c r="O624" s="272"/>
      <c r="P624" s="219"/>
      <c r="Q624" s="273"/>
      <c r="R624" s="216" t="str">
        <f ca="1">IF(ISERROR($V624),"",OFFSET('Smelter Look-up'!$C$4,$V624-4,0)&amp;"")</f>
        <v/>
      </c>
      <c r="S624" s="224" t="str">
        <f t="shared" ca="1" si="87"/>
        <v/>
      </c>
      <c r="T624" s="224" t="str">
        <f ca="1">IF(B624="","",IF(ISERROR(MATCH($J624,SorP!$B$1:$B$6230,0)),"",INDIRECT("'SorP'!$A$"&amp;MATCH($J624,SorP!$B$1:$B$6230,0))))</f>
        <v/>
      </c>
      <c r="U624" s="240"/>
      <c r="V624" s="274" t="e">
        <f>IF(C624="",NA(),MATCH($B624&amp;$C624,'Smelter Look-up'!$J:$J,0))</f>
        <v>#N/A</v>
      </c>
      <c r="W624" s="275"/>
      <c r="X624" s="275">
        <f t="shared" ca="1" si="88"/>
        <v>0</v>
      </c>
      <c r="Y624" s="275"/>
      <c r="Z624" s="275"/>
      <c r="AB624" s="277" t="str">
        <f t="shared" si="89"/>
        <v/>
      </c>
    </row>
    <row r="625" spans="1:28" s="276" customFormat="1" ht="20.25">
      <c r="A625" s="330"/>
      <c r="B625" s="216" t="str">
        <f>IF(LEN(A625)=0,"",INDEX('Smelter Look-up'!$A:$A,MATCH($A625,'Smelter Look-up'!$E:$E,0)))</f>
        <v/>
      </c>
      <c r="C625" s="220" t="str">
        <f>IF(LEN(A625)=0,"",INDEX('Smelter Look-up'!$C:$C,MATCH($A625,'Smelter Look-up'!$E:$E,0)))</f>
        <v/>
      </c>
      <c r="D625" s="282"/>
      <c r="E625" s="216" t="str">
        <f ca="1">IF(ISERROR($V625),"",OFFSET('Smelter Look-up'!$D$4,$V625-4,0)&amp;"")</f>
        <v/>
      </c>
      <c r="F625" s="216" t="str">
        <f ca="1">IF(ISERROR($V625),"",OFFSET('Smelter Look-up'!$E$4,$V625-4,0))</f>
        <v/>
      </c>
      <c r="G625" s="216" t="str">
        <f ca="1">IF(C625=$X$4,"Enter smelter details",IF(ISERROR($V625),"",OFFSET('Smelter Look-up'!$F$4,$V625-4,0)))</f>
        <v/>
      </c>
      <c r="H625" s="217" t="str">
        <f ca="1">IF(ISERROR($V625),"",OFFSET('Smelter Look-up'!$G$4,$V625-4,0))</f>
        <v/>
      </c>
      <c r="I625" s="218" t="str">
        <f ca="1">IF(ISERROR($V625),"",OFFSET('Smelter Look-up'!$H$4,$V625-4,0))</f>
        <v/>
      </c>
      <c r="J625" s="218" t="str">
        <f ca="1">IF(ISERROR($V625),"",OFFSET('Smelter Look-up'!$I$4,$V625-4,0))</f>
        <v/>
      </c>
      <c r="K625" s="272"/>
      <c r="L625" s="272"/>
      <c r="M625" s="272"/>
      <c r="N625" s="272"/>
      <c r="O625" s="272"/>
      <c r="P625" s="219"/>
      <c r="Q625" s="273"/>
      <c r="R625" s="216" t="str">
        <f ca="1">IF(ISERROR($V625),"",OFFSET('Smelter Look-up'!$C$4,$V625-4,0)&amp;"")</f>
        <v/>
      </c>
      <c r="S625" s="224" t="str">
        <f t="shared" ca="1" si="87"/>
        <v/>
      </c>
      <c r="T625" s="224" t="str">
        <f ca="1">IF(B625="","",IF(ISERROR(MATCH($J625,SorP!$B$1:$B$6230,0)),"",INDIRECT("'SorP'!$A$"&amp;MATCH($J625,SorP!$B$1:$B$6230,0))))</f>
        <v/>
      </c>
      <c r="U625" s="240"/>
      <c r="V625" s="274" t="e">
        <f>IF(C625="",NA(),MATCH($B625&amp;$C625,'Smelter Look-up'!$J:$J,0))</f>
        <v>#N/A</v>
      </c>
      <c r="W625" s="275"/>
      <c r="X625" s="275">
        <f t="shared" ca="1" si="88"/>
        <v>0</v>
      </c>
      <c r="Y625" s="275"/>
      <c r="Z625" s="275"/>
      <c r="AB625" s="277" t="str">
        <f t="shared" si="89"/>
        <v/>
      </c>
    </row>
    <row r="626" spans="1:28" s="276" customFormat="1" ht="20.25">
      <c r="A626" s="330"/>
      <c r="B626" s="216" t="str">
        <f>IF(LEN(A626)=0,"",INDEX('Smelter Look-up'!$A:$A,MATCH($A626,'Smelter Look-up'!$E:$E,0)))</f>
        <v/>
      </c>
      <c r="C626" s="220" t="str">
        <f>IF(LEN(A626)=0,"",INDEX('Smelter Look-up'!$C:$C,MATCH($A626,'Smelter Look-up'!$E:$E,0)))</f>
        <v/>
      </c>
      <c r="D626" s="282"/>
      <c r="E626" s="216" t="str">
        <f ca="1">IF(ISERROR($V626),"",OFFSET('Smelter Look-up'!$D$4,$V626-4,0)&amp;"")</f>
        <v/>
      </c>
      <c r="F626" s="216" t="str">
        <f ca="1">IF(ISERROR($V626),"",OFFSET('Smelter Look-up'!$E$4,$V626-4,0))</f>
        <v/>
      </c>
      <c r="G626" s="216" t="str">
        <f ca="1">IF(C626=$X$4,"Enter smelter details",IF(ISERROR($V626),"",OFFSET('Smelter Look-up'!$F$4,$V626-4,0)))</f>
        <v/>
      </c>
      <c r="H626" s="217" t="str">
        <f ca="1">IF(ISERROR($V626),"",OFFSET('Smelter Look-up'!$G$4,$V626-4,0))</f>
        <v/>
      </c>
      <c r="I626" s="218" t="str">
        <f ca="1">IF(ISERROR($V626),"",OFFSET('Smelter Look-up'!$H$4,$V626-4,0))</f>
        <v/>
      </c>
      <c r="J626" s="218" t="str">
        <f ca="1">IF(ISERROR($V626),"",OFFSET('Smelter Look-up'!$I$4,$V626-4,0))</f>
        <v/>
      </c>
      <c r="K626" s="272"/>
      <c r="L626" s="272"/>
      <c r="M626" s="272"/>
      <c r="N626" s="272"/>
      <c r="O626" s="272"/>
      <c r="P626" s="219"/>
      <c r="Q626" s="273"/>
      <c r="R626" s="216" t="str">
        <f ca="1">IF(ISERROR($V626),"",OFFSET('Smelter Look-up'!$C$4,$V626-4,0)&amp;"")</f>
        <v/>
      </c>
      <c r="S626" s="224" t="str">
        <f t="shared" ca="1" si="87"/>
        <v/>
      </c>
      <c r="T626" s="224" t="str">
        <f ca="1">IF(B626="","",IF(ISERROR(MATCH($J626,SorP!$B$1:$B$6230,0)),"",INDIRECT("'SorP'!$A$"&amp;MATCH($J626,SorP!$B$1:$B$6230,0))))</f>
        <v/>
      </c>
      <c r="U626" s="240"/>
      <c r="V626" s="274" t="e">
        <f>IF(C626="",NA(),MATCH($B626&amp;$C626,'Smelter Look-up'!$J:$J,0))</f>
        <v>#N/A</v>
      </c>
      <c r="W626" s="275"/>
      <c r="X626" s="275">
        <f t="shared" ca="1" si="88"/>
        <v>0</v>
      </c>
      <c r="Y626" s="275"/>
      <c r="Z626" s="275"/>
      <c r="AB626" s="277" t="str">
        <f t="shared" si="89"/>
        <v/>
      </c>
    </row>
    <row r="627" spans="1:28" s="276" customFormat="1" ht="20.25">
      <c r="A627" s="330"/>
      <c r="B627" s="216" t="str">
        <f>IF(LEN(A627)=0,"",INDEX('Smelter Look-up'!$A:$A,MATCH($A627,'Smelter Look-up'!$E:$E,0)))</f>
        <v/>
      </c>
      <c r="C627" s="220" t="str">
        <f>IF(LEN(A627)=0,"",INDEX('Smelter Look-up'!$C:$C,MATCH($A627,'Smelter Look-up'!$E:$E,0)))</f>
        <v/>
      </c>
      <c r="D627" s="282"/>
      <c r="E627" s="216" t="str">
        <f ca="1">IF(ISERROR($V627),"",OFFSET('Smelter Look-up'!$D$4,$V627-4,0)&amp;"")</f>
        <v/>
      </c>
      <c r="F627" s="216" t="str">
        <f ca="1">IF(ISERROR($V627),"",OFFSET('Smelter Look-up'!$E$4,$V627-4,0))</f>
        <v/>
      </c>
      <c r="G627" s="216" t="str">
        <f ca="1">IF(C627=$X$4,"Enter smelter details",IF(ISERROR($V627),"",OFFSET('Smelter Look-up'!$F$4,$V627-4,0)))</f>
        <v/>
      </c>
      <c r="H627" s="217" t="str">
        <f ca="1">IF(ISERROR($V627),"",OFFSET('Smelter Look-up'!$G$4,$V627-4,0))</f>
        <v/>
      </c>
      <c r="I627" s="218" t="str">
        <f ca="1">IF(ISERROR($V627),"",OFFSET('Smelter Look-up'!$H$4,$V627-4,0))</f>
        <v/>
      </c>
      <c r="J627" s="218" t="str">
        <f ca="1">IF(ISERROR($V627),"",OFFSET('Smelter Look-up'!$I$4,$V627-4,0))</f>
        <v/>
      </c>
      <c r="K627" s="272"/>
      <c r="L627" s="272"/>
      <c r="M627" s="272"/>
      <c r="N627" s="272"/>
      <c r="O627" s="272"/>
      <c r="P627" s="219"/>
      <c r="Q627" s="273"/>
      <c r="R627" s="216" t="str">
        <f ca="1">IF(ISERROR($V627),"",OFFSET('Smelter Look-up'!$C$4,$V627-4,0)&amp;"")</f>
        <v/>
      </c>
      <c r="S627" s="224" t="str">
        <f t="shared" ca="1" si="87"/>
        <v/>
      </c>
      <c r="T627" s="224" t="str">
        <f ca="1">IF(B627="","",IF(ISERROR(MATCH($J627,SorP!$B$1:$B$6230,0)),"",INDIRECT("'SorP'!$A$"&amp;MATCH($J627,SorP!$B$1:$B$6230,0))))</f>
        <v/>
      </c>
      <c r="U627" s="240"/>
      <c r="V627" s="274" t="e">
        <f>IF(C627="",NA(),MATCH($B627&amp;$C627,'Smelter Look-up'!$J:$J,0))</f>
        <v>#N/A</v>
      </c>
      <c r="W627" s="275"/>
      <c r="X627" s="275">
        <f t="shared" ca="1" si="88"/>
        <v>0</v>
      </c>
      <c r="Y627" s="275"/>
      <c r="Z627" s="275"/>
      <c r="AB627" s="277" t="str">
        <f t="shared" si="89"/>
        <v/>
      </c>
    </row>
    <row r="628" spans="1:28" s="276" customFormat="1" ht="20.25">
      <c r="A628" s="330"/>
      <c r="B628" s="216" t="str">
        <f>IF(LEN(A628)=0,"",INDEX('Smelter Look-up'!$A:$A,MATCH($A628,'Smelter Look-up'!$E:$E,0)))</f>
        <v/>
      </c>
      <c r="C628" s="220" t="str">
        <f>IF(LEN(A628)=0,"",INDEX('Smelter Look-up'!$C:$C,MATCH($A628,'Smelter Look-up'!$E:$E,0)))</f>
        <v/>
      </c>
      <c r="D628" s="282"/>
      <c r="E628" s="216" t="str">
        <f ca="1">IF(ISERROR($V628),"",OFFSET('Smelter Look-up'!$D$4,$V628-4,0)&amp;"")</f>
        <v/>
      </c>
      <c r="F628" s="216" t="str">
        <f ca="1">IF(ISERROR($V628),"",OFFSET('Smelter Look-up'!$E$4,$V628-4,0))</f>
        <v/>
      </c>
      <c r="G628" s="216" t="str">
        <f ca="1">IF(C628=$X$4,"Enter smelter details",IF(ISERROR($V628),"",OFFSET('Smelter Look-up'!$F$4,$V628-4,0)))</f>
        <v/>
      </c>
      <c r="H628" s="217" t="str">
        <f ca="1">IF(ISERROR($V628),"",OFFSET('Smelter Look-up'!$G$4,$V628-4,0))</f>
        <v/>
      </c>
      <c r="I628" s="218" t="str">
        <f ca="1">IF(ISERROR($V628),"",OFFSET('Smelter Look-up'!$H$4,$V628-4,0))</f>
        <v/>
      </c>
      <c r="J628" s="218" t="str">
        <f ca="1">IF(ISERROR($V628),"",OFFSET('Smelter Look-up'!$I$4,$V628-4,0))</f>
        <v/>
      </c>
      <c r="K628" s="272"/>
      <c r="L628" s="272"/>
      <c r="M628" s="272"/>
      <c r="N628" s="272"/>
      <c r="O628" s="272"/>
      <c r="P628" s="219"/>
      <c r="Q628" s="273"/>
      <c r="R628" s="216" t="str">
        <f ca="1">IF(ISERROR($V628),"",OFFSET('Smelter Look-up'!$C$4,$V628-4,0)&amp;"")</f>
        <v/>
      </c>
      <c r="S628" s="224" t="str">
        <f t="shared" ca="1" si="87"/>
        <v/>
      </c>
      <c r="T628" s="224" t="str">
        <f ca="1">IF(B628="","",IF(ISERROR(MATCH($J628,SorP!$B$1:$B$6230,0)),"",INDIRECT("'SorP'!$A$"&amp;MATCH($J628,SorP!$B$1:$B$6230,0))))</f>
        <v/>
      </c>
      <c r="U628" s="240"/>
      <c r="V628" s="274" t="e">
        <f>IF(C628="",NA(),MATCH($B628&amp;$C628,'Smelter Look-up'!$J:$J,0))</f>
        <v>#N/A</v>
      </c>
      <c r="W628" s="275"/>
      <c r="X628" s="275">
        <f t="shared" ca="1" si="88"/>
        <v>0</v>
      </c>
      <c r="Y628" s="275"/>
      <c r="Z628" s="275"/>
      <c r="AB628" s="277" t="str">
        <f t="shared" si="89"/>
        <v/>
      </c>
    </row>
    <row r="629" spans="1:28" s="276" customFormat="1" ht="20.25">
      <c r="A629" s="330"/>
      <c r="B629" s="216" t="str">
        <f>IF(LEN(A629)=0,"",INDEX('Smelter Look-up'!$A:$A,MATCH($A629,'Smelter Look-up'!$E:$E,0)))</f>
        <v/>
      </c>
      <c r="C629" s="220" t="str">
        <f>IF(LEN(A629)=0,"",INDEX('Smelter Look-up'!$C:$C,MATCH($A629,'Smelter Look-up'!$E:$E,0)))</f>
        <v/>
      </c>
      <c r="D629" s="282"/>
      <c r="E629" s="216" t="str">
        <f ca="1">IF(ISERROR($V629),"",OFFSET('Smelter Look-up'!$D$4,$V629-4,0)&amp;"")</f>
        <v/>
      </c>
      <c r="F629" s="216" t="str">
        <f ca="1">IF(ISERROR($V629),"",OFFSET('Smelter Look-up'!$E$4,$V629-4,0))</f>
        <v/>
      </c>
      <c r="G629" s="216" t="str">
        <f ca="1">IF(C629=$X$4,"Enter smelter details",IF(ISERROR($V629),"",OFFSET('Smelter Look-up'!$F$4,$V629-4,0)))</f>
        <v/>
      </c>
      <c r="H629" s="217" t="str">
        <f ca="1">IF(ISERROR($V629),"",OFFSET('Smelter Look-up'!$G$4,$V629-4,0))</f>
        <v/>
      </c>
      <c r="I629" s="218" t="str">
        <f ca="1">IF(ISERROR($V629),"",OFFSET('Smelter Look-up'!$H$4,$V629-4,0))</f>
        <v/>
      </c>
      <c r="J629" s="218" t="str">
        <f ca="1">IF(ISERROR($V629),"",OFFSET('Smelter Look-up'!$I$4,$V629-4,0))</f>
        <v/>
      </c>
      <c r="K629" s="272"/>
      <c r="L629" s="272"/>
      <c r="M629" s="272"/>
      <c r="N629" s="272"/>
      <c r="O629" s="272"/>
      <c r="P629" s="219"/>
      <c r="Q629" s="273"/>
      <c r="R629" s="216" t="str">
        <f ca="1">IF(ISERROR($V629),"",OFFSET('Smelter Look-up'!$C$4,$V629-4,0)&amp;"")</f>
        <v/>
      </c>
      <c r="S629" s="224" t="str">
        <f t="shared" ca="1" si="87"/>
        <v/>
      </c>
      <c r="T629" s="224" t="str">
        <f ca="1">IF(B629="","",IF(ISERROR(MATCH($J629,SorP!$B$1:$B$6230,0)),"",INDIRECT("'SorP'!$A$"&amp;MATCH($J629,SorP!$B$1:$B$6230,0))))</f>
        <v/>
      </c>
      <c r="U629" s="240"/>
      <c r="V629" s="274" t="e">
        <f>IF(C629="",NA(),MATCH($B629&amp;$C629,'Smelter Look-up'!$J:$J,0))</f>
        <v>#N/A</v>
      </c>
      <c r="W629" s="275"/>
      <c r="X629" s="275">
        <f t="shared" ca="1" si="88"/>
        <v>0</v>
      </c>
      <c r="Y629" s="275"/>
      <c r="Z629" s="275"/>
      <c r="AB629" s="277" t="str">
        <f t="shared" si="89"/>
        <v/>
      </c>
    </row>
    <row r="630" spans="1:28" s="276" customFormat="1" ht="20.25">
      <c r="A630" s="330"/>
      <c r="B630" s="216" t="str">
        <f>IF(LEN(A630)=0,"",INDEX('Smelter Look-up'!$A:$A,MATCH($A630,'Smelter Look-up'!$E:$E,0)))</f>
        <v/>
      </c>
      <c r="C630" s="220" t="str">
        <f>IF(LEN(A630)=0,"",INDEX('Smelter Look-up'!$C:$C,MATCH($A630,'Smelter Look-up'!$E:$E,0)))</f>
        <v/>
      </c>
      <c r="D630" s="282"/>
      <c r="E630" s="216" t="str">
        <f ca="1">IF(ISERROR($V630),"",OFFSET('Smelter Look-up'!$D$4,$V630-4,0)&amp;"")</f>
        <v/>
      </c>
      <c r="F630" s="216" t="str">
        <f ca="1">IF(ISERROR($V630),"",OFFSET('Smelter Look-up'!$E$4,$V630-4,0))</f>
        <v/>
      </c>
      <c r="G630" s="216" t="str">
        <f ca="1">IF(C630=$X$4,"Enter smelter details",IF(ISERROR($V630),"",OFFSET('Smelter Look-up'!$F$4,$V630-4,0)))</f>
        <v/>
      </c>
      <c r="H630" s="217" t="str">
        <f ca="1">IF(ISERROR($V630),"",OFFSET('Smelter Look-up'!$G$4,$V630-4,0))</f>
        <v/>
      </c>
      <c r="I630" s="218" t="str">
        <f ca="1">IF(ISERROR($V630),"",OFFSET('Smelter Look-up'!$H$4,$V630-4,0))</f>
        <v/>
      </c>
      <c r="J630" s="218" t="str">
        <f ca="1">IF(ISERROR($V630),"",OFFSET('Smelter Look-up'!$I$4,$V630-4,0))</f>
        <v/>
      </c>
      <c r="K630" s="272"/>
      <c r="L630" s="272"/>
      <c r="M630" s="272"/>
      <c r="N630" s="272"/>
      <c r="O630" s="272"/>
      <c r="P630" s="219"/>
      <c r="Q630" s="273"/>
      <c r="R630" s="216" t="str">
        <f ca="1">IF(ISERROR($V630),"",OFFSET('Smelter Look-up'!$C$4,$V630-4,0)&amp;"")</f>
        <v/>
      </c>
      <c r="S630" s="224" t="str">
        <f t="shared" ca="1" si="87"/>
        <v/>
      </c>
      <c r="T630" s="224" t="str">
        <f ca="1">IF(B630="","",IF(ISERROR(MATCH($J630,SorP!$B$1:$B$6230,0)),"",INDIRECT("'SorP'!$A$"&amp;MATCH($J630,SorP!$B$1:$B$6230,0))))</f>
        <v/>
      </c>
      <c r="U630" s="240"/>
      <c r="V630" s="274" t="e">
        <f>IF(C630="",NA(),MATCH($B630&amp;$C630,'Smelter Look-up'!$J:$J,0))</f>
        <v>#N/A</v>
      </c>
      <c r="W630" s="275"/>
      <c r="X630" s="275">
        <f t="shared" ca="1" si="88"/>
        <v>0</v>
      </c>
      <c r="Y630" s="275"/>
      <c r="Z630" s="275"/>
      <c r="AB630" s="277" t="str">
        <f t="shared" si="89"/>
        <v/>
      </c>
    </row>
    <row r="631" spans="1:28" s="276" customFormat="1" ht="20.25">
      <c r="A631" s="330"/>
      <c r="B631" s="216" t="str">
        <f>IF(LEN(A631)=0,"",INDEX('Smelter Look-up'!$A:$A,MATCH($A631,'Smelter Look-up'!$E:$E,0)))</f>
        <v/>
      </c>
      <c r="C631" s="220" t="str">
        <f>IF(LEN(A631)=0,"",INDEX('Smelter Look-up'!$C:$C,MATCH($A631,'Smelter Look-up'!$E:$E,0)))</f>
        <v/>
      </c>
      <c r="D631" s="282"/>
      <c r="E631" s="216" t="str">
        <f ca="1">IF(ISERROR($V631),"",OFFSET('Smelter Look-up'!$D$4,$V631-4,0)&amp;"")</f>
        <v/>
      </c>
      <c r="F631" s="216" t="str">
        <f ca="1">IF(ISERROR($V631),"",OFFSET('Smelter Look-up'!$E$4,$V631-4,0))</f>
        <v/>
      </c>
      <c r="G631" s="216" t="str">
        <f ca="1">IF(C631=$X$4,"Enter smelter details",IF(ISERROR($V631),"",OFFSET('Smelter Look-up'!$F$4,$V631-4,0)))</f>
        <v/>
      </c>
      <c r="H631" s="217" t="str">
        <f ca="1">IF(ISERROR($V631),"",OFFSET('Smelter Look-up'!$G$4,$V631-4,0))</f>
        <v/>
      </c>
      <c r="I631" s="218" t="str">
        <f ca="1">IF(ISERROR($V631),"",OFFSET('Smelter Look-up'!$H$4,$V631-4,0))</f>
        <v/>
      </c>
      <c r="J631" s="218" t="str">
        <f ca="1">IF(ISERROR($V631),"",OFFSET('Smelter Look-up'!$I$4,$V631-4,0))</f>
        <v/>
      </c>
      <c r="K631" s="272"/>
      <c r="L631" s="272"/>
      <c r="M631" s="272"/>
      <c r="N631" s="272"/>
      <c r="O631" s="272"/>
      <c r="P631" s="219"/>
      <c r="Q631" s="273"/>
      <c r="R631" s="216" t="str">
        <f ca="1">IF(ISERROR($V631),"",OFFSET('Smelter Look-up'!$C$4,$V631-4,0)&amp;"")</f>
        <v/>
      </c>
      <c r="S631" s="224" t="str">
        <f t="shared" ca="1" si="87"/>
        <v/>
      </c>
      <c r="T631" s="224" t="str">
        <f ca="1">IF(B631="","",IF(ISERROR(MATCH($J631,SorP!$B$1:$B$6230,0)),"",INDIRECT("'SorP'!$A$"&amp;MATCH($J631,SorP!$B$1:$B$6230,0))))</f>
        <v/>
      </c>
      <c r="U631" s="240"/>
      <c r="V631" s="274" t="e">
        <f>IF(C631="",NA(),MATCH($B631&amp;$C631,'Smelter Look-up'!$J:$J,0))</f>
        <v>#N/A</v>
      </c>
      <c r="W631" s="275"/>
      <c r="X631" s="275">
        <f t="shared" ca="1" si="88"/>
        <v>0</v>
      </c>
      <c r="Y631" s="275"/>
      <c r="Z631" s="275"/>
      <c r="AB631" s="277" t="str">
        <f t="shared" si="89"/>
        <v/>
      </c>
    </row>
    <row r="632" spans="1:28" s="276" customFormat="1" ht="20.25">
      <c r="A632" s="330"/>
      <c r="B632" s="216" t="str">
        <f>IF(LEN(A632)=0,"",INDEX('Smelter Look-up'!$A:$A,MATCH($A632,'Smelter Look-up'!$E:$E,0)))</f>
        <v/>
      </c>
      <c r="C632" s="220" t="str">
        <f>IF(LEN(A632)=0,"",INDEX('Smelter Look-up'!$C:$C,MATCH($A632,'Smelter Look-up'!$E:$E,0)))</f>
        <v/>
      </c>
      <c r="D632" s="282"/>
      <c r="E632" s="216" t="str">
        <f ca="1">IF(ISERROR($V632),"",OFFSET('Smelter Look-up'!$D$4,$V632-4,0)&amp;"")</f>
        <v/>
      </c>
      <c r="F632" s="216" t="str">
        <f ca="1">IF(ISERROR($V632),"",OFFSET('Smelter Look-up'!$E$4,$V632-4,0))</f>
        <v/>
      </c>
      <c r="G632" s="216" t="str">
        <f ca="1">IF(C632=$X$4,"Enter smelter details",IF(ISERROR($V632),"",OFFSET('Smelter Look-up'!$F$4,$V632-4,0)))</f>
        <v/>
      </c>
      <c r="H632" s="217" t="str">
        <f ca="1">IF(ISERROR($V632),"",OFFSET('Smelter Look-up'!$G$4,$V632-4,0))</f>
        <v/>
      </c>
      <c r="I632" s="218" t="str">
        <f ca="1">IF(ISERROR($V632),"",OFFSET('Smelter Look-up'!$H$4,$V632-4,0))</f>
        <v/>
      </c>
      <c r="J632" s="218" t="str">
        <f ca="1">IF(ISERROR($V632),"",OFFSET('Smelter Look-up'!$I$4,$V632-4,0))</f>
        <v/>
      </c>
      <c r="K632" s="272"/>
      <c r="L632" s="272"/>
      <c r="M632" s="272"/>
      <c r="N632" s="272"/>
      <c r="O632" s="272"/>
      <c r="P632" s="219"/>
      <c r="Q632" s="273"/>
      <c r="R632" s="216" t="str">
        <f ca="1">IF(ISERROR($V632),"",OFFSET('Smelter Look-up'!$C$4,$V632-4,0)&amp;"")</f>
        <v/>
      </c>
      <c r="S632" s="224" t="str">
        <f t="shared" ca="1" si="87"/>
        <v/>
      </c>
      <c r="T632" s="224" t="str">
        <f ca="1">IF(B632="","",IF(ISERROR(MATCH($J632,SorP!$B$1:$B$6230,0)),"",INDIRECT("'SorP'!$A$"&amp;MATCH($J632,SorP!$B$1:$B$6230,0))))</f>
        <v/>
      </c>
      <c r="U632" s="240"/>
      <c r="V632" s="274" t="e">
        <f>IF(C632="",NA(),MATCH($B632&amp;$C632,'Smelter Look-up'!$J:$J,0))</f>
        <v>#N/A</v>
      </c>
      <c r="W632" s="275"/>
      <c r="X632" s="275">
        <f t="shared" ca="1" si="88"/>
        <v>0</v>
      </c>
      <c r="Y632" s="275"/>
      <c r="Z632" s="275"/>
      <c r="AB632" s="277" t="str">
        <f t="shared" si="89"/>
        <v/>
      </c>
    </row>
    <row r="633" spans="1:28" s="276" customFormat="1" ht="20.25">
      <c r="A633" s="330"/>
      <c r="B633" s="216" t="str">
        <f>IF(LEN(A633)=0,"",INDEX('Smelter Look-up'!$A:$A,MATCH($A633,'Smelter Look-up'!$E:$E,0)))</f>
        <v/>
      </c>
      <c r="C633" s="220" t="str">
        <f>IF(LEN(A633)=0,"",INDEX('Smelter Look-up'!$C:$C,MATCH($A633,'Smelter Look-up'!$E:$E,0)))</f>
        <v/>
      </c>
      <c r="D633" s="282"/>
      <c r="E633" s="216" t="str">
        <f ca="1">IF(ISERROR($V633),"",OFFSET('Smelter Look-up'!$D$4,$V633-4,0)&amp;"")</f>
        <v/>
      </c>
      <c r="F633" s="216" t="str">
        <f ca="1">IF(ISERROR($V633),"",OFFSET('Smelter Look-up'!$E$4,$V633-4,0))</f>
        <v/>
      </c>
      <c r="G633" s="216" t="str">
        <f ca="1">IF(C633=$X$4,"Enter smelter details",IF(ISERROR($V633),"",OFFSET('Smelter Look-up'!$F$4,$V633-4,0)))</f>
        <v/>
      </c>
      <c r="H633" s="217" t="str">
        <f ca="1">IF(ISERROR($V633),"",OFFSET('Smelter Look-up'!$G$4,$V633-4,0))</f>
        <v/>
      </c>
      <c r="I633" s="218" t="str">
        <f ca="1">IF(ISERROR($V633),"",OFFSET('Smelter Look-up'!$H$4,$V633-4,0))</f>
        <v/>
      </c>
      <c r="J633" s="218" t="str">
        <f ca="1">IF(ISERROR($V633),"",OFFSET('Smelter Look-up'!$I$4,$V633-4,0))</f>
        <v/>
      </c>
      <c r="K633" s="272"/>
      <c r="L633" s="272"/>
      <c r="M633" s="272"/>
      <c r="N633" s="272"/>
      <c r="O633" s="272"/>
      <c r="P633" s="219"/>
      <c r="Q633" s="273"/>
      <c r="R633" s="216" t="str">
        <f ca="1">IF(ISERROR($V633),"",OFFSET('Smelter Look-up'!$C$4,$V633-4,0)&amp;"")</f>
        <v/>
      </c>
      <c r="S633" s="224" t="str">
        <f t="shared" ca="1" si="87"/>
        <v/>
      </c>
      <c r="T633" s="224" t="str">
        <f ca="1">IF(B633="","",IF(ISERROR(MATCH($J633,SorP!$B$1:$B$6230,0)),"",INDIRECT("'SorP'!$A$"&amp;MATCH($J633,SorP!$B$1:$B$6230,0))))</f>
        <v/>
      </c>
      <c r="U633" s="240"/>
      <c r="V633" s="274" t="e">
        <f>IF(C633="",NA(),MATCH($B633&amp;$C633,'Smelter Look-up'!$J:$J,0))</f>
        <v>#N/A</v>
      </c>
      <c r="W633" s="275"/>
      <c r="X633" s="275">
        <f t="shared" ca="1" si="88"/>
        <v>0</v>
      </c>
      <c r="Y633" s="275"/>
      <c r="Z633" s="275"/>
      <c r="AB633" s="277" t="str">
        <f t="shared" si="89"/>
        <v/>
      </c>
    </row>
    <row r="634" spans="1:28" s="276" customFormat="1" ht="20.25">
      <c r="A634" s="330"/>
      <c r="B634" s="216" t="str">
        <f>IF(LEN(A634)=0,"",INDEX('Smelter Look-up'!$A:$A,MATCH($A634,'Smelter Look-up'!$E:$E,0)))</f>
        <v/>
      </c>
      <c r="C634" s="220" t="str">
        <f>IF(LEN(A634)=0,"",INDEX('Smelter Look-up'!$C:$C,MATCH($A634,'Smelter Look-up'!$E:$E,0)))</f>
        <v/>
      </c>
      <c r="D634" s="282"/>
      <c r="E634" s="216" t="str">
        <f ca="1">IF(ISERROR($V634),"",OFFSET('Smelter Look-up'!$D$4,$V634-4,0)&amp;"")</f>
        <v/>
      </c>
      <c r="F634" s="216" t="str">
        <f ca="1">IF(ISERROR($V634),"",OFFSET('Smelter Look-up'!$E$4,$V634-4,0))</f>
        <v/>
      </c>
      <c r="G634" s="216" t="str">
        <f ca="1">IF(C634=$X$4,"Enter smelter details",IF(ISERROR($V634),"",OFFSET('Smelter Look-up'!$F$4,$V634-4,0)))</f>
        <v/>
      </c>
      <c r="H634" s="217" t="str">
        <f ca="1">IF(ISERROR($V634),"",OFFSET('Smelter Look-up'!$G$4,$V634-4,0))</f>
        <v/>
      </c>
      <c r="I634" s="218" t="str">
        <f ca="1">IF(ISERROR($V634),"",OFFSET('Smelter Look-up'!$H$4,$V634-4,0))</f>
        <v/>
      </c>
      <c r="J634" s="218" t="str">
        <f ca="1">IF(ISERROR($V634),"",OFFSET('Smelter Look-up'!$I$4,$V634-4,0))</f>
        <v/>
      </c>
      <c r="K634" s="272"/>
      <c r="L634" s="272"/>
      <c r="M634" s="272"/>
      <c r="N634" s="272"/>
      <c r="O634" s="272"/>
      <c r="P634" s="219"/>
      <c r="Q634" s="273"/>
      <c r="R634" s="216" t="str">
        <f ca="1">IF(ISERROR($V634),"",OFFSET('Smelter Look-up'!$C$4,$V634-4,0)&amp;"")</f>
        <v/>
      </c>
      <c r="S634" s="224" t="str">
        <f t="shared" ca="1" si="87"/>
        <v/>
      </c>
      <c r="T634" s="224" t="str">
        <f ca="1">IF(B634="","",IF(ISERROR(MATCH($J634,SorP!$B$1:$B$6230,0)),"",INDIRECT("'SorP'!$A$"&amp;MATCH($J634,SorP!$B$1:$B$6230,0))))</f>
        <v/>
      </c>
      <c r="U634" s="240"/>
      <c r="V634" s="274" t="e">
        <f>IF(C634="",NA(),MATCH($B634&amp;$C634,'Smelter Look-up'!$J:$J,0))</f>
        <v>#N/A</v>
      </c>
      <c r="W634" s="275"/>
      <c r="X634" s="275">
        <f t="shared" ca="1" si="88"/>
        <v>0</v>
      </c>
      <c r="Y634" s="275"/>
      <c r="Z634" s="275"/>
      <c r="AB634" s="277" t="str">
        <f t="shared" si="89"/>
        <v/>
      </c>
    </row>
    <row r="635" spans="1:28" s="276" customFormat="1" ht="20.25">
      <c r="A635" s="330"/>
      <c r="B635" s="216" t="str">
        <f>IF(LEN(A635)=0,"",INDEX('Smelter Look-up'!$A:$A,MATCH($A635,'Smelter Look-up'!$E:$E,0)))</f>
        <v/>
      </c>
      <c r="C635" s="220" t="str">
        <f>IF(LEN(A635)=0,"",INDEX('Smelter Look-up'!$C:$C,MATCH($A635,'Smelter Look-up'!$E:$E,0)))</f>
        <v/>
      </c>
      <c r="D635" s="282"/>
      <c r="E635" s="216" t="str">
        <f ca="1">IF(ISERROR($V635),"",OFFSET('Smelter Look-up'!$D$4,$V635-4,0)&amp;"")</f>
        <v/>
      </c>
      <c r="F635" s="216" t="str">
        <f ca="1">IF(ISERROR($V635),"",OFFSET('Smelter Look-up'!$E$4,$V635-4,0))</f>
        <v/>
      </c>
      <c r="G635" s="216" t="str">
        <f ca="1">IF(C635=$X$4,"Enter smelter details",IF(ISERROR($V635),"",OFFSET('Smelter Look-up'!$F$4,$V635-4,0)))</f>
        <v/>
      </c>
      <c r="H635" s="217" t="str">
        <f ca="1">IF(ISERROR($V635),"",OFFSET('Smelter Look-up'!$G$4,$V635-4,0))</f>
        <v/>
      </c>
      <c r="I635" s="218" t="str">
        <f ca="1">IF(ISERROR($V635),"",OFFSET('Smelter Look-up'!$H$4,$V635-4,0))</f>
        <v/>
      </c>
      <c r="J635" s="218" t="str">
        <f ca="1">IF(ISERROR($V635),"",OFFSET('Smelter Look-up'!$I$4,$V635-4,0))</f>
        <v/>
      </c>
      <c r="K635" s="272"/>
      <c r="L635" s="272"/>
      <c r="M635" s="272"/>
      <c r="N635" s="272"/>
      <c r="O635" s="272"/>
      <c r="P635" s="219"/>
      <c r="Q635" s="273"/>
      <c r="R635" s="216" t="str">
        <f ca="1">IF(ISERROR($V635),"",OFFSET('Smelter Look-up'!$C$4,$V635-4,0)&amp;"")</f>
        <v/>
      </c>
      <c r="S635" s="224" t="str">
        <f t="shared" ref="S635" ca="1" si="90">IF(B635="","",IF(ISERROR(MATCH($E635,CL,0)),"Unknown",INDIRECT("'C'!$A$"&amp;MATCH($E635,CL,0)+1)))</f>
        <v/>
      </c>
      <c r="T635" s="224" t="str">
        <f ca="1">IF(B635="","",IF(ISERROR(MATCH($J635,SorP!$B$1:$B$6230,0)),"",INDIRECT("'SorP'!$A$"&amp;MATCH($J635,SorP!$B$1:$B$6230,0))))</f>
        <v/>
      </c>
      <c r="U635" s="240"/>
      <c r="V635" s="274" t="e">
        <f>IF(C635="",NA(),MATCH($B635&amp;$C635,'Smelter Look-up'!$J:$J,0))</f>
        <v>#N/A</v>
      </c>
      <c r="W635" s="275"/>
      <c r="X635" s="275">
        <f t="shared" ref="X635" ca="1" si="91">IF(AND(C635="Smelter not listed",OR(LEN(D635)=0,LEN(E635)=0)),1,0)</f>
        <v>0</v>
      </c>
      <c r="Y635" s="275"/>
      <c r="Z635" s="275"/>
      <c r="AB635" s="277" t="str">
        <f t="shared" ref="AB635" si="92">B635&amp;C635</f>
        <v/>
      </c>
    </row>
    <row r="636" spans="1:28" s="276" customFormat="1" ht="20.25">
      <c r="A636" s="330"/>
      <c r="B636" s="216" t="str">
        <f>IF(LEN(A636)=0,"",INDEX('Smelter Look-up'!$A:$A,MATCH($A636,'Smelter Look-up'!$E:$E,0)))</f>
        <v/>
      </c>
      <c r="C636" s="220" t="str">
        <f>IF(LEN(A636)=0,"",INDEX('Smelter Look-up'!$C:$C,MATCH($A636,'Smelter Look-up'!$E:$E,0)))</f>
        <v/>
      </c>
      <c r="D636" s="282"/>
      <c r="E636" s="216" t="str">
        <f ca="1">IF(ISERROR($V636),"",OFFSET('Smelter Look-up'!$D$4,$V636-4,0)&amp;"")</f>
        <v/>
      </c>
      <c r="F636" s="216" t="str">
        <f ca="1">IF(ISERROR($V636),"",OFFSET('Smelter Look-up'!$E$4,$V636-4,0))</f>
        <v/>
      </c>
      <c r="G636" s="216" t="str">
        <f ca="1">IF(C636=$X$4,"Enter smelter details",IF(ISERROR($V636),"",OFFSET('Smelter Look-up'!$F$4,$V636-4,0)))</f>
        <v/>
      </c>
      <c r="H636" s="217" t="str">
        <f ca="1">IF(ISERROR($V636),"",OFFSET('Smelter Look-up'!$G$4,$V636-4,0))</f>
        <v/>
      </c>
      <c r="I636" s="218" t="str">
        <f ca="1">IF(ISERROR($V636),"",OFFSET('Smelter Look-up'!$H$4,$V636-4,0))</f>
        <v/>
      </c>
      <c r="J636" s="218" t="str">
        <f ca="1">IF(ISERROR($V636),"",OFFSET('Smelter Look-up'!$I$4,$V636-4,0))</f>
        <v/>
      </c>
      <c r="K636" s="272"/>
      <c r="L636" s="272"/>
      <c r="M636" s="272"/>
      <c r="N636" s="272"/>
      <c r="O636" s="272"/>
      <c r="P636" s="219"/>
      <c r="Q636" s="273"/>
      <c r="R636" s="216" t="str">
        <f ca="1">IF(ISERROR($V636),"",OFFSET('Smelter Look-up'!$C$4,$V636-4,0)&amp;"")</f>
        <v/>
      </c>
      <c r="S636" s="224" t="str">
        <f t="shared" ref="S636:S667" ca="1" si="93">IF(B636="","",IF(ISERROR(MATCH($E636,CL,0)),"Unknown",INDIRECT("'C'!$A$"&amp;MATCH($E636,CL,0)+1)))</f>
        <v/>
      </c>
      <c r="T636" s="224" t="str">
        <f ca="1">IF(B636="","",IF(ISERROR(MATCH($J636,SorP!$B$1:$B$6230,0)),"",INDIRECT("'SorP'!$A$"&amp;MATCH($J636,SorP!$B$1:$B$6230,0))))</f>
        <v/>
      </c>
      <c r="U636" s="240"/>
      <c r="V636" s="274" t="e">
        <f>IF(C636="",NA(),MATCH($B636&amp;$C636,'Smelter Look-up'!$J:$J,0))</f>
        <v>#N/A</v>
      </c>
      <c r="W636" s="275"/>
      <c r="X636" s="275">
        <f t="shared" ref="X636:X667" ca="1" si="94">IF(AND(C636="Smelter not listed",OR(LEN(D636)=0,LEN(E636)=0)),1,0)</f>
        <v>0</v>
      </c>
      <c r="Y636" s="275"/>
      <c r="Z636" s="275"/>
      <c r="AB636" s="277" t="str">
        <f t="shared" ref="AB636:AB667" si="95">B636&amp;C636</f>
        <v/>
      </c>
    </row>
    <row r="637" spans="1:28" s="276" customFormat="1" ht="20.25">
      <c r="A637" s="330"/>
      <c r="B637" s="216" t="str">
        <f>IF(LEN(A637)=0,"",INDEX('Smelter Look-up'!$A:$A,MATCH($A637,'Smelter Look-up'!$E:$E,0)))</f>
        <v/>
      </c>
      <c r="C637" s="220" t="str">
        <f>IF(LEN(A637)=0,"",INDEX('Smelter Look-up'!$C:$C,MATCH($A637,'Smelter Look-up'!$E:$E,0)))</f>
        <v/>
      </c>
      <c r="D637" s="282"/>
      <c r="E637" s="216" t="str">
        <f ca="1">IF(ISERROR($V637),"",OFFSET('Smelter Look-up'!$D$4,$V637-4,0)&amp;"")</f>
        <v/>
      </c>
      <c r="F637" s="216" t="str">
        <f ca="1">IF(ISERROR($V637),"",OFFSET('Smelter Look-up'!$E$4,$V637-4,0))</f>
        <v/>
      </c>
      <c r="G637" s="216" t="str">
        <f ca="1">IF(C637=$X$4,"Enter smelter details",IF(ISERROR($V637),"",OFFSET('Smelter Look-up'!$F$4,$V637-4,0)))</f>
        <v/>
      </c>
      <c r="H637" s="217" t="str">
        <f ca="1">IF(ISERROR($V637),"",OFFSET('Smelter Look-up'!$G$4,$V637-4,0))</f>
        <v/>
      </c>
      <c r="I637" s="218" t="str">
        <f ca="1">IF(ISERROR($V637),"",OFFSET('Smelter Look-up'!$H$4,$V637-4,0))</f>
        <v/>
      </c>
      <c r="J637" s="218" t="str">
        <f ca="1">IF(ISERROR($V637),"",OFFSET('Smelter Look-up'!$I$4,$V637-4,0))</f>
        <v/>
      </c>
      <c r="K637" s="272"/>
      <c r="L637" s="272"/>
      <c r="M637" s="272"/>
      <c r="N637" s="272"/>
      <c r="O637" s="272"/>
      <c r="P637" s="219"/>
      <c r="Q637" s="273"/>
      <c r="R637" s="216" t="str">
        <f ca="1">IF(ISERROR($V637),"",OFFSET('Smelter Look-up'!$C$4,$V637-4,0)&amp;"")</f>
        <v/>
      </c>
      <c r="S637" s="224" t="str">
        <f t="shared" ca="1" si="93"/>
        <v/>
      </c>
      <c r="T637" s="224" t="str">
        <f ca="1">IF(B637="","",IF(ISERROR(MATCH($J637,SorP!$B$1:$B$6230,0)),"",INDIRECT("'SorP'!$A$"&amp;MATCH($J637,SorP!$B$1:$B$6230,0))))</f>
        <v/>
      </c>
      <c r="U637" s="240"/>
      <c r="V637" s="274" t="e">
        <f>IF(C637="",NA(),MATCH($B637&amp;$C637,'Smelter Look-up'!$J:$J,0))</f>
        <v>#N/A</v>
      </c>
      <c r="W637" s="275"/>
      <c r="X637" s="275">
        <f t="shared" ca="1" si="94"/>
        <v>0</v>
      </c>
      <c r="Y637" s="275"/>
      <c r="Z637" s="275"/>
      <c r="AB637" s="277" t="str">
        <f t="shared" si="95"/>
        <v/>
      </c>
    </row>
    <row r="638" spans="1:28" s="276" customFormat="1" ht="20.25">
      <c r="A638" s="330"/>
      <c r="B638" s="216" t="str">
        <f>IF(LEN(A638)=0,"",INDEX('Smelter Look-up'!$A:$A,MATCH($A638,'Smelter Look-up'!$E:$E,0)))</f>
        <v/>
      </c>
      <c r="C638" s="220" t="str">
        <f>IF(LEN(A638)=0,"",INDEX('Smelter Look-up'!$C:$C,MATCH($A638,'Smelter Look-up'!$E:$E,0)))</f>
        <v/>
      </c>
      <c r="D638" s="282"/>
      <c r="E638" s="216" t="str">
        <f ca="1">IF(ISERROR($V638),"",OFFSET('Smelter Look-up'!$D$4,$V638-4,0)&amp;"")</f>
        <v/>
      </c>
      <c r="F638" s="216" t="str">
        <f ca="1">IF(ISERROR($V638),"",OFFSET('Smelter Look-up'!$E$4,$V638-4,0))</f>
        <v/>
      </c>
      <c r="G638" s="216" t="str">
        <f ca="1">IF(C638=$X$4,"Enter smelter details",IF(ISERROR($V638),"",OFFSET('Smelter Look-up'!$F$4,$V638-4,0)))</f>
        <v/>
      </c>
      <c r="H638" s="217" t="str">
        <f ca="1">IF(ISERROR($V638),"",OFFSET('Smelter Look-up'!$G$4,$V638-4,0))</f>
        <v/>
      </c>
      <c r="I638" s="218" t="str">
        <f ca="1">IF(ISERROR($V638),"",OFFSET('Smelter Look-up'!$H$4,$V638-4,0))</f>
        <v/>
      </c>
      <c r="J638" s="218" t="str">
        <f ca="1">IF(ISERROR($V638),"",OFFSET('Smelter Look-up'!$I$4,$V638-4,0))</f>
        <v/>
      </c>
      <c r="K638" s="272"/>
      <c r="L638" s="272"/>
      <c r="M638" s="272"/>
      <c r="N638" s="272"/>
      <c r="O638" s="272"/>
      <c r="P638" s="219"/>
      <c r="Q638" s="273"/>
      <c r="R638" s="216" t="str">
        <f ca="1">IF(ISERROR($V638),"",OFFSET('Smelter Look-up'!$C$4,$V638-4,0)&amp;"")</f>
        <v/>
      </c>
      <c r="S638" s="224" t="str">
        <f t="shared" ca="1" si="93"/>
        <v/>
      </c>
      <c r="T638" s="224" t="str">
        <f ca="1">IF(B638="","",IF(ISERROR(MATCH($J638,SorP!$B$1:$B$6230,0)),"",INDIRECT("'SorP'!$A$"&amp;MATCH($J638,SorP!$B$1:$B$6230,0))))</f>
        <v/>
      </c>
      <c r="U638" s="240"/>
      <c r="V638" s="274" t="e">
        <f>IF(C638="",NA(),MATCH($B638&amp;$C638,'Smelter Look-up'!$J:$J,0))</f>
        <v>#N/A</v>
      </c>
      <c r="W638" s="275"/>
      <c r="X638" s="275">
        <f t="shared" ca="1" si="94"/>
        <v>0</v>
      </c>
      <c r="Y638" s="275"/>
      <c r="Z638" s="275"/>
      <c r="AB638" s="277" t="str">
        <f t="shared" si="95"/>
        <v/>
      </c>
    </row>
    <row r="639" spans="1:28" s="276" customFormat="1" ht="20.25">
      <c r="A639" s="330"/>
      <c r="B639" s="216" t="str">
        <f>IF(LEN(A639)=0,"",INDEX('Smelter Look-up'!$A:$A,MATCH($A639,'Smelter Look-up'!$E:$E,0)))</f>
        <v/>
      </c>
      <c r="C639" s="220" t="str">
        <f>IF(LEN(A639)=0,"",INDEX('Smelter Look-up'!$C:$C,MATCH($A639,'Smelter Look-up'!$E:$E,0)))</f>
        <v/>
      </c>
      <c r="D639" s="282"/>
      <c r="E639" s="216" t="str">
        <f ca="1">IF(ISERROR($V639),"",OFFSET('Smelter Look-up'!$D$4,$V639-4,0)&amp;"")</f>
        <v/>
      </c>
      <c r="F639" s="216" t="str">
        <f ca="1">IF(ISERROR($V639),"",OFFSET('Smelter Look-up'!$E$4,$V639-4,0))</f>
        <v/>
      </c>
      <c r="G639" s="216" t="str">
        <f ca="1">IF(C639=$X$4,"Enter smelter details",IF(ISERROR($V639),"",OFFSET('Smelter Look-up'!$F$4,$V639-4,0)))</f>
        <v/>
      </c>
      <c r="H639" s="217" t="str">
        <f ca="1">IF(ISERROR($V639),"",OFFSET('Smelter Look-up'!$G$4,$V639-4,0))</f>
        <v/>
      </c>
      <c r="I639" s="218" t="str">
        <f ca="1">IF(ISERROR($V639),"",OFFSET('Smelter Look-up'!$H$4,$V639-4,0))</f>
        <v/>
      </c>
      <c r="J639" s="218" t="str">
        <f ca="1">IF(ISERROR($V639),"",OFFSET('Smelter Look-up'!$I$4,$V639-4,0))</f>
        <v/>
      </c>
      <c r="K639" s="272"/>
      <c r="L639" s="272"/>
      <c r="M639" s="272"/>
      <c r="N639" s="272"/>
      <c r="O639" s="272"/>
      <c r="P639" s="219"/>
      <c r="Q639" s="273"/>
      <c r="R639" s="216" t="str">
        <f ca="1">IF(ISERROR($V639),"",OFFSET('Smelter Look-up'!$C$4,$V639-4,0)&amp;"")</f>
        <v/>
      </c>
      <c r="S639" s="224" t="str">
        <f t="shared" ca="1" si="93"/>
        <v/>
      </c>
      <c r="T639" s="224" t="str">
        <f ca="1">IF(B639="","",IF(ISERROR(MATCH($J639,SorP!$B$1:$B$6230,0)),"",INDIRECT("'SorP'!$A$"&amp;MATCH($J639,SorP!$B$1:$B$6230,0))))</f>
        <v/>
      </c>
      <c r="U639" s="240"/>
      <c r="V639" s="274" t="e">
        <f>IF(C639="",NA(),MATCH($B639&amp;$C639,'Smelter Look-up'!$J:$J,0))</f>
        <v>#N/A</v>
      </c>
      <c r="W639" s="275"/>
      <c r="X639" s="275">
        <f t="shared" ca="1" si="94"/>
        <v>0</v>
      </c>
      <c r="Y639" s="275"/>
      <c r="Z639" s="275"/>
      <c r="AB639" s="277" t="str">
        <f t="shared" si="95"/>
        <v/>
      </c>
    </row>
    <row r="640" spans="1:28" s="276" customFormat="1" ht="20.25">
      <c r="A640" s="330"/>
      <c r="B640" s="216" t="str">
        <f>IF(LEN(A640)=0,"",INDEX('Smelter Look-up'!$A:$A,MATCH($A640,'Smelter Look-up'!$E:$E,0)))</f>
        <v/>
      </c>
      <c r="C640" s="220" t="str">
        <f>IF(LEN(A640)=0,"",INDEX('Smelter Look-up'!$C:$C,MATCH($A640,'Smelter Look-up'!$E:$E,0)))</f>
        <v/>
      </c>
      <c r="D640" s="282"/>
      <c r="E640" s="216" t="str">
        <f ca="1">IF(ISERROR($V640),"",OFFSET('Smelter Look-up'!$D$4,$V640-4,0)&amp;"")</f>
        <v/>
      </c>
      <c r="F640" s="216" t="str">
        <f ca="1">IF(ISERROR($V640),"",OFFSET('Smelter Look-up'!$E$4,$V640-4,0))</f>
        <v/>
      </c>
      <c r="G640" s="216" t="str">
        <f ca="1">IF(C640=$X$4,"Enter smelter details",IF(ISERROR($V640),"",OFFSET('Smelter Look-up'!$F$4,$V640-4,0)))</f>
        <v/>
      </c>
      <c r="H640" s="217" t="str">
        <f ca="1">IF(ISERROR($V640),"",OFFSET('Smelter Look-up'!$G$4,$V640-4,0))</f>
        <v/>
      </c>
      <c r="I640" s="218" t="str">
        <f ca="1">IF(ISERROR($V640),"",OFFSET('Smelter Look-up'!$H$4,$V640-4,0))</f>
        <v/>
      </c>
      <c r="J640" s="218" t="str">
        <f ca="1">IF(ISERROR($V640),"",OFFSET('Smelter Look-up'!$I$4,$V640-4,0))</f>
        <v/>
      </c>
      <c r="K640" s="272"/>
      <c r="L640" s="272"/>
      <c r="M640" s="272"/>
      <c r="N640" s="272"/>
      <c r="O640" s="272"/>
      <c r="P640" s="219"/>
      <c r="Q640" s="273"/>
      <c r="R640" s="216" t="str">
        <f ca="1">IF(ISERROR($V640),"",OFFSET('Smelter Look-up'!$C$4,$V640-4,0)&amp;"")</f>
        <v/>
      </c>
      <c r="S640" s="224" t="str">
        <f t="shared" ca="1" si="93"/>
        <v/>
      </c>
      <c r="T640" s="224" t="str">
        <f ca="1">IF(B640="","",IF(ISERROR(MATCH($J640,SorP!$B$1:$B$6230,0)),"",INDIRECT("'SorP'!$A$"&amp;MATCH($J640,SorP!$B$1:$B$6230,0))))</f>
        <v/>
      </c>
      <c r="U640" s="240"/>
      <c r="V640" s="274" t="e">
        <f>IF(C640="",NA(),MATCH($B640&amp;$C640,'Smelter Look-up'!$J:$J,0))</f>
        <v>#N/A</v>
      </c>
      <c r="W640" s="275"/>
      <c r="X640" s="275">
        <f t="shared" ca="1" si="94"/>
        <v>0</v>
      </c>
      <c r="Y640" s="275"/>
      <c r="Z640" s="275"/>
      <c r="AB640" s="277" t="str">
        <f t="shared" si="95"/>
        <v/>
      </c>
    </row>
    <row r="641" spans="1:28" s="276" customFormat="1" ht="20.25">
      <c r="A641" s="330"/>
      <c r="B641" s="216" t="str">
        <f>IF(LEN(A641)=0,"",INDEX('Smelter Look-up'!$A:$A,MATCH($A641,'Smelter Look-up'!$E:$E,0)))</f>
        <v/>
      </c>
      <c r="C641" s="220" t="str">
        <f>IF(LEN(A641)=0,"",INDEX('Smelter Look-up'!$C:$C,MATCH($A641,'Smelter Look-up'!$E:$E,0)))</f>
        <v/>
      </c>
      <c r="D641" s="282"/>
      <c r="E641" s="216" t="str">
        <f ca="1">IF(ISERROR($V641),"",OFFSET('Smelter Look-up'!$D$4,$V641-4,0)&amp;"")</f>
        <v/>
      </c>
      <c r="F641" s="216" t="str">
        <f ca="1">IF(ISERROR($V641),"",OFFSET('Smelter Look-up'!$E$4,$V641-4,0))</f>
        <v/>
      </c>
      <c r="G641" s="216" t="str">
        <f ca="1">IF(C641=$X$4,"Enter smelter details",IF(ISERROR($V641),"",OFFSET('Smelter Look-up'!$F$4,$V641-4,0)))</f>
        <v/>
      </c>
      <c r="H641" s="217" t="str">
        <f ca="1">IF(ISERROR($V641),"",OFFSET('Smelter Look-up'!$G$4,$V641-4,0))</f>
        <v/>
      </c>
      <c r="I641" s="218" t="str">
        <f ca="1">IF(ISERROR($V641),"",OFFSET('Smelter Look-up'!$H$4,$V641-4,0))</f>
        <v/>
      </c>
      <c r="J641" s="218" t="str">
        <f ca="1">IF(ISERROR($V641),"",OFFSET('Smelter Look-up'!$I$4,$V641-4,0))</f>
        <v/>
      </c>
      <c r="K641" s="272"/>
      <c r="L641" s="272"/>
      <c r="M641" s="272"/>
      <c r="N641" s="272"/>
      <c r="O641" s="272"/>
      <c r="P641" s="219"/>
      <c r="Q641" s="273"/>
      <c r="R641" s="216" t="str">
        <f ca="1">IF(ISERROR($V641),"",OFFSET('Smelter Look-up'!$C$4,$V641-4,0)&amp;"")</f>
        <v/>
      </c>
      <c r="S641" s="224" t="str">
        <f t="shared" ca="1" si="93"/>
        <v/>
      </c>
      <c r="T641" s="224" t="str">
        <f ca="1">IF(B641="","",IF(ISERROR(MATCH($J641,SorP!$B$1:$B$6230,0)),"",INDIRECT("'SorP'!$A$"&amp;MATCH($J641,SorP!$B$1:$B$6230,0))))</f>
        <v/>
      </c>
      <c r="U641" s="240"/>
      <c r="V641" s="274" t="e">
        <f>IF(C641="",NA(),MATCH($B641&amp;$C641,'Smelter Look-up'!$J:$J,0))</f>
        <v>#N/A</v>
      </c>
      <c r="W641" s="275"/>
      <c r="X641" s="275">
        <f t="shared" ca="1" si="94"/>
        <v>0</v>
      </c>
      <c r="Y641" s="275"/>
      <c r="Z641" s="275"/>
      <c r="AB641" s="277" t="str">
        <f t="shared" si="95"/>
        <v/>
      </c>
    </row>
    <row r="642" spans="1:28" s="276" customFormat="1" ht="20.25">
      <c r="A642" s="330"/>
      <c r="B642" s="216" t="str">
        <f>IF(LEN(A642)=0,"",INDEX('Smelter Look-up'!$A:$A,MATCH($A642,'Smelter Look-up'!$E:$E,0)))</f>
        <v/>
      </c>
      <c r="C642" s="220" t="str">
        <f>IF(LEN(A642)=0,"",INDEX('Smelter Look-up'!$C:$C,MATCH($A642,'Smelter Look-up'!$E:$E,0)))</f>
        <v/>
      </c>
      <c r="D642" s="282"/>
      <c r="E642" s="216" t="str">
        <f ca="1">IF(ISERROR($V642),"",OFFSET('Smelter Look-up'!$D$4,$V642-4,0)&amp;"")</f>
        <v/>
      </c>
      <c r="F642" s="216" t="str">
        <f ca="1">IF(ISERROR($V642),"",OFFSET('Smelter Look-up'!$E$4,$V642-4,0))</f>
        <v/>
      </c>
      <c r="G642" s="216" t="str">
        <f ca="1">IF(C642=$X$4,"Enter smelter details",IF(ISERROR($V642),"",OFFSET('Smelter Look-up'!$F$4,$V642-4,0)))</f>
        <v/>
      </c>
      <c r="H642" s="217" t="str">
        <f ca="1">IF(ISERROR($V642),"",OFFSET('Smelter Look-up'!$G$4,$V642-4,0))</f>
        <v/>
      </c>
      <c r="I642" s="218" t="str">
        <f ca="1">IF(ISERROR($V642),"",OFFSET('Smelter Look-up'!$H$4,$V642-4,0))</f>
        <v/>
      </c>
      <c r="J642" s="218" t="str">
        <f ca="1">IF(ISERROR($V642),"",OFFSET('Smelter Look-up'!$I$4,$V642-4,0))</f>
        <v/>
      </c>
      <c r="K642" s="272"/>
      <c r="L642" s="272"/>
      <c r="M642" s="272"/>
      <c r="N642" s="272"/>
      <c r="O642" s="272"/>
      <c r="P642" s="219"/>
      <c r="Q642" s="273"/>
      <c r="R642" s="216" t="str">
        <f ca="1">IF(ISERROR($V642),"",OFFSET('Smelter Look-up'!$C$4,$V642-4,0)&amp;"")</f>
        <v/>
      </c>
      <c r="S642" s="224" t="str">
        <f t="shared" ca="1" si="93"/>
        <v/>
      </c>
      <c r="T642" s="224" t="str">
        <f ca="1">IF(B642="","",IF(ISERROR(MATCH($J642,SorP!$B$1:$B$6230,0)),"",INDIRECT("'SorP'!$A$"&amp;MATCH($J642,SorP!$B$1:$B$6230,0))))</f>
        <v/>
      </c>
      <c r="U642" s="240"/>
      <c r="V642" s="274" t="e">
        <f>IF(C642="",NA(),MATCH($B642&amp;$C642,'Smelter Look-up'!$J:$J,0))</f>
        <v>#N/A</v>
      </c>
      <c r="W642" s="275"/>
      <c r="X642" s="275">
        <f t="shared" ca="1" si="94"/>
        <v>0</v>
      </c>
      <c r="Y642" s="275"/>
      <c r="Z642" s="275"/>
      <c r="AB642" s="277" t="str">
        <f t="shared" si="95"/>
        <v/>
      </c>
    </row>
    <row r="643" spans="1:28" s="276" customFormat="1" ht="20.25">
      <c r="A643" s="330"/>
      <c r="B643" s="216" t="str">
        <f>IF(LEN(A643)=0,"",INDEX('Smelter Look-up'!$A:$A,MATCH($A643,'Smelter Look-up'!$E:$E,0)))</f>
        <v/>
      </c>
      <c r="C643" s="220" t="str">
        <f>IF(LEN(A643)=0,"",INDEX('Smelter Look-up'!$C:$C,MATCH($A643,'Smelter Look-up'!$E:$E,0)))</f>
        <v/>
      </c>
      <c r="D643" s="282"/>
      <c r="E643" s="216" t="str">
        <f ca="1">IF(ISERROR($V643),"",OFFSET('Smelter Look-up'!$D$4,$V643-4,0)&amp;"")</f>
        <v/>
      </c>
      <c r="F643" s="216" t="str">
        <f ca="1">IF(ISERROR($V643),"",OFFSET('Smelter Look-up'!$E$4,$V643-4,0))</f>
        <v/>
      </c>
      <c r="G643" s="216" t="str">
        <f ca="1">IF(C643=$X$4,"Enter smelter details",IF(ISERROR($V643),"",OFFSET('Smelter Look-up'!$F$4,$V643-4,0)))</f>
        <v/>
      </c>
      <c r="H643" s="217" t="str">
        <f ca="1">IF(ISERROR($V643),"",OFFSET('Smelter Look-up'!$G$4,$V643-4,0))</f>
        <v/>
      </c>
      <c r="I643" s="218" t="str">
        <f ca="1">IF(ISERROR($V643),"",OFFSET('Smelter Look-up'!$H$4,$V643-4,0))</f>
        <v/>
      </c>
      <c r="J643" s="218" t="str">
        <f ca="1">IF(ISERROR($V643),"",OFFSET('Smelter Look-up'!$I$4,$V643-4,0))</f>
        <v/>
      </c>
      <c r="K643" s="272"/>
      <c r="L643" s="272"/>
      <c r="M643" s="272"/>
      <c r="N643" s="272"/>
      <c r="O643" s="272"/>
      <c r="P643" s="219"/>
      <c r="Q643" s="273"/>
      <c r="R643" s="216" t="str">
        <f ca="1">IF(ISERROR($V643),"",OFFSET('Smelter Look-up'!$C$4,$V643-4,0)&amp;"")</f>
        <v/>
      </c>
      <c r="S643" s="224" t="str">
        <f t="shared" ca="1" si="93"/>
        <v/>
      </c>
      <c r="T643" s="224" t="str">
        <f ca="1">IF(B643="","",IF(ISERROR(MATCH($J643,SorP!$B$1:$B$6230,0)),"",INDIRECT("'SorP'!$A$"&amp;MATCH($J643,SorP!$B$1:$B$6230,0))))</f>
        <v/>
      </c>
      <c r="U643" s="240"/>
      <c r="V643" s="274" t="e">
        <f>IF(C643="",NA(),MATCH($B643&amp;$C643,'Smelter Look-up'!$J:$J,0))</f>
        <v>#N/A</v>
      </c>
      <c r="W643" s="275"/>
      <c r="X643" s="275">
        <f t="shared" ca="1" si="94"/>
        <v>0</v>
      </c>
      <c r="Y643" s="275"/>
      <c r="Z643" s="275"/>
      <c r="AB643" s="277" t="str">
        <f t="shared" si="95"/>
        <v/>
      </c>
    </row>
    <row r="644" spans="1:28" s="276" customFormat="1" ht="20.25">
      <c r="A644" s="330"/>
      <c r="B644" s="216" t="str">
        <f>IF(LEN(A644)=0,"",INDEX('Smelter Look-up'!$A:$A,MATCH($A644,'Smelter Look-up'!$E:$E,0)))</f>
        <v/>
      </c>
      <c r="C644" s="220" t="str">
        <f>IF(LEN(A644)=0,"",INDEX('Smelter Look-up'!$C:$C,MATCH($A644,'Smelter Look-up'!$E:$E,0)))</f>
        <v/>
      </c>
      <c r="D644" s="282"/>
      <c r="E644" s="216" t="str">
        <f ca="1">IF(ISERROR($V644),"",OFFSET('Smelter Look-up'!$D$4,$V644-4,0)&amp;"")</f>
        <v/>
      </c>
      <c r="F644" s="216" t="str">
        <f ca="1">IF(ISERROR($V644),"",OFFSET('Smelter Look-up'!$E$4,$V644-4,0))</f>
        <v/>
      </c>
      <c r="G644" s="216" t="str">
        <f ca="1">IF(C644=$X$4,"Enter smelter details",IF(ISERROR($V644),"",OFFSET('Smelter Look-up'!$F$4,$V644-4,0)))</f>
        <v/>
      </c>
      <c r="H644" s="217" t="str">
        <f ca="1">IF(ISERROR($V644),"",OFFSET('Smelter Look-up'!$G$4,$V644-4,0))</f>
        <v/>
      </c>
      <c r="I644" s="218" t="str">
        <f ca="1">IF(ISERROR($V644),"",OFFSET('Smelter Look-up'!$H$4,$V644-4,0))</f>
        <v/>
      </c>
      <c r="J644" s="218" t="str">
        <f ca="1">IF(ISERROR($V644),"",OFFSET('Smelter Look-up'!$I$4,$V644-4,0))</f>
        <v/>
      </c>
      <c r="K644" s="272"/>
      <c r="L644" s="272"/>
      <c r="M644" s="272"/>
      <c r="N644" s="272"/>
      <c r="O644" s="272"/>
      <c r="P644" s="219"/>
      <c r="Q644" s="273"/>
      <c r="R644" s="216" t="str">
        <f ca="1">IF(ISERROR($V644),"",OFFSET('Smelter Look-up'!$C$4,$V644-4,0)&amp;"")</f>
        <v/>
      </c>
      <c r="S644" s="224" t="str">
        <f t="shared" ca="1" si="93"/>
        <v/>
      </c>
      <c r="T644" s="224" t="str">
        <f ca="1">IF(B644="","",IF(ISERROR(MATCH($J644,SorP!$B$1:$B$6230,0)),"",INDIRECT("'SorP'!$A$"&amp;MATCH($J644,SorP!$B$1:$B$6230,0))))</f>
        <v/>
      </c>
      <c r="U644" s="240"/>
      <c r="V644" s="274" t="e">
        <f>IF(C644="",NA(),MATCH($B644&amp;$C644,'Smelter Look-up'!$J:$J,0))</f>
        <v>#N/A</v>
      </c>
      <c r="W644" s="275"/>
      <c r="X644" s="275">
        <f t="shared" ca="1" si="94"/>
        <v>0</v>
      </c>
      <c r="Y644" s="275"/>
      <c r="Z644" s="275"/>
      <c r="AB644" s="277" t="str">
        <f t="shared" si="95"/>
        <v/>
      </c>
    </row>
    <row r="645" spans="1:28" s="276" customFormat="1" ht="20.25">
      <c r="A645" s="330"/>
      <c r="B645" s="216" t="str">
        <f>IF(LEN(A645)=0,"",INDEX('Smelter Look-up'!$A:$A,MATCH($A645,'Smelter Look-up'!$E:$E,0)))</f>
        <v/>
      </c>
      <c r="C645" s="220" t="str">
        <f>IF(LEN(A645)=0,"",INDEX('Smelter Look-up'!$C:$C,MATCH($A645,'Smelter Look-up'!$E:$E,0)))</f>
        <v/>
      </c>
      <c r="D645" s="282"/>
      <c r="E645" s="216" t="str">
        <f ca="1">IF(ISERROR($V645),"",OFFSET('Smelter Look-up'!$D$4,$V645-4,0)&amp;"")</f>
        <v/>
      </c>
      <c r="F645" s="216" t="str">
        <f ca="1">IF(ISERROR($V645),"",OFFSET('Smelter Look-up'!$E$4,$V645-4,0))</f>
        <v/>
      </c>
      <c r="G645" s="216" t="str">
        <f ca="1">IF(C645=$X$4,"Enter smelter details",IF(ISERROR($V645),"",OFFSET('Smelter Look-up'!$F$4,$V645-4,0)))</f>
        <v/>
      </c>
      <c r="H645" s="217" t="str">
        <f ca="1">IF(ISERROR($V645),"",OFFSET('Smelter Look-up'!$G$4,$V645-4,0))</f>
        <v/>
      </c>
      <c r="I645" s="218" t="str">
        <f ca="1">IF(ISERROR($V645),"",OFFSET('Smelter Look-up'!$H$4,$V645-4,0))</f>
        <v/>
      </c>
      <c r="J645" s="218" t="str">
        <f ca="1">IF(ISERROR($V645),"",OFFSET('Smelter Look-up'!$I$4,$V645-4,0))</f>
        <v/>
      </c>
      <c r="K645" s="272"/>
      <c r="L645" s="272"/>
      <c r="M645" s="272"/>
      <c r="N645" s="272"/>
      <c r="O645" s="272"/>
      <c r="P645" s="219"/>
      <c r="Q645" s="273"/>
      <c r="R645" s="216" t="str">
        <f ca="1">IF(ISERROR($V645),"",OFFSET('Smelter Look-up'!$C$4,$V645-4,0)&amp;"")</f>
        <v/>
      </c>
      <c r="S645" s="224" t="str">
        <f t="shared" ca="1" si="93"/>
        <v/>
      </c>
      <c r="T645" s="224" t="str">
        <f ca="1">IF(B645="","",IF(ISERROR(MATCH($J645,SorP!$B$1:$B$6230,0)),"",INDIRECT("'SorP'!$A$"&amp;MATCH($J645,SorP!$B$1:$B$6230,0))))</f>
        <v/>
      </c>
      <c r="U645" s="240"/>
      <c r="V645" s="274" t="e">
        <f>IF(C645="",NA(),MATCH($B645&amp;$C645,'Smelter Look-up'!$J:$J,0))</f>
        <v>#N/A</v>
      </c>
      <c r="W645" s="275"/>
      <c r="X645" s="275">
        <f t="shared" ca="1" si="94"/>
        <v>0</v>
      </c>
      <c r="Y645" s="275"/>
      <c r="Z645" s="275"/>
      <c r="AB645" s="277" t="str">
        <f t="shared" si="95"/>
        <v/>
      </c>
    </row>
    <row r="646" spans="1:28" s="276" customFormat="1" ht="20.25">
      <c r="A646" s="330"/>
      <c r="B646" s="216" t="str">
        <f>IF(LEN(A646)=0,"",INDEX('Smelter Look-up'!$A:$A,MATCH($A646,'Smelter Look-up'!$E:$E,0)))</f>
        <v/>
      </c>
      <c r="C646" s="220" t="str">
        <f>IF(LEN(A646)=0,"",INDEX('Smelter Look-up'!$C:$C,MATCH($A646,'Smelter Look-up'!$E:$E,0)))</f>
        <v/>
      </c>
      <c r="D646" s="282"/>
      <c r="E646" s="216" t="str">
        <f ca="1">IF(ISERROR($V646),"",OFFSET('Smelter Look-up'!$D$4,$V646-4,0)&amp;"")</f>
        <v/>
      </c>
      <c r="F646" s="216" t="str">
        <f ca="1">IF(ISERROR($V646),"",OFFSET('Smelter Look-up'!$E$4,$V646-4,0))</f>
        <v/>
      </c>
      <c r="G646" s="216" t="str">
        <f ca="1">IF(C646=$X$4,"Enter smelter details",IF(ISERROR($V646),"",OFFSET('Smelter Look-up'!$F$4,$V646-4,0)))</f>
        <v/>
      </c>
      <c r="H646" s="217" t="str">
        <f ca="1">IF(ISERROR($V646),"",OFFSET('Smelter Look-up'!$G$4,$V646-4,0))</f>
        <v/>
      </c>
      <c r="I646" s="218" t="str">
        <f ca="1">IF(ISERROR($V646),"",OFFSET('Smelter Look-up'!$H$4,$V646-4,0))</f>
        <v/>
      </c>
      <c r="J646" s="218" t="str">
        <f ca="1">IF(ISERROR($V646),"",OFFSET('Smelter Look-up'!$I$4,$V646-4,0))</f>
        <v/>
      </c>
      <c r="K646" s="272"/>
      <c r="L646" s="272"/>
      <c r="M646" s="272"/>
      <c r="N646" s="272"/>
      <c r="O646" s="272"/>
      <c r="P646" s="219"/>
      <c r="Q646" s="273"/>
      <c r="R646" s="216" t="str">
        <f ca="1">IF(ISERROR($V646),"",OFFSET('Smelter Look-up'!$C$4,$V646-4,0)&amp;"")</f>
        <v/>
      </c>
      <c r="S646" s="224" t="str">
        <f t="shared" ca="1" si="93"/>
        <v/>
      </c>
      <c r="T646" s="224" t="str">
        <f ca="1">IF(B646="","",IF(ISERROR(MATCH($J646,SorP!$B$1:$B$6230,0)),"",INDIRECT("'SorP'!$A$"&amp;MATCH($J646,SorP!$B$1:$B$6230,0))))</f>
        <v/>
      </c>
      <c r="U646" s="240"/>
      <c r="V646" s="274" t="e">
        <f>IF(C646="",NA(),MATCH($B646&amp;$C646,'Smelter Look-up'!$J:$J,0))</f>
        <v>#N/A</v>
      </c>
      <c r="W646" s="275"/>
      <c r="X646" s="275">
        <f t="shared" ca="1" si="94"/>
        <v>0</v>
      </c>
      <c r="Y646" s="275"/>
      <c r="Z646" s="275"/>
      <c r="AB646" s="277" t="str">
        <f t="shared" si="95"/>
        <v/>
      </c>
    </row>
    <row r="647" spans="1:28" s="276" customFormat="1" ht="20.25">
      <c r="A647" s="330"/>
      <c r="B647" s="216" t="str">
        <f>IF(LEN(A647)=0,"",INDEX('Smelter Look-up'!$A:$A,MATCH($A647,'Smelter Look-up'!$E:$E,0)))</f>
        <v/>
      </c>
      <c r="C647" s="220" t="str">
        <f>IF(LEN(A647)=0,"",INDEX('Smelter Look-up'!$C:$C,MATCH($A647,'Smelter Look-up'!$E:$E,0)))</f>
        <v/>
      </c>
      <c r="D647" s="282"/>
      <c r="E647" s="216" t="str">
        <f ca="1">IF(ISERROR($V647),"",OFFSET('Smelter Look-up'!$D$4,$V647-4,0)&amp;"")</f>
        <v/>
      </c>
      <c r="F647" s="216" t="str">
        <f ca="1">IF(ISERROR($V647),"",OFFSET('Smelter Look-up'!$E$4,$V647-4,0))</f>
        <v/>
      </c>
      <c r="G647" s="216" t="str">
        <f ca="1">IF(C647=$X$4,"Enter smelter details",IF(ISERROR($V647),"",OFFSET('Smelter Look-up'!$F$4,$V647-4,0)))</f>
        <v/>
      </c>
      <c r="H647" s="217" t="str">
        <f ca="1">IF(ISERROR($V647),"",OFFSET('Smelter Look-up'!$G$4,$V647-4,0))</f>
        <v/>
      </c>
      <c r="I647" s="218" t="str">
        <f ca="1">IF(ISERROR($V647),"",OFFSET('Smelter Look-up'!$H$4,$V647-4,0))</f>
        <v/>
      </c>
      <c r="J647" s="218" t="str">
        <f ca="1">IF(ISERROR($V647),"",OFFSET('Smelter Look-up'!$I$4,$V647-4,0))</f>
        <v/>
      </c>
      <c r="K647" s="272"/>
      <c r="L647" s="272"/>
      <c r="M647" s="272"/>
      <c r="N647" s="272"/>
      <c r="O647" s="272"/>
      <c r="P647" s="219"/>
      <c r="Q647" s="273"/>
      <c r="R647" s="216" t="str">
        <f ca="1">IF(ISERROR($V647),"",OFFSET('Smelter Look-up'!$C$4,$V647-4,0)&amp;"")</f>
        <v/>
      </c>
      <c r="S647" s="224" t="str">
        <f t="shared" ca="1" si="93"/>
        <v/>
      </c>
      <c r="T647" s="224" t="str">
        <f ca="1">IF(B647="","",IF(ISERROR(MATCH($J647,SorP!$B$1:$B$6230,0)),"",INDIRECT("'SorP'!$A$"&amp;MATCH($J647,SorP!$B$1:$B$6230,0))))</f>
        <v/>
      </c>
      <c r="U647" s="240"/>
      <c r="V647" s="274" t="e">
        <f>IF(C647="",NA(),MATCH($B647&amp;$C647,'Smelter Look-up'!$J:$J,0))</f>
        <v>#N/A</v>
      </c>
      <c r="W647" s="275"/>
      <c r="X647" s="275">
        <f t="shared" ca="1" si="94"/>
        <v>0</v>
      </c>
      <c r="Y647" s="275"/>
      <c r="Z647" s="275"/>
      <c r="AB647" s="277" t="str">
        <f t="shared" si="95"/>
        <v/>
      </c>
    </row>
    <row r="648" spans="1:28" s="276" customFormat="1" ht="20.25">
      <c r="A648" s="330"/>
      <c r="B648" s="216" t="str">
        <f>IF(LEN(A648)=0,"",INDEX('Smelter Look-up'!$A:$A,MATCH($A648,'Smelter Look-up'!$E:$E,0)))</f>
        <v/>
      </c>
      <c r="C648" s="220" t="str">
        <f>IF(LEN(A648)=0,"",INDEX('Smelter Look-up'!$C:$C,MATCH($A648,'Smelter Look-up'!$E:$E,0)))</f>
        <v/>
      </c>
      <c r="D648" s="282"/>
      <c r="E648" s="216" t="str">
        <f ca="1">IF(ISERROR($V648),"",OFFSET('Smelter Look-up'!$D$4,$V648-4,0)&amp;"")</f>
        <v/>
      </c>
      <c r="F648" s="216" t="str">
        <f ca="1">IF(ISERROR($V648),"",OFFSET('Smelter Look-up'!$E$4,$V648-4,0))</f>
        <v/>
      </c>
      <c r="G648" s="216" t="str">
        <f ca="1">IF(C648=$X$4,"Enter smelter details",IF(ISERROR($V648),"",OFFSET('Smelter Look-up'!$F$4,$V648-4,0)))</f>
        <v/>
      </c>
      <c r="H648" s="217" t="str">
        <f ca="1">IF(ISERROR($V648),"",OFFSET('Smelter Look-up'!$G$4,$V648-4,0))</f>
        <v/>
      </c>
      <c r="I648" s="218" t="str">
        <f ca="1">IF(ISERROR($V648),"",OFFSET('Smelter Look-up'!$H$4,$V648-4,0))</f>
        <v/>
      </c>
      <c r="J648" s="218" t="str">
        <f ca="1">IF(ISERROR($V648),"",OFFSET('Smelter Look-up'!$I$4,$V648-4,0))</f>
        <v/>
      </c>
      <c r="K648" s="272"/>
      <c r="L648" s="272"/>
      <c r="M648" s="272"/>
      <c r="N648" s="272"/>
      <c r="O648" s="272"/>
      <c r="P648" s="219"/>
      <c r="Q648" s="273"/>
      <c r="R648" s="216" t="str">
        <f ca="1">IF(ISERROR($V648),"",OFFSET('Smelter Look-up'!$C$4,$V648-4,0)&amp;"")</f>
        <v/>
      </c>
      <c r="S648" s="224" t="str">
        <f t="shared" ca="1" si="93"/>
        <v/>
      </c>
      <c r="T648" s="224" t="str">
        <f ca="1">IF(B648="","",IF(ISERROR(MATCH($J648,SorP!$B$1:$B$6230,0)),"",INDIRECT("'SorP'!$A$"&amp;MATCH($J648,SorP!$B$1:$B$6230,0))))</f>
        <v/>
      </c>
      <c r="U648" s="240"/>
      <c r="V648" s="274" t="e">
        <f>IF(C648="",NA(),MATCH($B648&amp;$C648,'Smelter Look-up'!$J:$J,0))</f>
        <v>#N/A</v>
      </c>
      <c r="W648" s="275"/>
      <c r="X648" s="275">
        <f t="shared" ca="1" si="94"/>
        <v>0</v>
      </c>
      <c r="Y648" s="275"/>
      <c r="Z648" s="275"/>
      <c r="AB648" s="277" t="str">
        <f t="shared" si="95"/>
        <v/>
      </c>
    </row>
    <row r="649" spans="1:28" s="276" customFormat="1" ht="20.25">
      <c r="A649" s="330"/>
      <c r="B649" s="216" t="str">
        <f>IF(LEN(A649)=0,"",INDEX('Smelter Look-up'!$A:$A,MATCH($A649,'Smelter Look-up'!$E:$E,0)))</f>
        <v/>
      </c>
      <c r="C649" s="220" t="str">
        <f>IF(LEN(A649)=0,"",INDEX('Smelter Look-up'!$C:$C,MATCH($A649,'Smelter Look-up'!$E:$E,0)))</f>
        <v/>
      </c>
      <c r="D649" s="282"/>
      <c r="E649" s="216" t="str">
        <f ca="1">IF(ISERROR($V649),"",OFFSET('Smelter Look-up'!$D$4,$V649-4,0)&amp;"")</f>
        <v/>
      </c>
      <c r="F649" s="216" t="str">
        <f ca="1">IF(ISERROR($V649),"",OFFSET('Smelter Look-up'!$E$4,$V649-4,0))</f>
        <v/>
      </c>
      <c r="G649" s="216" t="str">
        <f ca="1">IF(C649=$X$4,"Enter smelter details",IF(ISERROR($V649),"",OFFSET('Smelter Look-up'!$F$4,$V649-4,0)))</f>
        <v/>
      </c>
      <c r="H649" s="217" t="str">
        <f ca="1">IF(ISERROR($V649),"",OFFSET('Smelter Look-up'!$G$4,$V649-4,0))</f>
        <v/>
      </c>
      <c r="I649" s="218" t="str">
        <f ca="1">IF(ISERROR($V649),"",OFFSET('Smelter Look-up'!$H$4,$V649-4,0))</f>
        <v/>
      </c>
      <c r="J649" s="218" t="str">
        <f ca="1">IF(ISERROR($V649),"",OFFSET('Smelter Look-up'!$I$4,$V649-4,0))</f>
        <v/>
      </c>
      <c r="K649" s="272"/>
      <c r="L649" s="272"/>
      <c r="M649" s="272"/>
      <c r="N649" s="272"/>
      <c r="O649" s="272"/>
      <c r="P649" s="219"/>
      <c r="Q649" s="273"/>
      <c r="R649" s="216" t="str">
        <f ca="1">IF(ISERROR($V649),"",OFFSET('Smelter Look-up'!$C$4,$V649-4,0)&amp;"")</f>
        <v/>
      </c>
      <c r="S649" s="224" t="str">
        <f t="shared" ca="1" si="93"/>
        <v/>
      </c>
      <c r="T649" s="224" t="str">
        <f ca="1">IF(B649="","",IF(ISERROR(MATCH($J649,SorP!$B$1:$B$6230,0)),"",INDIRECT("'SorP'!$A$"&amp;MATCH($J649,SorP!$B$1:$B$6230,0))))</f>
        <v/>
      </c>
      <c r="U649" s="240"/>
      <c r="V649" s="274" t="e">
        <f>IF(C649="",NA(),MATCH($B649&amp;$C649,'Smelter Look-up'!$J:$J,0))</f>
        <v>#N/A</v>
      </c>
      <c r="W649" s="275"/>
      <c r="X649" s="275">
        <f t="shared" ca="1" si="94"/>
        <v>0</v>
      </c>
      <c r="Y649" s="275"/>
      <c r="Z649" s="275"/>
      <c r="AB649" s="277" t="str">
        <f t="shared" si="95"/>
        <v/>
      </c>
    </row>
    <row r="650" spans="1:28" s="276" customFormat="1" ht="20.25">
      <c r="A650" s="330"/>
      <c r="B650" s="216" t="str">
        <f>IF(LEN(A650)=0,"",INDEX('Smelter Look-up'!$A:$A,MATCH($A650,'Smelter Look-up'!$E:$E,0)))</f>
        <v/>
      </c>
      <c r="C650" s="220" t="str">
        <f>IF(LEN(A650)=0,"",INDEX('Smelter Look-up'!$C:$C,MATCH($A650,'Smelter Look-up'!$E:$E,0)))</f>
        <v/>
      </c>
      <c r="D650" s="282"/>
      <c r="E650" s="216" t="str">
        <f ca="1">IF(ISERROR($V650),"",OFFSET('Smelter Look-up'!$D$4,$V650-4,0)&amp;"")</f>
        <v/>
      </c>
      <c r="F650" s="216" t="str">
        <f ca="1">IF(ISERROR($V650),"",OFFSET('Smelter Look-up'!$E$4,$V650-4,0))</f>
        <v/>
      </c>
      <c r="G650" s="216" t="str">
        <f ca="1">IF(C650=$X$4,"Enter smelter details",IF(ISERROR($V650),"",OFFSET('Smelter Look-up'!$F$4,$V650-4,0)))</f>
        <v/>
      </c>
      <c r="H650" s="217" t="str">
        <f ca="1">IF(ISERROR($V650),"",OFFSET('Smelter Look-up'!$G$4,$V650-4,0))</f>
        <v/>
      </c>
      <c r="I650" s="218" t="str">
        <f ca="1">IF(ISERROR($V650),"",OFFSET('Smelter Look-up'!$H$4,$V650-4,0))</f>
        <v/>
      </c>
      <c r="J650" s="218" t="str">
        <f ca="1">IF(ISERROR($V650),"",OFFSET('Smelter Look-up'!$I$4,$V650-4,0))</f>
        <v/>
      </c>
      <c r="K650" s="272"/>
      <c r="L650" s="272"/>
      <c r="M650" s="272"/>
      <c r="N650" s="272"/>
      <c r="O650" s="272"/>
      <c r="P650" s="219"/>
      <c r="Q650" s="273"/>
      <c r="R650" s="216" t="str">
        <f ca="1">IF(ISERROR($V650),"",OFFSET('Smelter Look-up'!$C$4,$V650-4,0)&amp;"")</f>
        <v/>
      </c>
      <c r="S650" s="224" t="str">
        <f t="shared" ca="1" si="93"/>
        <v/>
      </c>
      <c r="T650" s="224" t="str">
        <f ca="1">IF(B650="","",IF(ISERROR(MATCH($J650,SorP!$B$1:$B$6230,0)),"",INDIRECT("'SorP'!$A$"&amp;MATCH($J650,SorP!$B$1:$B$6230,0))))</f>
        <v/>
      </c>
      <c r="U650" s="240"/>
      <c r="V650" s="274" t="e">
        <f>IF(C650="",NA(),MATCH($B650&amp;$C650,'Smelter Look-up'!$J:$J,0))</f>
        <v>#N/A</v>
      </c>
      <c r="W650" s="275"/>
      <c r="X650" s="275">
        <f t="shared" ca="1" si="94"/>
        <v>0</v>
      </c>
      <c r="Y650" s="275"/>
      <c r="Z650" s="275"/>
      <c r="AB650" s="277" t="str">
        <f t="shared" si="95"/>
        <v/>
      </c>
    </row>
    <row r="651" spans="1:28" s="276" customFormat="1" ht="20.25">
      <c r="A651" s="330"/>
      <c r="B651" s="216" t="str">
        <f>IF(LEN(A651)=0,"",INDEX('Smelter Look-up'!$A:$A,MATCH($A651,'Smelter Look-up'!$E:$E,0)))</f>
        <v/>
      </c>
      <c r="C651" s="220" t="str">
        <f>IF(LEN(A651)=0,"",INDEX('Smelter Look-up'!$C:$C,MATCH($A651,'Smelter Look-up'!$E:$E,0)))</f>
        <v/>
      </c>
      <c r="D651" s="282"/>
      <c r="E651" s="216" t="str">
        <f ca="1">IF(ISERROR($V651),"",OFFSET('Smelter Look-up'!$D$4,$V651-4,0)&amp;"")</f>
        <v/>
      </c>
      <c r="F651" s="216" t="str">
        <f ca="1">IF(ISERROR($V651),"",OFFSET('Smelter Look-up'!$E$4,$V651-4,0))</f>
        <v/>
      </c>
      <c r="G651" s="216" t="str">
        <f ca="1">IF(C651=$X$4,"Enter smelter details",IF(ISERROR($V651),"",OFFSET('Smelter Look-up'!$F$4,$V651-4,0)))</f>
        <v/>
      </c>
      <c r="H651" s="217" t="str">
        <f ca="1">IF(ISERROR($V651),"",OFFSET('Smelter Look-up'!$G$4,$V651-4,0))</f>
        <v/>
      </c>
      <c r="I651" s="218" t="str">
        <f ca="1">IF(ISERROR($V651),"",OFFSET('Smelter Look-up'!$H$4,$V651-4,0))</f>
        <v/>
      </c>
      <c r="J651" s="218" t="str">
        <f ca="1">IF(ISERROR($V651),"",OFFSET('Smelter Look-up'!$I$4,$V651-4,0))</f>
        <v/>
      </c>
      <c r="K651" s="272"/>
      <c r="L651" s="272"/>
      <c r="M651" s="272"/>
      <c r="N651" s="272"/>
      <c r="O651" s="272"/>
      <c r="P651" s="219"/>
      <c r="Q651" s="273"/>
      <c r="R651" s="216" t="str">
        <f ca="1">IF(ISERROR($V651),"",OFFSET('Smelter Look-up'!$C$4,$V651-4,0)&amp;"")</f>
        <v/>
      </c>
      <c r="S651" s="224" t="str">
        <f t="shared" ca="1" si="93"/>
        <v/>
      </c>
      <c r="T651" s="224" t="str">
        <f ca="1">IF(B651="","",IF(ISERROR(MATCH($J651,SorP!$B$1:$B$6230,0)),"",INDIRECT("'SorP'!$A$"&amp;MATCH($J651,SorP!$B$1:$B$6230,0))))</f>
        <v/>
      </c>
      <c r="U651" s="240"/>
      <c r="V651" s="274" t="e">
        <f>IF(C651="",NA(),MATCH($B651&amp;$C651,'Smelter Look-up'!$J:$J,0))</f>
        <v>#N/A</v>
      </c>
      <c r="W651" s="275"/>
      <c r="X651" s="275">
        <f t="shared" ca="1" si="94"/>
        <v>0</v>
      </c>
      <c r="Y651" s="275"/>
      <c r="Z651" s="275"/>
      <c r="AB651" s="277" t="str">
        <f t="shared" si="95"/>
        <v/>
      </c>
    </row>
    <row r="652" spans="1:28" s="276" customFormat="1" ht="20.25">
      <c r="A652" s="330"/>
      <c r="B652" s="216" t="str">
        <f>IF(LEN(A652)=0,"",INDEX('Smelter Look-up'!$A:$A,MATCH($A652,'Smelter Look-up'!$E:$E,0)))</f>
        <v/>
      </c>
      <c r="C652" s="220" t="str">
        <f>IF(LEN(A652)=0,"",INDEX('Smelter Look-up'!$C:$C,MATCH($A652,'Smelter Look-up'!$E:$E,0)))</f>
        <v/>
      </c>
      <c r="D652" s="282"/>
      <c r="E652" s="216" t="str">
        <f ca="1">IF(ISERROR($V652),"",OFFSET('Smelter Look-up'!$D$4,$V652-4,0)&amp;"")</f>
        <v/>
      </c>
      <c r="F652" s="216" t="str">
        <f ca="1">IF(ISERROR($V652),"",OFFSET('Smelter Look-up'!$E$4,$V652-4,0))</f>
        <v/>
      </c>
      <c r="G652" s="216" t="str">
        <f ca="1">IF(C652=$X$4,"Enter smelter details",IF(ISERROR($V652),"",OFFSET('Smelter Look-up'!$F$4,$V652-4,0)))</f>
        <v/>
      </c>
      <c r="H652" s="217" t="str">
        <f ca="1">IF(ISERROR($V652),"",OFFSET('Smelter Look-up'!$G$4,$V652-4,0))</f>
        <v/>
      </c>
      <c r="I652" s="218" t="str">
        <f ca="1">IF(ISERROR($V652),"",OFFSET('Smelter Look-up'!$H$4,$V652-4,0))</f>
        <v/>
      </c>
      <c r="J652" s="218" t="str">
        <f ca="1">IF(ISERROR($V652),"",OFFSET('Smelter Look-up'!$I$4,$V652-4,0))</f>
        <v/>
      </c>
      <c r="K652" s="272"/>
      <c r="L652" s="272"/>
      <c r="M652" s="272"/>
      <c r="N652" s="272"/>
      <c r="O652" s="272"/>
      <c r="P652" s="219"/>
      <c r="Q652" s="273"/>
      <c r="R652" s="216" t="str">
        <f ca="1">IF(ISERROR($V652),"",OFFSET('Smelter Look-up'!$C$4,$V652-4,0)&amp;"")</f>
        <v/>
      </c>
      <c r="S652" s="224" t="str">
        <f t="shared" ca="1" si="93"/>
        <v/>
      </c>
      <c r="T652" s="224" t="str">
        <f ca="1">IF(B652="","",IF(ISERROR(MATCH($J652,SorP!$B$1:$B$6230,0)),"",INDIRECT("'SorP'!$A$"&amp;MATCH($J652,SorP!$B$1:$B$6230,0))))</f>
        <v/>
      </c>
      <c r="U652" s="240"/>
      <c r="V652" s="274" t="e">
        <f>IF(C652="",NA(),MATCH($B652&amp;$C652,'Smelter Look-up'!$J:$J,0))</f>
        <v>#N/A</v>
      </c>
      <c r="W652" s="275"/>
      <c r="X652" s="275">
        <f t="shared" ca="1" si="94"/>
        <v>0</v>
      </c>
      <c r="Y652" s="275"/>
      <c r="Z652" s="275"/>
      <c r="AB652" s="277" t="str">
        <f t="shared" si="95"/>
        <v/>
      </c>
    </row>
    <row r="653" spans="1:28" s="276" customFormat="1" ht="20.25">
      <c r="A653" s="330"/>
      <c r="B653" s="216" t="str">
        <f>IF(LEN(A653)=0,"",INDEX('Smelter Look-up'!$A:$A,MATCH($A653,'Smelter Look-up'!$E:$E,0)))</f>
        <v/>
      </c>
      <c r="C653" s="220" t="str">
        <f>IF(LEN(A653)=0,"",INDEX('Smelter Look-up'!$C:$C,MATCH($A653,'Smelter Look-up'!$E:$E,0)))</f>
        <v/>
      </c>
      <c r="D653" s="282"/>
      <c r="E653" s="216" t="str">
        <f ca="1">IF(ISERROR($V653),"",OFFSET('Smelter Look-up'!$D$4,$V653-4,0)&amp;"")</f>
        <v/>
      </c>
      <c r="F653" s="216" t="str">
        <f ca="1">IF(ISERROR($V653),"",OFFSET('Smelter Look-up'!$E$4,$V653-4,0))</f>
        <v/>
      </c>
      <c r="G653" s="216" t="str">
        <f ca="1">IF(C653=$X$4,"Enter smelter details",IF(ISERROR($V653),"",OFFSET('Smelter Look-up'!$F$4,$V653-4,0)))</f>
        <v/>
      </c>
      <c r="H653" s="217" t="str">
        <f ca="1">IF(ISERROR($V653),"",OFFSET('Smelter Look-up'!$G$4,$V653-4,0))</f>
        <v/>
      </c>
      <c r="I653" s="218" t="str">
        <f ca="1">IF(ISERROR($V653),"",OFFSET('Smelter Look-up'!$H$4,$V653-4,0))</f>
        <v/>
      </c>
      <c r="J653" s="218" t="str">
        <f ca="1">IF(ISERROR($V653),"",OFFSET('Smelter Look-up'!$I$4,$V653-4,0))</f>
        <v/>
      </c>
      <c r="K653" s="272"/>
      <c r="L653" s="272"/>
      <c r="M653" s="272"/>
      <c r="N653" s="272"/>
      <c r="O653" s="272"/>
      <c r="P653" s="219"/>
      <c r="Q653" s="273"/>
      <c r="R653" s="216" t="str">
        <f ca="1">IF(ISERROR($V653),"",OFFSET('Smelter Look-up'!$C$4,$V653-4,0)&amp;"")</f>
        <v/>
      </c>
      <c r="S653" s="224" t="str">
        <f t="shared" ca="1" si="93"/>
        <v/>
      </c>
      <c r="T653" s="224" t="str">
        <f ca="1">IF(B653="","",IF(ISERROR(MATCH($J653,SorP!$B$1:$B$6230,0)),"",INDIRECT("'SorP'!$A$"&amp;MATCH($J653,SorP!$B$1:$B$6230,0))))</f>
        <v/>
      </c>
      <c r="U653" s="240"/>
      <c r="V653" s="274" t="e">
        <f>IF(C653="",NA(),MATCH($B653&amp;$C653,'Smelter Look-up'!$J:$J,0))</f>
        <v>#N/A</v>
      </c>
      <c r="W653" s="275"/>
      <c r="X653" s="275">
        <f t="shared" ca="1" si="94"/>
        <v>0</v>
      </c>
      <c r="Y653" s="275"/>
      <c r="Z653" s="275"/>
      <c r="AB653" s="277" t="str">
        <f t="shared" si="95"/>
        <v/>
      </c>
    </row>
    <row r="654" spans="1:28" s="276" customFormat="1" ht="20.25">
      <c r="A654" s="330"/>
      <c r="B654" s="216" t="str">
        <f>IF(LEN(A654)=0,"",INDEX('Smelter Look-up'!$A:$A,MATCH($A654,'Smelter Look-up'!$E:$E,0)))</f>
        <v/>
      </c>
      <c r="C654" s="220" t="str">
        <f>IF(LEN(A654)=0,"",INDEX('Smelter Look-up'!$C:$C,MATCH($A654,'Smelter Look-up'!$E:$E,0)))</f>
        <v/>
      </c>
      <c r="D654" s="282"/>
      <c r="E654" s="216" t="str">
        <f ca="1">IF(ISERROR($V654),"",OFFSET('Smelter Look-up'!$D$4,$V654-4,0)&amp;"")</f>
        <v/>
      </c>
      <c r="F654" s="216" t="str">
        <f ca="1">IF(ISERROR($V654),"",OFFSET('Smelter Look-up'!$E$4,$V654-4,0))</f>
        <v/>
      </c>
      <c r="G654" s="216" t="str">
        <f ca="1">IF(C654=$X$4,"Enter smelter details",IF(ISERROR($V654),"",OFFSET('Smelter Look-up'!$F$4,$V654-4,0)))</f>
        <v/>
      </c>
      <c r="H654" s="217" t="str">
        <f ca="1">IF(ISERROR($V654),"",OFFSET('Smelter Look-up'!$G$4,$V654-4,0))</f>
        <v/>
      </c>
      <c r="I654" s="218" t="str">
        <f ca="1">IF(ISERROR($V654),"",OFFSET('Smelter Look-up'!$H$4,$V654-4,0))</f>
        <v/>
      </c>
      <c r="J654" s="218" t="str">
        <f ca="1">IF(ISERROR($V654),"",OFFSET('Smelter Look-up'!$I$4,$V654-4,0))</f>
        <v/>
      </c>
      <c r="K654" s="272"/>
      <c r="L654" s="272"/>
      <c r="M654" s="272"/>
      <c r="N654" s="272"/>
      <c r="O654" s="272"/>
      <c r="P654" s="219"/>
      <c r="Q654" s="273"/>
      <c r="R654" s="216" t="str">
        <f ca="1">IF(ISERROR($V654),"",OFFSET('Smelter Look-up'!$C$4,$V654-4,0)&amp;"")</f>
        <v/>
      </c>
      <c r="S654" s="224" t="str">
        <f t="shared" ca="1" si="93"/>
        <v/>
      </c>
      <c r="T654" s="224" t="str">
        <f ca="1">IF(B654="","",IF(ISERROR(MATCH($J654,SorP!$B$1:$B$6230,0)),"",INDIRECT("'SorP'!$A$"&amp;MATCH($J654,SorP!$B$1:$B$6230,0))))</f>
        <v/>
      </c>
      <c r="U654" s="240"/>
      <c r="V654" s="274" t="e">
        <f>IF(C654="",NA(),MATCH($B654&amp;$C654,'Smelter Look-up'!$J:$J,0))</f>
        <v>#N/A</v>
      </c>
      <c r="W654" s="275"/>
      <c r="X654" s="275">
        <f t="shared" ca="1" si="94"/>
        <v>0</v>
      </c>
      <c r="Y654" s="275"/>
      <c r="Z654" s="275"/>
      <c r="AB654" s="277" t="str">
        <f t="shared" si="95"/>
        <v/>
      </c>
    </row>
    <row r="655" spans="1:28" s="276" customFormat="1" ht="20.25">
      <c r="A655" s="330"/>
      <c r="B655" s="216" t="str">
        <f>IF(LEN(A655)=0,"",INDEX('Smelter Look-up'!$A:$A,MATCH($A655,'Smelter Look-up'!$E:$E,0)))</f>
        <v/>
      </c>
      <c r="C655" s="220" t="str">
        <f>IF(LEN(A655)=0,"",INDEX('Smelter Look-up'!$C:$C,MATCH($A655,'Smelter Look-up'!$E:$E,0)))</f>
        <v/>
      </c>
      <c r="D655" s="282"/>
      <c r="E655" s="216" t="str">
        <f ca="1">IF(ISERROR($V655),"",OFFSET('Smelter Look-up'!$D$4,$V655-4,0)&amp;"")</f>
        <v/>
      </c>
      <c r="F655" s="216" t="str">
        <f ca="1">IF(ISERROR($V655),"",OFFSET('Smelter Look-up'!$E$4,$V655-4,0))</f>
        <v/>
      </c>
      <c r="G655" s="216" t="str">
        <f ca="1">IF(C655=$X$4,"Enter smelter details",IF(ISERROR($V655),"",OFFSET('Smelter Look-up'!$F$4,$V655-4,0)))</f>
        <v/>
      </c>
      <c r="H655" s="217" t="str">
        <f ca="1">IF(ISERROR($V655),"",OFFSET('Smelter Look-up'!$G$4,$V655-4,0))</f>
        <v/>
      </c>
      <c r="I655" s="218" t="str">
        <f ca="1">IF(ISERROR($V655),"",OFFSET('Smelter Look-up'!$H$4,$V655-4,0))</f>
        <v/>
      </c>
      <c r="J655" s="218" t="str">
        <f ca="1">IF(ISERROR($V655),"",OFFSET('Smelter Look-up'!$I$4,$V655-4,0))</f>
        <v/>
      </c>
      <c r="K655" s="272"/>
      <c r="L655" s="272"/>
      <c r="M655" s="272"/>
      <c r="N655" s="272"/>
      <c r="O655" s="272"/>
      <c r="P655" s="219"/>
      <c r="Q655" s="273"/>
      <c r="R655" s="216" t="str">
        <f ca="1">IF(ISERROR($V655),"",OFFSET('Smelter Look-up'!$C$4,$V655-4,0)&amp;"")</f>
        <v/>
      </c>
      <c r="S655" s="224" t="str">
        <f t="shared" ca="1" si="93"/>
        <v/>
      </c>
      <c r="T655" s="224" t="str">
        <f ca="1">IF(B655="","",IF(ISERROR(MATCH($J655,SorP!$B$1:$B$6230,0)),"",INDIRECT("'SorP'!$A$"&amp;MATCH($J655,SorP!$B$1:$B$6230,0))))</f>
        <v/>
      </c>
      <c r="U655" s="240"/>
      <c r="V655" s="274" t="e">
        <f>IF(C655="",NA(),MATCH($B655&amp;$C655,'Smelter Look-up'!$J:$J,0))</f>
        <v>#N/A</v>
      </c>
      <c r="W655" s="275"/>
      <c r="X655" s="275">
        <f t="shared" ca="1" si="94"/>
        <v>0</v>
      </c>
      <c r="Y655" s="275"/>
      <c r="Z655" s="275"/>
      <c r="AB655" s="277" t="str">
        <f t="shared" si="95"/>
        <v/>
      </c>
    </row>
    <row r="656" spans="1:28" s="276" customFormat="1" ht="20.25">
      <c r="A656" s="330"/>
      <c r="B656" s="216" t="str">
        <f>IF(LEN(A656)=0,"",INDEX('Smelter Look-up'!$A:$A,MATCH($A656,'Smelter Look-up'!$E:$E,0)))</f>
        <v/>
      </c>
      <c r="C656" s="220" t="str">
        <f>IF(LEN(A656)=0,"",INDEX('Smelter Look-up'!$C:$C,MATCH($A656,'Smelter Look-up'!$E:$E,0)))</f>
        <v/>
      </c>
      <c r="D656" s="282"/>
      <c r="E656" s="216" t="str">
        <f ca="1">IF(ISERROR($V656),"",OFFSET('Smelter Look-up'!$D$4,$V656-4,0)&amp;"")</f>
        <v/>
      </c>
      <c r="F656" s="216" t="str">
        <f ca="1">IF(ISERROR($V656),"",OFFSET('Smelter Look-up'!$E$4,$V656-4,0))</f>
        <v/>
      </c>
      <c r="G656" s="216" t="str">
        <f ca="1">IF(C656=$X$4,"Enter smelter details",IF(ISERROR($V656),"",OFFSET('Smelter Look-up'!$F$4,$V656-4,0)))</f>
        <v/>
      </c>
      <c r="H656" s="217" t="str">
        <f ca="1">IF(ISERROR($V656),"",OFFSET('Smelter Look-up'!$G$4,$V656-4,0))</f>
        <v/>
      </c>
      <c r="I656" s="218" t="str">
        <f ca="1">IF(ISERROR($V656),"",OFFSET('Smelter Look-up'!$H$4,$V656-4,0))</f>
        <v/>
      </c>
      <c r="J656" s="218" t="str">
        <f ca="1">IF(ISERROR($V656),"",OFFSET('Smelter Look-up'!$I$4,$V656-4,0))</f>
        <v/>
      </c>
      <c r="K656" s="272"/>
      <c r="L656" s="272"/>
      <c r="M656" s="272"/>
      <c r="N656" s="272"/>
      <c r="O656" s="272"/>
      <c r="P656" s="219"/>
      <c r="Q656" s="273"/>
      <c r="R656" s="216" t="str">
        <f ca="1">IF(ISERROR($V656),"",OFFSET('Smelter Look-up'!$C$4,$V656-4,0)&amp;"")</f>
        <v/>
      </c>
      <c r="S656" s="224" t="str">
        <f t="shared" ca="1" si="93"/>
        <v/>
      </c>
      <c r="T656" s="224" t="str">
        <f ca="1">IF(B656="","",IF(ISERROR(MATCH($J656,SorP!$B$1:$B$6230,0)),"",INDIRECT("'SorP'!$A$"&amp;MATCH($J656,SorP!$B$1:$B$6230,0))))</f>
        <v/>
      </c>
      <c r="U656" s="240"/>
      <c r="V656" s="274" t="e">
        <f>IF(C656="",NA(),MATCH($B656&amp;$C656,'Smelter Look-up'!$J:$J,0))</f>
        <v>#N/A</v>
      </c>
      <c r="W656" s="275"/>
      <c r="X656" s="275">
        <f t="shared" ca="1" si="94"/>
        <v>0</v>
      </c>
      <c r="Y656" s="275"/>
      <c r="Z656" s="275"/>
      <c r="AB656" s="277" t="str">
        <f t="shared" si="95"/>
        <v/>
      </c>
    </row>
    <row r="657" spans="1:28" s="276" customFormat="1" ht="20.25">
      <c r="A657" s="330"/>
      <c r="B657" s="216" t="str">
        <f>IF(LEN(A657)=0,"",INDEX('Smelter Look-up'!$A:$A,MATCH($A657,'Smelter Look-up'!$E:$E,0)))</f>
        <v/>
      </c>
      <c r="C657" s="220" t="str">
        <f>IF(LEN(A657)=0,"",INDEX('Smelter Look-up'!$C:$C,MATCH($A657,'Smelter Look-up'!$E:$E,0)))</f>
        <v/>
      </c>
      <c r="D657" s="282"/>
      <c r="E657" s="216" t="str">
        <f ca="1">IF(ISERROR($V657),"",OFFSET('Smelter Look-up'!$D$4,$V657-4,0)&amp;"")</f>
        <v/>
      </c>
      <c r="F657" s="216" t="str">
        <f ca="1">IF(ISERROR($V657),"",OFFSET('Smelter Look-up'!$E$4,$V657-4,0))</f>
        <v/>
      </c>
      <c r="G657" s="216" t="str">
        <f ca="1">IF(C657=$X$4,"Enter smelter details",IF(ISERROR($V657),"",OFFSET('Smelter Look-up'!$F$4,$V657-4,0)))</f>
        <v/>
      </c>
      <c r="H657" s="217" t="str">
        <f ca="1">IF(ISERROR($V657),"",OFFSET('Smelter Look-up'!$G$4,$V657-4,0))</f>
        <v/>
      </c>
      <c r="I657" s="218" t="str">
        <f ca="1">IF(ISERROR($V657),"",OFFSET('Smelter Look-up'!$H$4,$V657-4,0))</f>
        <v/>
      </c>
      <c r="J657" s="218" t="str">
        <f ca="1">IF(ISERROR($V657),"",OFFSET('Smelter Look-up'!$I$4,$V657-4,0))</f>
        <v/>
      </c>
      <c r="K657" s="272"/>
      <c r="L657" s="272"/>
      <c r="M657" s="272"/>
      <c r="N657" s="272"/>
      <c r="O657" s="272"/>
      <c r="P657" s="219"/>
      <c r="Q657" s="273"/>
      <c r="R657" s="216" t="str">
        <f ca="1">IF(ISERROR($V657),"",OFFSET('Smelter Look-up'!$C$4,$V657-4,0)&amp;"")</f>
        <v/>
      </c>
      <c r="S657" s="224" t="str">
        <f t="shared" ca="1" si="93"/>
        <v/>
      </c>
      <c r="T657" s="224" t="str">
        <f ca="1">IF(B657="","",IF(ISERROR(MATCH($J657,SorP!$B$1:$B$6230,0)),"",INDIRECT("'SorP'!$A$"&amp;MATCH($J657,SorP!$B$1:$B$6230,0))))</f>
        <v/>
      </c>
      <c r="U657" s="240"/>
      <c r="V657" s="274" t="e">
        <f>IF(C657="",NA(),MATCH($B657&amp;$C657,'Smelter Look-up'!$J:$J,0))</f>
        <v>#N/A</v>
      </c>
      <c r="W657" s="275"/>
      <c r="X657" s="275">
        <f t="shared" ca="1" si="94"/>
        <v>0</v>
      </c>
      <c r="Y657" s="275"/>
      <c r="Z657" s="275"/>
      <c r="AB657" s="277" t="str">
        <f t="shared" si="95"/>
        <v/>
      </c>
    </row>
    <row r="658" spans="1:28" s="276" customFormat="1" ht="20.25">
      <c r="A658" s="330"/>
      <c r="B658" s="216" t="str">
        <f>IF(LEN(A658)=0,"",INDEX('Smelter Look-up'!$A:$A,MATCH($A658,'Smelter Look-up'!$E:$E,0)))</f>
        <v/>
      </c>
      <c r="C658" s="220" t="str">
        <f>IF(LEN(A658)=0,"",INDEX('Smelter Look-up'!$C:$C,MATCH($A658,'Smelter Look-up'!$E:$E,0)))</f>
        <v/>
      </c>
      <c r="D658" s="282"/>
      <c r="E658" s="216" t="str">
        <f ca="1">IF(ISERROR($V658),"",OFFSET('Smelter Look-up'!$D$4,$V658-4,0)&amp;"")</f>
        <v/>
      </c>
      <c r="F658" s="216" t="str">
        <f ca="1">IF(ISERROR($V658),"",OFFSET('Smelter Look-up'!$E$4,$V658-4,0))</f>
        <v/>
      </c>
      <c r="G658" s="216" t="str">
        <f ca="1">IF(C658=$X$4,"Enter smelter details",IF(ISERROR($V658),"",OFFSET('Smelter Look-up'!$F$4,$V658-4,0)))</f>
        <v/>
      </c>
      <c r="H658" s="217" t="str">
        <f ca="1">IF(ISERROR($V658),"",OFFSET('Smelter Look-up'!$G$4,$V658-4,0))</f>
        <v/>
      </c>
      <c r="I658" s="218" t="str">
        <f ca="1">IF(ISERROR($V658),"",OFFSET('Smelter Look-up'!$H$4,$V658-4,0))</f>
        <v/>
      </c>
      <c r="J658" s="218" t="str">
        <f ca="1">IF(ISERROR($V658),"",OFFSET('Smelter Look-up'!$I$4,$V658-4,0))</f>
        <v/>
      </c>
      <c r="K658" s="272"/>
      <c r="L658" s="272"/>
      <c r="M658" s="272"/>
      <c r="N658" s="272"/>
      <c r="O658" s="272"/>
      <c r="P658" s="219"/>
      <c r="Q658" s="273"/>
      <c r="R658" s="216" t="str">
        <f ca="1">IF(ISERROR($V658),"",OFFSET('Smelter Look-up'!$C$4,$V658-4,0)&amp;"")</f>
        <v/>
      </c>
      <c r="S658" s="224" t="str">
        <f t="shared" ca="1" si="93"/>
        <v/>
      </c>
      <c r="T658" s="224" t="str">
        <f ca="1">IF(B658="","",IF(ISERROR(MATCH($J658,SorP!$B$1:$B$6230,0)),"",INDIRECT("'SorP'!$A$"&amp;MATCH($J658,SorP!$B$1:$B$6230,0))))</f>
        <v/>
      </c>
      <c r="U658" s="240"/>
      <c r="V658" s="274" t="e">
        <f>IF(C658="",NA(),MATCH($B658&amp;$C658,'Smelter Look-up'!$J:$J,0))</f>
        <v>#N/A</v>
      </c>
      <c r="W658" s="275"/>
      <c r="X658" s="275">
        <f t="shared" ca="1" si="94"/>
        <v>0</v>
      </c>
      <c r="Y658" s="275"/>
      <c r="Z658" s="275"/>
      <c r="AB658" s="277" t="str">
        <f t="shared" si="95"/>
        <v/>
      </c>
    </row>
    <row r="659" spans="1:28" s="276" customFormat="1" ht="20.25">
      <c r="A659" s="330"/>
      <c r="B659" s="216" t="str">
        <f>IF(LEN(A659)=0,"",INDEX('Smelter Look-up'!$A:$A,MATCH($A659,'Smelter Look-up'!$E:$E,0)))</f>
        <v/>
      </c>
      <c r="C659" s="220" t="str">
        <f>IF(LEN(A659)=0,"",INDEX('Smelter Look-up'!$C:$C,MATCH($A659,'Smelter Look-up'!$E:$E,0)))</f>
        <v/>
      </c>
      <c r="D659" s="282"/>
      <c r="E659" s="216" t="str">
        <f ca="1">IF(ISERROR($V659),"",OFFSET('Smelter Look-up'!$D$4,$V659-4,0)&amp;"")</f>
        <v/>
      </c>
      <c r="F659" s="216" t="str">
        <f ca="1">IF(ISERROR($V659),"",OFFSET('Smelter Look-up'!$E$4,$V659-4,0))</f>
        <v/>
      </c>
      <c r="G659" s="216" t="str">
        <f ca="1">IF(C659=$X$4,"Enter smelter details",IF(ISERROR($V659),"",OFFSET('Smelter Look-up'!$F$4,$V659-4,0)))</f>
        <v/>
      </c>
      <c r="H659" s="217" t="str">
        <f ca="1">IF(ISERROR($V659),"",OFFSET('Smelter Look-up'!$G$4,$V659-4,0))</f>
        <v/>
      </c>
      <c r="I659" s="218" t="str">
        <f ca="1">IF(ISERROR($V659),"",OFFSET('Smelter Look-up'!$H$4,$V659-4,0))</f>
        <v/>
      </c>
      <c r="J659" s="218" t="str">
        <f ca="1">IF(ISERROR($V659),"",OFFSET('Smelter Look-up'!$I$4,$V659-4,0))</f>
        <v/>
      </c>
      <c r="K659" s="272"/>
      <c r="L659" s="272"/>
      <c r="M659" s="272"/>
      <c r="N659" s="272"/>
      <c r="O659" s="272"/>
      <c r="P659" s="219"/>
      <c r="Q659" s="273"/>
      <c r="R659" s="216" t="str">
        <f ca="1">IF(ISERROR($V659),"",OFFSET('Smelter Look-up'!$C$4,$V659-4,0)&amp;"")</f>
        <v/>
      </c>
      <c r="S659" s="224" t="str">
        <f t="shared" ca="1" si="93"/>
        <v/>
      </c>
      <c r="T659" s="224" t="str">
        <f ca="1">IF(B659="","",IF(ISERROR(MATCH($J659,SorP!$B$1:$B$6230,0)),"",INDIRECT("'SorP'!$A$"&amp;MATCH($J659,SorP!$B$1:$B$6230,0))))</f>
        <v/>
      </c>
      <c r="U659" s="240"/>
      <c r="V659" s="274" t="e">
        <f>IF(C659="",NA(),MATCH($B659&amp;$C659,'Smelter Look-up'!$J:$J,0))</f>
        <v>#N/A</v>
      </c>
      <c r="W659" s="275"/>
      <c r="X659" s="275">
        <f t="shared" ca="1" si="94"/>
        <v>0</v>
      </c>
      <c r="Y659" s="275"/>
      <c r="Z659" s="275"/>
      <c r="AB659" s="277" t="str">
        <f t="shared" si="95"/>
        <v/>
      </c>
    </row>
    <row r="660" spans="1:28" s="276" customFormat="1" ht="20.25">
      <c r="A660" s="330"/>
      <c r="B660" s="216" t="str">
        <f>IF(LEN(A660)=0,"",INDEX('Smelter Look-up'!$A:$A,MATCH($A660,'Smelter Look-up'!$E:$E,0)))</f>
        <v/>
      </c>
      <c r="C660" s="220" t="str">
        <f>IF(LEN(A660)=0,"",INDEX('Smelter Look-up'!$C:$C,MATCH($A660,'Smelter Look-up'!$E:$E,0)))</f>
        <v/>
      </c>
      <c r="D660" s="282"/>
      <c r="E660" s="216" t="str">
        <f ca="1">IF(ISERROR($V660),"",OFFSET('Smelter Look-up'!$D$4,$V660-4,0)&amp;"")</f>
        <v/>
      </c>
      <c r="F660" s="216" t="str">
        <f ca="1">IF(ISERROR($V660),"",OFFSET('Smelter Look-up'!$E$4,$V660-4,0))</f>
        <v/>
      </c>
      <c r="G660" s="216" t="str">
        <f ca="1">IF(C660=$X$4,"Enter smelter details",IF(ISERROR($V660),"",OFFSET('Smelter Look-up'!$F$4,$V660-4,0)))</f>
        <v/>
      </c>
      <c r="H660" s="217" t="str">
        <f ca="1">IF(ISERROR($V660),"",OFFSET('Smelter Look-up'!$G$4,$V660-4,0))</f>
        <v/>
      </c>
      <c r="I660" s="218" t="str">
        <f ca="1">IF(ISERROR($V660),"",OFFSET('Smelter Look-up'!$H$4,$V660-4,0))</f>
        <v/>
      </c>
      <c r="J660" s="218" t="str">
        <f ca="1">IF(ISERROR($V660),"",OFFSET('Smelter Look-up'!$I$4,$V660-4,0))</f>
        <v/>
      </c>
      <c r="K660" s="272"/>
      <c r="L660" s="272"/>
      <c r="M660" s="272"/>
      <c r="N660" s="272"/>
      <c r="O660" s="272"/>
      <c r="P660" s="219"/>
      <c r="Q660" s="273"/>
      <c r="R660" s="216" t="str">
        <f ca="1">IF(ISERROR($V660),"",OFFSET('Smelter Look-up'!$C$4,$V660-4,0)&amp;"")</f>
        <v/>
      </c>
      <c r="S660" s="224" t="str">
        <f t="shared" ca="1" si="93"/>
        <v/>
      </c>
      <c r="T660" s="224" t="str">
        <f ca="1">IF(B660="","",IF(ISERROR(MATCH($J660,SorP!$B$1:$B$6230,0)),"",INDIRECT("'SorP'!$A$"&amp;MATCH($J660,SorP!$B$1:$B$6230,0))))</f>
        <v/>
      </c>
      <c r="U660" s="240"/>
      <c r="V660" s="274" t="e">
        <f>IF(C660="",NA(),MATCH($B660&amp;$C660,'Smelter Look-up'!$J:$J,0))</f>
        <v>#N/A</v>
      </c>
      <c r="W660" s="275"/>
      <c r="X660" s="275">
        <f t="shared" ca="1" si="94"/>
        <v>0</v>
      </c>
      <c r="Y660" s="275"/>
      <c r="Z660" s="275"/>
      <c r="AB660" s="277" t="str">
        <f t="shared" si="95"/>
        <v/>
      </c>
    </row>
    <row r="661" spans="1:28" s="276" customFormat="1" ht="20.25">
      <c r="A661" s="330"/>
      <c r="B661" s="216" t="str">
        <f>IF(LEN(A661)=0,"",INDEX('Smelter Look-up'!$A:$A,MATCH($A661,'Smelter Look-up'!$E:$E,0)))</f>
        <v/>
      </c>
      <c r="C661" s="220" t="str">
        <f>IF(LEN(A661)=0,"",INDEX('Smelter Look-up'!$C:$C,MATCH($A661,'Smelter Look-up'!$E:$E,0)))</f>
        <v/>
      </c>
      <c r="D661" s="282"/>
      <c r="E661" s="216" t="str">
        <f ca="1">IF(ISERROR($V661),"",OFFSET('Smelter Look-up'!$D$4,$V661-4,0)&amp;"")</f>
        <v/>
      </c>
      <c r="F661" s="216" t="str">
        <f ca="1">IF(ISERROR($V661),"",OFFSET('Smelter Look-up'!$E$4,$V661-4,0))</f>
        <v/>
      </c>
      <c r="G661" s="216" t="str">
        <f ca="1">IF(C661=$X$4,"Enter smelter details",IF(ISERROR($V661),"",OFFSET('Smelter Look-up'!$F$4,$V661-4,0)))</f>
        <v/>
      </c>
      <c r="H661" s="217" t="str">
        <f ca="1">IF(ISERROR($V661),"",OFFSET('Smelter Look-up'!$G$4,$V661-4,0))</f>
        <v/>
      </c>
      <c r="I661" s="218" t="str">
        <f ca="1">IF(ISERROR($V661),"",OFFSET('Smelter Look-up'!$H$4,$V661-4,0))</f>
        <v/>
      </c>
      <c r="J661" s="218" t="str">
        <f ca="1">IF(ISERROR($V661),"",OFFSET('Smelter Look-up'!$I$4,$V661-4,0))</f>
        <v/>
      </c>
      <c r="K661" s="272"/>
      <c r="L661" s="272"/>
      <c r="M661" s="272"/>
      <c r="N661" s="272"/>
      <c r="O661" s="272"/>
      <c r="P661" s="219"/>
      <c r="Q661" s="273"/>
      <c r="R661" s="216" t="str">
        <f ca="1">IF(ISERROR($V661),"",OFFSET('Smelter Look-up'!$C$4,$V661-4,0)&amp;"")</f>
        <v/>
      </c>
      <c r="S661" s="224" t="str">
        <f t="shared" ca="1" si="93"/>
        <v/>
      </c>
      <c r="T661" s="224" t="str">
        <f ca="1">IF(B661="","",IF(ISERROR(MATCH($J661,SorP!$B$1:$B$6230,0)),"",INDIRECT("'SorP'!$A$"&amp;MATCH($J661,SorP!$B$1:$B$6230,0))))</f>
        <v/>
      </c>
      <c r="U661" s="240"/>
      <c r="V661" s="274" t="e">
        <f>IF(C661="",NA(),MATCH($B661&amp;$C661,'Smelter Look-up'!$J:$J,0))</f>
        <v>#N/A</v>
      </c>
      <c r="W661" s="275"/>
      <c r="X661" s="275">
        <f t="shared" ca="1" si="94"/>
        <v>0</v>
      </c>
      <c r="Y661" s="275"/>
      <c r="Z661" s="275"/>
      <c r="AB661" s="277" t="str">
        <f t="shared" si="95"/>
        <v/>
      </c>
    </row>
    <row r="662" spans="1:28" s="276" customFormat="1" ht="20.25">
      <c r="A662" s="330"/>
      <c r="B662" s="216" t="str">
        <f>IF(LEN(A662)=0,"",INDEX('Smelter Look-up'!$A:$A,MATCH($A662,'Smelter Look-up'!$E:$E,0)))</f>
        <v/>
      </c>
      <c r="C662" s="220" t="str">
        <f>IF(LEN(A662)=0,"",INDEX('Smelter Look-up'!$C:$C,MATCH($A662,'Smelter Look-up'!$E:$E,0)))</f>
        <v/>
      </c>
      <c r="D662" s="282"/>
      <c r="E662" s="216" t="str">
        <f ca="1">IF(ISERROR($V662),"",OFFSET('Smelter Look-up'!$D$4,$V662-4,0)&amp;"")</f>
        <v/>
      </c>
      <c r="F662" s="216" t="str">
        <f ca="1">IF(ISERROR($V662),"",OFFSET('Smelter Look-up'!$E$4,$V662-4,0))</f>
        <v/>
      </c>
      <c r="G662" s="216" t="str">
        <f ca="1">IF(C662=$X$4,"Enter smelter details",IF(ISERROR($V662),"",OFFSET('Smelter Look-up'!$F$4,$V662-4,0)))</f>
        <v/>
      </c>
      <c r="H662" s="217" t="str">
        <f ca="1">IF(ISERROR($V662),"",OFFSET('Smelter Look-up'!$G$4,$V662-4,0))</f>
        <v/>
      </c>
      <c r="I662" s="218" t="str">
        <f ca="1">IF(ISERROR($V662),"",OFFSET('Smelter Look-up'!$H$4,$V662-4,0))</f>
        <v/>
      </c>
      <c r="J662" s="218" t="str">
        <f ca="1">IF(ISERROR($V662),"",OFFSET('Smelter Look-up'!$I$4,$V662-4,0))</f>
        <v/>
      </c>
      <c r="K662" s="272"/>
      <c r="L662" s="272"/>
      <c r="M662" s="272"/>
      <c r="N662" s="272"/>
      <c r="O662" s="272"/>
      <c r="P662" s="219"/>
      <c r="Q662" s="273"/>
      <c r="R662" s="216" t="str">
        <f ca="1">IF(ISERROR($V662),"",OFFSET('Smelter Look-up'!$C$4,$V662-4,0)&amp;"")</f>
        <v/>
      </c>
      <c r="S662" s="224" t="str">
        <f t="shared" ca="1" si="93"/>
        <v/>
      </c>
      <c r="T662" s="224" t="str">
        <f ca="1">IF(B662="","",IF(ISERROR(MATCH($J662,SorP!$B$1:$B$6230,0)),"",INDIRECT("'SorP'!$A$"&amp;MATCH($J662,SorP!$B$1:$B$6230,0))))</f>
        <v/>
      </c>
      <c r="U662" s="240"/>
      <c r="V662" s="274" t="e">
        <f>IF(C662="",NA(),MATCH($B662&amp;$C662,'Smelter Look-up'!$J:$J,0))</f>
        <v>#N/A</v>
      </c>
      <c r="W662" s="275"/>
      <c r="X662" s="275">
        <f t="shared" ca="1" si="94"/>
        <v>0</v>
      </c>
      <c r="Y662" s="275"/>
      <c r="Z662" s="275"/>
      <c r="AB662" s="277" t="str">
        <f t="shared" si="95"/>
        <v/>
      </c>
    </row>
    <row r="663" spans="1:28" s="276" customFormat="1" ht="20.25">
      <c r="A663" s="330"/>
      <c r="B663" s="216" t="str">
        <f>IF(LEN(A663)=0,"",INDEX('Smelter Look-up'!$A:$A,MATCH($A663,'Smelter Look-up'!$E:$E,0)))</f>
        <v/>
      </c>
      <c r="C663" s="220" t="str">
        <f>IF(LEN(A663)=0,"",INDEX('Smelter Look-up'!$C:$C,MATCH($A663,'Smelter Look-up'!$E:$E,0)))</f>
        <v/>
      </c>
      <c r="D663" s="282"/>
      <c r="E663" s="216" t="str">
        <f ca="1">IF(ISERROR($V663),"",OFFSET('Smelter Look-up'!$D$4,$V663-4,0)&amp;"")</f>
        <v/>
      </c>
      <c r="F663" s="216" t="str">
        <f ca="1">IF(ISERROR($V663),"",OFFSET('Smelter Look-up'!$E$4,$V663-4,0))</f>
        <v/>
      </c>
      <c r="G663" s="216" t="str">
        <f ca="1">IF(C663=$X$4,"Enter smelter details",IF(ISERROR($V663),"",OFFSET('Smelter Look-up'!$F$4,$V663-4,0)))</f>
        <v/>
      </c>
      <c r="H663" s="217" t="str">
        <f ca="1">IF(ISERROR($V663),"",OFFSET('Smelter Look-up'!$G$4,$V663-4,0))</f>
        <v/>
      </c>
      <c r="I663" s="218" t="str">
        <f ca="1">IF(ISERROR($V663),"",OFFSET('Smelter Look-up'!$H$4,$V663-4,0))</f>
        <v/>
      </c>
      <c r="J663" s="218" t="str">
        <f ca="1">IF(ISERROR($V663),"",OFFSET('Smelter Look-up'!$I$4,$V663-4,0))</f>
        <v/>
      </c>
      <c r="K663" s="272"/>
      <c r="L663" s="272"/>
      <c r="M663" s="272"/>
      <c r="N663" s="272"/>
      <c r="O663" s="272"/>
      <c r="P663" s="219"/>
      <c r="Q663" s="273"/>
      <c r="R663" s="216" t="str">
        <f ca="1">IF(ISERROR($V663),"",OFFSET('Smelter Look-up'!$C$4,$V663-4,0)&amp;"")</f>
        <v/>
      </c>
      <c r="S663" s="224" t="str">
        <f t="shared" ca="1" si="93"/>
        <v/>
      </c>
      <c r="T663" s="224" t="str">
        <f ca="1">IF(B663="","",IF(ISERROR(MATCH($J663,SorP!$B$1:$B$6230,0)),"",INDIRECT("'SorP'!$A$"&amp;MATCH($J663,SorP!$B$1:$B$6230,0))))</f>
        <v/>
      </c>
      <c r="U663" s="240"/>
      <c r="V663" s="274" t="e">
        <f>IF(C663="",NA(),MATCH($B663&amp;$C663,'Smelter Look-up'!$J:$J,0))</f>
        <v>#N/A</v>
      </c>
      <c r="W663" s="275"/>
      <c r="X663" s="275">
        <f t="shared" ca="1" si="94"/>
        <v>0</v>
      </c>
      <c r="Y663" s="275"/>
      <c r="Z663" s="275"/>
      <c r="AB663" s="277" t="str">
        <f t="shared" si="95"/>
        <v/>
      </c>
    </row>
    <row r="664" spans="1:28" s="276" customFormat="1" ht="20.25">
      <c r="A664" s="330"/>
      <c r="B664" s="216" t="str">
        <f>IF(LEN(A664)=0,"",INDEX('Smelter Look-up'!$A:$A,MATCH($A664,'Smelter Look-up'!$E:$E,0)))</f>
        <v/>
      </c>
      <c r="C664" s="220" t="str">
        <f>IF(LEN(A664)=0,"",INDEX('Smelter Look-up'!$C:$C,MATCH($A664,'Smelter Look-up'!$E:$E,0)))</f>
        <v/>
      </c>
      <c r="D664" s="282"/>
      <c r="E664" s="216" t="str">
        <f ca="1">IF(ISERROR($V664),"",OFFSET('Smelter Look-up'!$D$4,$V664-4,0)&amp;"")</f>
        <v/>
      </c>
      <c r="F664" s="216" t="str">
        <f ca="1">IF(ISERROR($V664),"",OFFSET('Smelter Look-up'!$E$4,$V664-4,0))</f>
        <v/>
      </c>
      <c r="G664" s="216" t="str">
        <f ca="1">IF(C664=$X$4,"Enter smelter details",IF(ISERROR($V664),"",OFFSET('Smelter Look-up'!$F$4,$V664-4,0)))</f>
        <v/>
      </c>
      <c r="H664" s="217" t="str">
        <f ca="1">IF(ISERROR($V664),"",OFFSET('Smelter Look-up'!$G$4,$V664-4,0))</f>
        <v/>
      </c>
      <c r="I664" s="218" t="str">
        <f ca="1">IF(ISERROR($V664),"",OFFSET('Smelter Look-up'!$H$4,$V664-4,0))</f>
        <v/>
      </c>
      <c r="J664" s="218" t="str">
        <f ca="1">IF(ISERROR($V664),"",OFFSET('Smelter Look-up'!$I$4,$V664-4,0))</f>
        <v/>
      </c>
      <c r="K664" s="272"/>
      <c r="L664" s="272"/>
      <c r="M664" s="272"/>
      <c r="N664" s="272"/>
      <c r="O664" s="272"/>
      <c r="P664" s="219"/>
      <c r="Q664" s="273"/>
      <c r="R664" s="216" t="str">
        <f ca="1">IF(ISERROR($V664),"",OFFSET('Smelter Look-up'!$C$4,$V664-4,0)&amp;"")</f>
        <v/>
      </c>
      <c r="S664" s="224" t="str">
        <f t="shared" ca="1" si="93"/>
        <v/>
      </c>
      <c r="T664" s="224" t="str">
        <f ca="1">IF(B664="","",IF(ISERROR(MATCH($J664,SorP!$B$1:$B$6230,0)),"",INDIRECT("'SorP'!$A$"&amp;MATCH($J664,SorP!$B$1:$B$6230,0))))</f>
        <v/>
      </c>
      <c r="U664" s="240"/>
      <c r="V664" s="274" t="e">
        <f>IF(C664="",NA(),MATCH($B664&amp;$C664,'Smelter Look-up'!$J:$J,0))</f>
        <v>#N/A</v>
      </c>
      <c r="W664" s="275"/>
      <c r="X664" s="275">
        <f t="shared" ca="1" si="94"/>
        <v>0</v>
      </c>
      <c r="Y664" s="275"/>
      <c r="Z664" s="275"/>
      <c r="AB664" s="277" t="str">
        <f t="shared" si="95"/>
        <v/>
      </c>
    </row>
    <row r="665" spans="1:28" s="276" customFormat="1" ht="20.25">
      <c r="A665" s="330"/>
      <c r="B665" s="216" t="str">
        <f>IF(LEN(A665)=0,"",INDEX('Smelter Look-up'!$A:$A,MATCH($A665,'Smelter Look-up'!$E:$E,0)))</f>
        <v/>
      </c>
      <c r="C665" s="220" t="str">
        <f>IF(LEN(A665)=0,"",INDEX('Smelter Look-up'!$C:$C,MATCH($A665,'Smelter Look-up'!$E:$E,0)))</f>
        <v/>
      </c>
      <c r="D665" s="282"/>
      <c r="E665" s="216" t="str">
        <f ca="1">IF(ISERROR($V665),"",OFFSET('Smelter Look-up'!$D$4,$V665-4,0)&amp;"")</f>
        <v/>
      </c>
      <c r="F665" s="216" t="str">
        <f ca="1">IF(ISERROR($V665),"",OFFSET('Smelter Look-up'!$E$4,$V665-4,0))</f>
        <v/>
      </c>
      <c r="G665" s="216" t="str">
        <f ca="1">IF(C665=$X$4,"Enter smelter details",IF(ISERROR($V665),"",OFFSET('Smelter Look-up'!$F$4,$V665-4,0)))</f>
        <v/>
      </c>
      <c r="H665" s="217" t="str">
        <f ca="1">IF(ISERROR($V665),"",OFFSET('Smelter Look-up'!$G$4,$V665-4,0))</f>
        <v/>
      </c>
      <c r="I665" s="218" t="str">
        <f ca="1">IF(ISERROR($V665),"",OFFSET('Smelter Look-up'!$H$4,$V665-4,0))</f>
        <v/>
      </c>
      <c r="J665" s="218" t="str">
        <f ca="1">IF(ISERROR($V665),"",OFFSET('Smelter Look-up'!$I$4,$V665-4,0))</f>
        <v/>
      </c>
      <c r="K665" s="272"/>
      <c r="L665" s="272"/>
      <c r="M665" s="272"/>
      <c r="N665" s="272"/>
      <c r="O665" s="272"/>
      <c r="P665" s="219"/>
      <c r="Q665" s="273"/>
      <c r="R665" s="216" t="str">
        <f ca="1">IF(ISERROR($V665),"",OFFSET('Smelter Look-up'!$C$4,$V665-4,0)&amp;"")</f>
        <v/>
      </c>
      <c r="S665" s="224" t="str">
        <f t="shared" ca="1" si="93"/>
        <v/>
      </c>
      <c r="T665" s="224" t="str">
        <f ca="1">IF(B665="","",IF(ISERROR(MATCH($J665,SorP!$B$1:$B$6230,0)),"",INDIRECT("'SorP'!$A$"&amp;MATCH($J665,SorP!$B$1:$B$6230,0))))</f>
        <v/>
      </c>
      <c r="U665" s="240"/>
      <c r="V665" s="274" t="e">
        <f>IF(C665="",NA(),MATCH($B665&amp;$C665,'Smelter Look-up'!$J:$J,0))</f>
        <v>#N/A</v>
      </c>
      <c r="W665" s="275"/>
      <c r="X665" s="275">
        <f t="shared" ca="1" si="94"/>
        <v>0</v>
      </c>
      <c r="Y665" s="275"/>
      <c r="Z665" s="275"/>
      <c r="AB665" s="277" t="str">
        <f t="shared" si="95"/>
        <v/>
      </c>
    </row>
    <row r="666" spans="1:28" s="276" customFormat="1" ht="20.25">
      <c r="A666" s="330"/>
      <c r="B666" s="216" t="str">
        <f>IF(LEN(A666)=0,"",INDEX('Smelter Look-up'!$A:$A,MATCH($A666,'Smelter Look-up'!$E:$E,0)))</f>
        <v/>
      </c>
      <c r="C666" s="220" t="str">
        <f>IF(LEN(A666)=0,"",INDEX('Smelter Look-up'!$C:$C,MATCH($A666,'Smelter Look-up'!$E:$E,0)))</f>
        <v/>
      </c>
      <c r="D666" s="282"/>
      <c r="E666" s="216" t="str">
        <f ca="1">IF(ISERROR($V666),"",OFFSET('Smelter Look-up'!$D$4,$V666-4,0)&amp;"")</f>
        <v/>
      </c>
      <c r="F666" s="216" t="str">
        <f ca="1">IF(ISERROR($V666),"",OFFSET('Smelter Look-up'!$E$4,$V666-4,0))</f>
        <v/>
      </c>
      <c r="G666" s="216" t="str">
        <f ca="1">IF(C666=$X$4,"Enter smelter details",IF(ISERROR($V666),"",OFFSET('Smelter Look-up'!$F$4,$V666-4,0)))</f>
        <v/>
      </c>
      <c r="H666" s="217" t="str">
        <f ca="1">IF(ISERROR($V666),"",OFFSET('Smelter Look-up'!$G$4,$V666-4,0))</f>
        <v/>
      </c>
      <c r="I666" s="218" t="str">
        <f ca="1">IF(ISERROR($V666),"",OFFSET('Smelter Look-up'!$H$4,$V666-4,0))</f>
        <v/>
      </c>
      <c r="J666" s="218" t="str">
        <f ca="1">IF(ISERROR($V666),"",OFFSET('Smelter Look-up'!$I$4,$V666-4,0))</f>
        <v/>
      </c>
      <c r="K666" s="272"/>
      <c r="L666" s="272"/>
      <c r="M666" s="272"/>
      <c r="N666" s="272"/>
      <c r="O666" s="272"/>
      <c r="P666" s="219"/>
      <c r="Q666" s="273"/>
      <c r="R666" s="216" t="str">
        <f ca="1">IF(ISERROR($V666),"",OFFSET('Smelter Look-up'!$C$4,$V666-4,0)&amp;"")</f>
        <v/>
      </c>
      <c r="S666" s="224" t="str">
        <f t="shared" ca="1" si="93"/>
        <v/>
      </c>
      <c r="T666" s="224" t="str">
        <f ca="1">IF(B666="","",IF(ISERROR(MATCH($J666,SorP!$B$1:$B$6230,0)),"",INDIRECT("'SorP'!$A$"&amp;MATCH($J666,SorP!$B$1:$B$6230,0))))</f>
        <v/>
      </c>
      <c r="U666" s="240"/>
      <c r="V666" s="274" t="e">
        <f>IF(C666="",NA(),MATCH($B666&amp;$C666,'Smelter Look-up'!$J:$J,0))</f>
        <v>#N/A</v>
      </c>
      <c r="W666" s="275"/>
      <c r="X666" s="275">
        <f t="shared" ca="1" si="94"/>
        <v>0</v>
      </c>
      <c r="Y666" s="275"/>
      <c r="Z666" s="275"/>
      <c r="AB666" s="277" t="str">
        <f t="shared" si="95"/>
        <v/>
      </c>
    </row>
    <row r="667" spans="1:28" s="276" customFormat="1" ht="20.25">
      <c r="A667" s="330"/>
      <c r="B667" s="216" t="str">
        <f>IF(LEN(A667)=0,"",INDEX('Smelter Look-up'!$A:$A,MATCH($A667,'Smelter Look-up'!$E:$E,0)))</f>
        <v/>
      </c>
      <c r="C667" s="220" t="str">
        <f>IF(LEN(A667)=0,"",INDEX('Smelter Look-up'!$C:$C,MATCH($A667,'Smelter Look-up'!$E:$E,0)))</f>
        <v/>
      </c>
      <c r="D667" s="282"/>
      <c r="E667" s="216" t="str">
        <f ca="1">IF(ISERROR($V667),"",OFFSET('Smelter Look-up'!$D$4,$V667-4,0)&amp;"")</f>
        <v/>
      </c>
      <c r="F667" s="216" t="str">
        <f ca="1">IF(ISERROR($V667),"",OFFSET('Smelter Look-up'!$E$4,$V667-4,0))</f>
        <v/>
      </c>
      <c r="G667" s="216" t="str">
        <f ca="1">IF(C667=$X$4,"Enter smelter details",IF(ISERROR($V667),"",OFFSET('Smelter Look-up'!$F$4,$V667-4,0)))</f>
        <v/>
      </c>
      <c r="H667" s="217" t="str">
        <f ca="1">IF(ISERROR($V667),"",OFFSET('Smelter Look-up'!$G$4,$V667-4,0))</f>
        <v/>
      </c>
      <c r="I667" s="218" t="str">
        <f ca="1">IF(ISERROR($V667),"",OFFSET('Smelter Look-up'!$H$4,$V667-4,0))</f>
        <v/>
      </c>
      <c r="J667" s="218" t="str">
        <f ca="1">IF(ISERROR($V667),"",OFFSET('Smelter Look-up'!$I$4,$V667-4,0))</f>
        <v/>
      </c>
      <c r="K667" s="272"/>
      <c r="L667" s="272"/>
      <c r="M667" s="272"/>
      <c r="N667" s="272"/>
      <c r="O667" s="272"/>
      <c r="P667" s="219"/>
      <c r="Q667" s="273"/>
      <c r="R667" s="216" t="str">
        <f ca="1">IF(ISERROR($V667),"",OFFSET('Smelter Look-up'!$C$4,$V667-4,0)&amp;"")</f>
        <v/>
      </c>
      <c r="S667" s="224" t="str">
        <f t="shared" ca="1" si="93"/>
        <v/>
      </c>
      <c r="T667" s="224" t="str">
        <f ca="1">IF(B667="","",IF(ISERROR(MATCH($J667,SorP!$B$1:$B$6230,0)),"",INDIRECT("'SorP'!$A$"&amp;MATCH($J667,SorP!$B$1:$B$6230,0))))</f>
        <v/>
      </c>
      <c r="U667" s="240"/>
      <c r="V667" s="274" t="e">
        <f>IF(C667="",NA(),MATCH($B667&amp;$C667,'Smelter Look-up'!$J:$J,0))</f>
        <v>#N/A</v>
      </c>
      <c r="W667" s="275"/>
      <c r="X667" s="275">
        <f t="shared" ca="1" si="94"/>
        <v>0</v>
      </c>
      <c r="Y667" s="275"/>
      <c r="Z667" s="275"/>
      <c r="AB667" s="277" t="str">
        <f t="shared" si="95"/>
        <v/>
      </c>
    </row>
    <row r="668" spans="1:28" s="276" customFormat="1" ht="20.25">
      <c r="A668" s="330"/>
      <c r="B668" s="216" t="str">
        <f>IF(LEN(A668)=0,"",INDEX('Smelter Look-up'!$A:$A,MATCH($A668,'Smelter Look-up'!$E:$E,0)))</f>
        <v/>
      </c>
      <c r="C668" s="220" t="str">
        <f>IF(LEN(A668)=0,"",INDEX('Smelter Look-up'!$C:$C,MATCH($A668,'Smelter Look-up'!$E:$E,0)))</f>
        <v/>
      </c>
      <c r="D668" s="282"/>
      <c r="E668" s="216" t="str">
        <f ca="1">IF(ISERROR($V668),"",OFFSET('Smelter Look-up'!$D$4,$V668-4,0)&amp;"")</f>
        <v/>
      </c>
      <c r="F668" s="216" t="str">
        <f ca="1">IF(ISERROR($V668),"",OFFSET('Smelter Look-up'!$E$4,$V668-4,0))</f>
        <v/>
      </c>
      <c r="G668" s="216" t="str">
        <f ca="1">IF(C668=$X$4,"Enter smelter details",IF(ISERROR($V668),"",OFFSET('Smelter Look-up'!$F$4,$V668-4,0)))</f>
        <v/>
      </c>
      <c r="H668" s="217" t="str">
        <f ca="1">IF(ISERROR($V668),"",OFFSET('Smelter Look-up'!$G$4,$V668-4,0))</f>
        <v/>
      </c>
      <c r="I668" s="218" t="str">
        <f ca="1">IF(ISERROR($V668),"",OFFSET('Smelter Look-up'!$H$4,$V668-4,0))</f>
        <v/>
      </c>
      <c r="J668" s="218" t="str">
        <f ca="1">IF(ISERROR($V668),"",OFFSET('Smelter Look-up'!$I$4,$V668-4,0))</f>
        <v/>
      </c>
      <c r="K668" s="272"/>
      <c r="L668" s="272"/>
      <c r="M668" s="272"/>
      <c r="N668" s="272"/>
      <c r="O668" s="272"/>
      <c r="P668" s="219"/>
      <c r="Q668" s="273"/>
      <c r="R668" s="216" t="str">
        <f ca="1">IF(ISERROR($V668),"",OFFSET('Smelter Look-up'!$C$4,$V668-4,0)&amp;"")</f>
        <v/>
      </c>
      <c r="S668" s="224" t="str">
        <f t="shared" ref="S668:S698" ca="1" si="96">IF(B668="","",IF(ISERROR(MATCH($E668,CL,0)),"Unknown",INDIRECT("'C'!$A$"&amp;MATCH($E668,CL,0)+1)))</f>
        <v/>
      </c>
      <c r="T668" s="224" t="str">
        <f ca="1">IF(B668="","",IF(ISERROR(MATCH($J668,SorP!$B$1:$B$6230,0)),"",INDIRECT("'SorP'!$A$"&amp;MATCH($J668,SorP!$B$1:$B$6230,0))))</f>
        <v/>
      </c>
      <c r="U668" s="240"/>
      <c r="V668" s="274" t="e">
        <f>IF(C668="",NA(),MATCH($B668&amp;$C668,'Smelter Look-up'!$J:$J,0))</f>
        <v>#N/A</v>
      </c>
      <c r="W668" s="275"/>
      <c r="X668" s="275">
        <f t="shared" ref="X668:X698" ca="1" si="97">IF(AND(C668="Smelter not listed",OR(LEN(D668)=0,LEN(E668)=0)),1,0)</f>
        <v>0</v>
      </c>
      <c r="Y668" s="275"/>
      <c r="Z668" s="275"/>
      <c r="AB668" s="277" t="str">
        <f t="shared" ref="AB668:AB698" si="98">B668&amp;C668</f>
        <v/>
      </c>
    </row>
    <row r="669" spans="1:28" s="276" customFormat="1" ht="20.25">
      <c r="A669" s="330"/>
      <c r="B669" s="216" t="str">
        <f>IF(LEN(A669)=0,"",INDEX('Smelter Look-up'!$A:$A,MATCH($A669,'Smelter Look-up'!$E:$E,0)))</f>
        <v/>
      </c>
      <c r="C669" s="220" t="str">
        <f>IF(LEN(A669)=0,"",INDEX('Smelter Look-up'!$C:$C,MATCH($A669,'Smelter Look-up'!$E:$E,0)))</f>
        <v/>
      </c>
      <c r="D669" s="282"/>
      <c r="E669" s="216" t="str">
        <f ca="1">IF(ISERROR($V669),"",OFFSET('Smelter Look-up'!$D$4,$V669-4,0)&amp;"")</f>
        <v/>
      </c>
      <c r="F669" s="216" t="str">
        <f ca="1">IF(ISERROR($V669),"",OFFSET('Smelter Look-up'!$E$4,$V669-4,0))</f>
        <v/>
      </c>
      <c r="G669" s="216" t="str">
        <f ca="1">IF(C669=$X$4,"Enter smelter details",IF(ISERROR($V669),"",OFFSET('Smelter Look-up'!$F$4,$V669-4,0)))</f>
        <v/>
      </c>
      <c r="H669" s="217" t="str">
        <f ca="1">IF(ISERROR($V669),"",OFFSET('Smelter Look-up'!$G$4,$V669-4,0))</f>
        <v/>
      </c>
      <c r="I669" s="218" t="str">
        <f ca="1">IF(ISERROR($V669),"",OFFSET('Smelter Look-up'!$H$4,$V669-4,0))</f>
        <v/>
      </c>
      <c r="J669" s="218" t="str">
        <f ca="1">IF(ISERROR($V669),"",OFFSET('Smelter Look-up'!$I$4,$V669-4,0))</f>
        <v/>
      </c>
      <c r="K669" s="272"/>
      <c r="L669" s="272"/>
      <c r="M669" s="272"/>
      <c r="N669" s="272"/>
      <c r="O669" s="272"/>
      <c r="P669" s="219"/>
      <c r="Q669" s="273"/>
      <c r="R669" s="216" t="str">
        <f ca="1">IF(ISERROR($V669),"",OFFSET('Smelter Look-up'!$C$4,$V669-4,0)&amp;"")</f>
        <v/>
      </c>
      <c r="S669" s="224" t="str">
        <f t="shared" ca="1" si="96"/>
        <v/>
      </c>
      <c r="T669" s="224" t="str">
        <f ca="1">IF(B669="","",IF(ISERROR(MATCH($J669,SorP!$B$1:$B$6230,0)),"",INDIRECT("'SorP'!$A$"&amp;MATCH($J669,SorP!$B$1:$B$6230,0))))</f>
        <v/>
      </c>
      <c r="U669" s="240"/>
      <c r="V669" s="274" t="e">
        <f>IF(C669="",NA(),MATCH($B669&amp;$C669,'Smelter Look-up'!$J:$J,0))</f>
        <v>#N/A</v>
      </c>
      <c r="W669" s="275"/>
      <c r="X669" s="275">
        <f t="shared" ca="1" si="97"/>
        <v>0</v>
      </c>
      <c r="Y669" s="275"/>
      <c r="Z669" s="275"/>
      <c r="AB669" s="277" t="str">
        <f t="shared" si="98"/>
        <v/>
      </c>
    </row>
    <row r="670" spans="1:28" s="276" customFormat="1" ht="20.25">
      <c r="A670" s="330"/>
      <c r="B670" s="216" t="str">
        <f>IF(LEN(A670)=0,"",INDEX('Smelter Look-up'!$A:$A,MATCH($A670,'Smelter Look-up'!$E:$E,0)))</f>
        <v/>
      </c>
      <c r="C670" s="220" t="str">
        <f>IF(LEN(A670)=0,"",INDEX('Smelter Look-up'!$C:$C,MATCH($A670,'Smelter Look-up'!$E:$E,0)))</f>
        <v/>
      </c>
      <c r="D670" s="282"/>
      <c r="E670" s="216" t="str">
        <f ca="1">IF(ISERROR($V670),"",OFFSET('Smelter Look-up'!$D$4,$V670-4,0)&amp;"")</f>
        <v/>
      </c>
      <c r="F670" s="216" t="str">
        <f ca="1">IF(ISERROR($V670),"",OFFSET('Smelter Look-up'!$E$4,$V670-4,0))</f>
        <v/>
      </c>
      <c r="G670" s="216" t="str">
        <f ca="1">IF(C670=$X$4,"Enter smelter details",IF(ISERROR($V670),"",OFFSET('Smelter Look-up'!$F$4,$V670-4,0)))</f>
        <v/>
      </c>
      <c r="H670" s="217" t="str">
        <f ca="1">IF(ISERROR($V670),"",OFFSET('Smelter Look-up'!$G$4,$V670-4,0))</f>
        <v/>
      </c>
      <c r="I670" s="218" t="str">
        <f ca="1">IF(ISERROR($V670),"",OFFSET('Smelter Look-up'!$H$4,$V670-4,0))</f>
        <v/>
      </c>
      <c r="J670" s="218" t="str">
        <f ca="1">IF(ISERROR($V670),"",OFFSET('Smelter Look-up'!$I$4,$V670-4,0))</f>
        <v/>
      </c>
      <c r="K670" s="272"/>
      <c r="L670" s="272"/>
      <c r="M670" s="272"/>
      <c r="N670" s="272"/>
      <c r="O670" s="272"/>
      <c r="P670" s="219"/>
      <c r="Q670" s="273"/>
      <c r="R670" s="216" t="str">
        <f ca="1">IF(ISERROR($V670),"",OFFSET('Smelter Look-up'!$C$4,$V670-4,0)&amp;"")</f>
        <v/>
      </c>
      <c r="S670" s="224" t="str">
        <f t="shared" ca="1" si="96"/>
        <v/>
      </c>
      <c r="T670" s="224" t="str">
        <f ca="1">IF(B670="","",IF(ISERROR(MATCH($J670,SorP!$B$1:$B$6230,0)),"",INDIRECT("'SorP'!$A$"&amp;MATCH($J670,SorP!$B$1:$B$6230,0))))</f>
        <v/>
      </c>
      <c r="U670" s="240"/>
      <c r="V670" s="274" t="e">
        <f>IF(C670="",NA(),MATCH($B670&amp;$C670,'Smelter Look-up'!$J:$J,0))</f>
        <v>#N/A</v>
      </c>
      <c r="W670" s="275"/>
      <c r="X670" s="275">
        <f t="shared" ca="1" si="97"/>
        <v>0</v>
      </c>
      <c r="Y670" s="275"/>
      <c r="Z670" s="275"/>
      <c r="AB670" s="277" t="str">
        <f t="shared" si="98"/>
        <v/>
      </c>
    </row>
    <row r="671" spans="1:28" s="276" customFormat="1" ht="20.25">
      <c r="A671" s="330"/>
      <c r="B671" s="216" t="str">
        <f>IF(LEN(A671)=0,"",INDEX('Smelter Look-up'!$A:$A,MATCH($A671,'Smelter Look-up'!$E:$E,0)))</f>
        <v/>
      </c>
      <c r="C671" s="220" t="str">
        <f>IF(LEN(A671)=0,"",INDEX('Smelter Look-up'!$C:$C,MATCH($A671,'Smelter Look-up'!$E:$E,0)))</f>
        <v/>
      </c>
      <c r="D671" s="282"/>
      <c r="E671" s="216" t="str">
        <f ca="1">IF(ISERROR($V671),"",OFFSET('Smelter Look-up'!$D$4,$V671-4,0)&amp;"")</f>
        <v/>
      </c>
      <c r="F671" s="216" t="str">
        <f ca="1">IF(ISERROR($V671),"",OFFSET('Smelter Look-up'!$E$4,$V671-4,0))</f>
        <v/>
      </c>
      <c r="G671" s="216" t="str">
        <f ca="1">IF(C671=$X$4,"Enter smelter details",IF(ISERROR($V671),"",OFFSET('Smelter Look-up'!$F$4,$V671-4,0)))</f>
        <v/>
      </c>
      <c r="H671" s="217" t="str">
        <f ca="1">IF(ISERROR($V671),"",OFFSET('Smelter Look-up'!$G$4,$V671-4,0))</f>
        <v/>
      </c>
      <c r="I671" s="218" t="str">
        <f ca="1">IF(ISERROR($V671),"",OFFSET('Smelter Look-up'!$H$4,$V671-4,0))</f>
        <v/>
      </c>
      <c r="J671" s="218" t="str">
        <f ca="1">IF(ISERROR($V671),"",OFFSET('Smelter Look-up'!$I$4,$V671-4,0))</f>
        <v/>
      </c>
      <c r="K671" s="272"/>
      <c r="L671" s="272"/>
      <c r="M671" s="272"/>
      <c r="N671" s="272"/>
      <c r="O671" s="272"/>
      <c r="P671" s="219"/>
      <c r="Q671" s="273"/>
      <c r="R671" s="216" t="str">
        <f ca="1">IF(ISERROR($V671),"",OFFSET('Smelter Look-up'!$C$4,$V671-4,0)&amp;"")</f>
        <v/>
      </c>
      <c r="S671" s="224" t="str">
        <f t="shared" ca="1" si="96"/>
        <v/>
      </c>
      <c r="T671" s="224" t="str">
        <f ca="1">IF(B671="","",IF(ISERROR(MATCH($J671,SorP!$B$1:$B$6230,0)),"",INDIRECT("'SorP'!$A$"&amp;MATCH($J671,SorP!$B$1:$B$6230,0))))</f>
        <v/>
      </c>
      <c r="U671" s="240"/>
      <c r="V671" s="274" t="e">
        <f>IF(C671="",NA(),MATCH($B671&amp;$C671,'Smelter Look-up'!$J:$J,0))</f>
        <v>#N/A</v>
      </c>
      <c r="W671" s="275"/>
      <c r="X671" s="275">
        <f t="shared" ca="1" si="97"/>
        <v>0</v>
      </c>
      <c r="Y671" s="275"/>
      <c r="Z671" s="275"/>
      <c r="AB671" s="277" t="str">
        <f t="shared" si="98"/>
        <v/>
      </c>
    </row>
    <row r="672" spans="1:28" s="276" customFormat="1" ht="20.25">
      <c r="A672" s="330"/>
      <c r="B672" s="216" t="str">
        <f>IF(LEN(A672)=0,"",INDEX('Smelter Look-up'!$A:$A,MATCH($A672,'Smelter Look-up'!$E:$E,0)))</f>
        <v/>
      </c>
      <c r="C672" s="220" t="str">
        <f>IF(LEN(A672)=0,"",INDEX('Smelter Look-up'!$C:$C,MATCH($A672,'Smelter Look-up'!$E:$E,0)))</f>
        <v/>
      </c>
      <c r="D672" s="282"/>
      <c r="E672" s="216" t="str">
        <f ca="1">IF(ISERROR($V672),"",OFFSET('Smelter Look-up'!$D$4,$V672-4,0)&amp;"")</f>
        <v/>
      </c>
      <c r="F672" s="216" t="str">
        <f ca="1">IF(ISERROR($V672),"",OFFSET('Smelter Look-up'!$E$4,$V672-4,0))</f>
        <v/>
      </c>
      <c r="G672" s="216" t="str">
        <f ca="1">IF(C672=$X$4,"Enter smelter details",IF(ISERROR($V672),"",OFFSET('Smelter Look-up'!$F$4,$V672-4,0)))</f>
        <v/>
      </c>
      <c r="H672" s="217" t="str">
        <f ca="1">IF(ISERROR($V672),"",OFFSET('Smelter Look-up'!$G$4,$V672-4,0))</f>
        <v/>
      </c>
      <c r="I672" s="218" t="str">
        <f ca="1">IF(ISERROR($V672),"",OFFSET('Smelter Look-up'!$H$4,$V672-4,0))</f>
        <v/>
      </c>
      <c r="J672" s="218" t="str">
        <f ca="1">IF(ISERROR($V672),"",OFFSET('Smelter Look-up'!$I$4,$V672-4,0))</f>
        <v/>
      </c>
      <c r="K672" s="272"/>
      <c r="L672" s="272"/>
      <c r="M672" s="272"/>
      <c r="N672" s="272"/>
      <c r="O672" s="272"/>
      <c r="P672" s="219"/>
      <c r="Q672" s="273"/>
      <c r="R672" s="216" t="str">
        <f ca="1">IF(ISERROR($V672),"",OFFSET('Smelter Look-up'!$C$4,$V672-4,0)&amp;"")</f>
        <v/>
      </c>
      <c r="S672" s="224" t="str">
        <f t="shared" ca="1" si="96"/>
        <v/>
      </c>
      <c r="T672" s="224" t="str">
        <f ca="1">IF(B672="","",IF(ISERROR(MATCH($J672,SorP!$B$1:$B$6230,0)),"",INDIRECT("'SorP'!$A$"&amp;MATCH($J672,SorP!$B$1:$B$6230,0))))</f>
        <v/>
      </c>
      <c r="U672" s="240"/>
      <c r="V672" s="274" t="e">
        <f>IF(C672="",NA(),MATCH($B672&amp;$C672,'Smelter Look-up'!$J:$J,0))</f>
        <v>#N/A</v>
      </c>
      <c r="W672" s="275"/>
      <c r="X672" s="275">
        <f t="shared" ca="1" si="97"/>
        <v>0</v>
      </c>
      <c r="Y672" s="275"/>
      <c r="Z672" s="275"/>
      <c r="AB672" s="277" t="str">
        <f t="shared" si="98"/>
        <v/>
      </c>
    </row>
    <row r="673" spans="1:28" s="276" customFormat="1" ht="20.25">
      <c r="A673" s="330"/>
      <c r="B673" s="216" t="str">
        <f>IF(LEN(A673)=0,"",INDEX('Smelter Look-up'!$A:$A,MATCH($A673,'Smelter Look-up'!$E:$E,0)))</f>
        <v/>
      </c>
      <c r="C673" s="220" t="str">
        <f>IF(LEN(A673)=0,"",INDEX('Smelter Look-up'!$C:$C,MATCH($A673,'Smelter Look-up'!$E:$E,0)))</f>
        <v/>
      </c>
      <c r="D673" s="282"/>
      <c r="E673" s="216" t="str">
        <f ca="1">IF(ISERROR($V673),"",OFFSET('Smelter Look-up'!$D$4,$V673-4,0)&amp;"")</f>
        <v/>
      </c>
      <c r="F673" s="216" t="str">
        <f ca="1">IF(ISERROR($V673),"",OFFSET('Smelter Look-up'!$E$4,$V673-4,0))</f>
        <v/>
      </c>
      <c r="G673" s="216" t="str">
        <f ca="1">IF(C673=$X$4,"Enter smelter details",IF(ISERROR($V673),"",OFFSET('Smelter Look-up'!$F$4,$V673-4,0)))</f>
        <v/>
      </c>
      <c r="H673" s="217" t="str">
        <f ca="1">IF(ISERROR($V673),"",OFFSET('Smelter Look-up'!$G$4,$V673-4,0))</f>
        <v/>
      </c>
      <c r="I673" s="218" t="str">
        <f ca="1">IF(ISERROR($V673),"",OFFSET('Smelter Look-up'!$H$4,$V673-4,0))</f>
        <v/>
      </c>
      <c r="J673" s="218" t="str">
        <f ca="1">IF(ISERROR($V673),"",OFFSET('Smelter Look-up'!$I$4,$V673-4,0))</f>
        <v/>
      </c>
      <c r="K673" s="272"/>
      <c r="L673" s="272"/>
      <c r="M673" s="272"/>
      <c r="N673" s="272"/>
      <c r="O673" s="272"/>
      <c r="P673" s="219"/>
      <c r="Q673" s="273"/>
      <c r="R673" s="216" t="str">
        <f ca="1">IF(ISERROR($V673),"",OFFSET('Smelter Look-up'!$C$4,$V673-4,0)&amp;"")</f>
        <v/>
      </c>
      <c r="S673" s="224" t="str">
        <f t="shared" ca="1" si="96"/>
        <v/>
      </c>
      <c r="T673" s="224" t="str">
        <f ca="1">IF(B673="","",IF(ISERROR(MATCH($J673,SorP!$B$1:$B$6230,0)),"",INDIRECT("'SorP'!$A$"&amp;MATCH($J673,SorP!$B$1:$B$6230,0))))</f>
        <v/>
      </c>
      <c r="U673" s="240"/>
      <c r="V673" s="274" t="e">
        <f>IF(C673="",NA(),MATCH($B673&amp;$C673,'Smelter Look-up'!$J:$J,0))</f>
        <v>#N/A</v>
      </c>
      <c r="W673" s="275"/>
      <c r="X673" s="275">
        <f t="shared" ca="1" si="97"/>
        <v>0</v>
      </c>
      <c r="Y673" s="275"/>
      <c r="Z673" s="275"/>
      <c r="AB673" s="277" t="str">
        <f t="shared" si="98"/>
        <v/>
      </c>
    </row>
    <row r="674" spans="1:28" s="276" customFormat="1" ht="20.25">
      <c r="A674" s="330"/>
      <c r="B674" s="216" t="str">
        <f>IF(LEN(A674)=0,"",INDEX('Smelter Look-up'!$A:$A,MATCH($A674,'Smelter Look-up'!$E:$E,0)))</f>
        <v/>
      </c>
      <c r="C674" s="220" t="str">
        <f>IF(LEN(A674)=0,"",INDEX('Smelter Look-up'!$C:$C,MATCH($A674,'Smelter Look-up'!$E:$E,0)))</f>
        <v/>
      </c>
      <c r="D674" s="282"/>
      <c r="E674" s="216" t="str">
        <f ca="1">IF(ISERROR($V674),"",OFFSET('Smelter Look-up'!$D$4,$V674-4,0)&amp;"")</f>
        <v/>
      </c>
      <c r="F674" s="216" t="str">
        <f ca="1">IF(ISERROR($V674),"",OFFSET('Smelter Look-up'!$E$4,$V674-4,0))</f>
        <v/>
      </c>
      <c r="G674" s="216" t="str">
        <f ca="1">IF(C674=$X$4,"Enter smelter details",IF(ISERROR($V674),"",OFFSET('Smelter Look-up'!$F$4,$V674-4,0)))</f>
        <v/>
      </c>
      <c r="H674" s="217" t="str">
        <f ca="1">IF(ISERROR($V674),"",OFFSET('Smelter Look-up'!$G$4,$V674-4,0))</f>
        <v/>
      </c>
      <c r="I674" s="218" t="str">
        <f ca="1">IF(ISERROR($V674),"",OFFSET('Smelter Look-up'!$H$4,$V674-4,0))</f>
        <v/>
      </c>
      <c r="J674" s="218" t="str">
        <f ca="1">IF(ISERROR($V674),"",OFFSET('Smelter Look-up'!$I$4,$V674-4,0))</f>
        <v/>
      </c>
      <c r="K674" s="272"/>
      <c r="L674" s="272"/>
      <c r="M674" s="272"/>
      <c r="N674" s="272"/>
      <c r="O674" s="272"/>
      <c r="P674" s="219"/>
      <c r="Q674" s="273"/>
      <c r="R674" s="216" t="str">
        <f ca="1">IF(ISERROR($V674),"",OFFSET('Smelter Look-up'!$C$4,$V674-4,0)&amp;"")</f>
        <v/>
      </c>
      <c r="S674" s="224" t="str">
        <f t="shared" ca="1" si="96"/>
        <v/>
      </c>
      <c r="T674" s="224" t="str">
        <f ca="1">IF(B674="","",IF(ISERROR(MATCH($J674,SorP!$B$1:$B$6230,0)),"",INDIRECT("'SorP'!$A$"&amp;MATCH($J674,SorP!$B$1:$B$6230,0))))</f>
        <v/>
      </c>
      <c r="U674" s="240"/>
      <c r="V674" s="274" t="e">
        <f>IF(C674="",NA(),MATCH($B674&amp;$C674,'Smelter Look-up'!$J:$J,0))</f>
        <v>#N/A</v>
      </c>
      <c r="W674" s="275"/>
      <c r="X674" s="275">
        <f t="shared" ca="1" si="97"/>
        <v>0</v>
      </c>
      <c r="Y674" s="275"/>
      <c r="Z674" s="275"/>
      <c r="AB674" s="277" t="str">
        <f t="shared" si="98"/>
        <v/>
      </c>
    </row>
    <row r="675" spans="1:28" s="276" customFormat="1" ht="20.25">
      <c r="A675" s="330"/>
      <c r="B675" s="216" t="str">
        <f>IF(LEN(A675)=0,"",INDEX('Smelter Look-up'!$A:$A,MATCH($A675,'Smelter Look-up'!$E:$E,0)))</f>
        <v/>
      </c>
      <c r="C675" s="220" t="str">
        <f>IF(LEN(A675)=0,"",INDEX('Smelter Look-up'!$C:$C,MATCH($A675,'Smelter Look-up'!$E:$E,0)))</f>
        <v/>
      </c>
      <c r="D675" s="282"/>
      <c r="E675" s="216" t="str">
        <f ca="1">IF(ISERROR($V675),"",OFFSET('Smelter Look-up'!$D$4,$V675-4,0)&amp;"")</f>
        <v/>
      </c>
      <c r="F675" s="216" t="str">
        <f ca="1">IF(ISERROR($V675),"",OFFSET('Smelter Look-up'!$E$4,$V675-4,0))</f>
        <v/>
      </c>
      <c r="G675" s="216" t="str">
        <f ca="1">IF(C675=$X$4,"Enter smelter details",IF(ISERROR($V675),"",OFFSET('Smelter Look-up'!$F$4,$V675-4,0)))</f>
        <v/>
      </c>
      <c r="H675" s="217" t="str">
        <f ca="1">IF(ISERROR($V675),"",OFFSET('Smelter Look-up'!$G$4,$V675-4,0))</f>
        <v/>
      </c>
      <c r="I675" s="218" t="str">
        <f ca="1">IF(ISERROR($V675),"",OFFSET('Smelter Look-up'!$H$4,$V675-4,0))</f>
        <v/>
      </c>
      <c r="J675" s="218" t="str">
        <f ca="1">IF(ISERROR($V675),"",OFFSET('Smelter Look-up'!$I$4,$V675-4,0))</f>
        <v/>
      </c>
      <c r="K675" s="272"/>
      <c r="L675" s="272"/>
      <c r="M675" s="272"/>
      <c r="N675" s="272"/>
      <c r="O675" s="272"/>
      <c r="P675" s="219"/>
      <c r="Q675" s="273"/>
      <c r="R675" s="216" t="str">
        <f ca="1">IF(ISERROR($V675),"",OFFSET('Smelter Look-up'!$C$4,$V675-4,0)&amp;"")</f>
        <v/>
      </c>
      <c r="S675" s="224" t="str">
        <f t="shared" ca="1" si="96"/>
        <v/>
      </c>
      <c r="T675" s="224" t="str">
        <f ca="1">IF(B675="","",IF(ISERROR(MATCH($J675,SorP!$B$1:$B$6230,0)),"",INDIRECT("'SorP'!$A$"&amp;MATCH($J675,SorP!$B$1:$B$6230,0))))</f>
        <v/>
      </c>
      <c r="U675" s="240"/>
      <c r="V675" s="274" t="e">
        <f>IF(C675="",NA(),MATCH($B675&amp;$C675,'Smelter Look-up'!$J:$J,0))</f>
        <v>#N/A</v>
      </c>
      <c r="W675" s="275"/>
      <c r="X675" s="275">
        <f t="shared" ca="1" si="97"/>
        <v>0</v>
      </c>
      <c r="Y675" s="275"/>
      <c r="Z675" s="275"/>
      <c r="AB675" s="277" t="str">
        <f t="shared" si="98"/>
        <v/>
      </c>
    </row>
    <row r="676" spans="1:28" s="276" customFormat="1" ht="20.25">
      <c r="A676" s="330"/>
      <c r="B676" s="216" t="str">
        <f>IF(LEN(A676)=0,"",INDEX('Smelter Look-up'!$A:$A,MATCH($A676,'Smelter Look-up'!$E:$E,0)))</f>
        <v/>
      </c>
      <c r="C676" s="220" t="str">
        <f>IF(LEN(A676)=0,"",INDEX('Smelter Look-up'!$C:$C,MATCH($A676,'Smelter Look-up'!$E:$E,0)))</f>
        <v/>
      </c>
      <c r="D676" s="282"/>
      <c r="E676" s="216" t="str">
        <f ca="1">IF(ISERROR($V676),"",OFFSET('Smelter Look-up'!$D$4,$V676-4,0)&amp;"")</f>
        <v/>
      </c>
      <c r="F676" s="216" t="str">
        <f ca="1">IF(ISERROR($V676),"",OFFSET('Smelter Look-up'!$E$4,$V676-4,0))</f>
        <v/>
      </c>
      <c r="G676" s="216" t="str">
        <f ca="1">IF(C676=$X$4,"Enter smelter details",IF(ISERROR($V676),"",OFFSET('Smelter Look-up'!$F$4,$V676-4,0)))</f>
        <v/>
      </c>
      <c r="H676" s="217" t="str">
        <f ca="1">IF(ISERROR($V676),"",OFFSET('Smelter Look-up'!$G$4,$V676-4,0))</f>
        <v/>
      </c>
      <c r="I676" s="218" t="str">
        <f ca="1">IF(ISERROR($V676),"",OFFSET('Smelter Look-up'!$H$4,$V676-4,0))</f>
        <v/>
      </c>
      <c r="J676" s="218" t="str">
        <f ca="1">IF(ISERROR($V676),"",OFFSET('Smelter Look-up'!$I$4,$V676-4,0))</f>
        <v/>
      </c>
      <c r="K676" s="272"/>
      <c r="L676" s="272"/>
      <c r="M676" s="272"/>
      <c r="N676" s="272"/>
      <c r="O676" s="272"/>
      <c r="P676" s="219"/>
      <c r="Q676" s="273"/>
      <c r="R676" s="216" t="str">
        <f ca="1">IF(ISERROR($V676),"",OFFSET('Smelter Look-up'!$C$4,$V676-4,0)&amp;"")</f>
        <v/>
      </c>
      <c r="S676" s="224" t="str">
        <f t="shared" ca="1" si="96"/>
        <v/>
      </c>
      <c r="T676" s="224" t="str">
        <f ca="1">IF(B676="","",IF(ISERROR(MATCH($J676,SorP!$B$1:$B$6230,0)),"",INDIRECT("'SorP'!$A$"&amp;MATCH($J676,SorP!$B$1:$B$6230,0))))</f>
        <v/>
      </c>
      <c r="U676" s="240"/>
      <c r="V676" s="274" t="e">
        <f>IF(C676="",NA(),MATCH($B676&amp;$C676,'Smelter Look-up'!$J:$J,0))</f>
        <v>#N/A</v>
      </c>
      <c r="W676" s="275"/>
      <c r="X676" s="275">
        <f t="shared" ca="1" si="97"/>
        <v>0</v>
      </c>
      <c r="Y676" s="275"/>
      <c r="Z676" s="275"/>
      <c r="AB676" s="277" t="str">
        <f t="shared" si="98"/>
        <v/>
      </c>
    </row>
    <row r="677" spans="1:28" s="276" customFormat="1" ht="20.25">
      <c r="A677" s="330"/>
      <c r="B677" s="216" t="str">
        <f>IF(LEN(A677)=0,"",INDEX('Smelter Look-up'!$A:$A,MATCH($A677,'Smelter Look-up'!$E:$E,0)))</f>
        <v/>
      </c>
      <c r="C677" s="220" t="str">
        <f>IF(LEN(A677)=0,"",INDEX('Smelter Look-up'!$C:$C,MATCH($A677,'Smelter Look-up'!$E:$E,0)))</f>
        <v/>
      </c>
      <c r="D677" s="282"/>
      <c r="E677" s="216" t="str">
        <f ca="1">IF(ISERROR($V677),"",OFFSET('Smelter Look-up'!$D$4,$V677-4,0)&amp;"")</f>
        <v/>
      </c>
      <c r="F677" s="216" t="str">
        <f ca="1">IF(ISERROR($V677),"",OFFSET('Smelter Look-up'!$E$4,$V677-4,0))</f>
        <v/>
      </c>
      <c r="G677" s="216" t="str">
        <f ca="1">IF(C677=$X$4,"Enter smelter details",IF(ISERROR($V677),"",OFFSET('Smelter Look-up'!$F$4,$V677-4,0)))</f>
        <v/>
      </c>
      <c r="H677" s="217" t="str">
        <f ca="1">IF(ISERROR($V677),"",OFFSET('Smelter Look-up'!$G$4,$V677-4,0))</f>
        <v/>
      </c>
      <c r="I677" s="218" t="str">
        <f ca="1">IF(ISERROR($V677),"",OFFSET('Smelter Look-up'!$H$4,$V677-4,0))</f>
        <v/>
      </c>
      <c r="J677" s="218" t="str">
        <f ca="1">IF(ISERROR($V677),"",OFFSET('Smelter Look-up'!$I$4,$V677-4,0))</f>
        <v/>
      </c>
      <c r="K677" s="272"/>
      <c r="L677" s="272"/>
      <c r="M677" s="272"/>
      <c r="N677" s="272"/>
      <c r="O677" s="272"/>
      <c r="P677" s="219"/>
      <c r="Q677" s="273"/>
      <c r="R677" s="216" t="str">
        <f ca="1">IF(ISERROR($V677),"",OFFSET('Smelter Look-up'!$C$4,$V677-4,0)&amp;"")</f>
        <v/>
      </c>
      <c r="S677" s="224" t="str">
        <f t="shared" ca="1" si="96"/>
        <v/>
      </c>
      <c r="T677" s="224" t="str">
        <f ca="1">IF(B677="","",IF(ISERROR(MATCH($J677,SorP!$B$1:$B$6230,0)),"",INDIRECT("'SorP'!$A$"&amp;MATCH($J677,SorP!$B$1:$B$6230,0))))</f>
        <v/>
      </c>
      <c r="U677" s="240"/>
      <c r="V677" s="274" t="e">
        <f>IF(C677="",NA(),MATCH($B677&amp;$C677,'Smelter Look-up'!$J:$J,0))</f>
        <v>#N/A</v>
      </c>
      <c r="W677" s="275"/>
      <c r="X677" s="275">
        <f t="shared" ca="1" si="97"/>
        <v>0</v>
      </c>
      <c r="Y677" s="275"/>
      <c r="Z677" s="275"/>
      <c r="AB677" s="277" t="str">
        <f t="shared" si="98"/>
        <v/>
      </c>
    </row>
    <row r="678" spans="1:28" s="276" customFormat="1" ht="20.25">
      <c r="A678" s="330"/>
      <c r="B678" s="216" t="str">
        <f>IF(LEN(A678)=0,"",INDEX('Smelter Look-up'!$A:$A,MATCH($A678,'Smelter Look-up'!$E:$E,0)))</f>
        <v/>
      </c>
      <c r="C678" s="220" t="str">
        <f>IF(LEN(A678)=0,"",INDEX('Smelter Look-up'!$C:$C,MATCH($A678,'Smelter Look-up'!$E:$E,0)))</f>
        <v/>
      </c>
      <c r="D678" s="282"/>
      <c r="E678" s="216" t="str">
        <f ca="1">IF(ISERROR($V678),"",OFFSET('Smelter Look-up'!$D$4,$V678-4,0)&amp;"")</f>
        <v/>
      </c>
      <c r="F678" s="216" t="str">
        <f ca="1">IF(ISERROR($V678),"",OFFSET('Smelter Look-up'!$E$4,$V678-4,0))</f>
        <v/>
      </c>
      <c r="G678" s="216" t="str">
        <f ca="1">IF(C678=$X$4,"Enter smelter details",IF(ISERROR($V678),"",OFFSET('Smelter Look-up'!$F$4,$V678-4,0)))</f>
        <v/>
      </c>
      <c r="H678" s="217" t="str">
        <f ca="1">IF(ISERROR($V678),"",OFFSET('Smelter Look-up'!$G$4,$V678-4,0))</f>
        <v/>
      </c>
      <c r="I678" s="218" t="str">
        <f ca="1">IF(ISERROR($V678),"",OFFSET('Smelter Look-up'!$H$4,$V678-4,0))</f>
        <v/>
      </c>
      <c r="J678" s="218" t="str">
        <f ca="1">IF(ISERROR($V678),"",OFFSET('Smelter Look-up'!$I$4,$V678-4,0))</f>
        <v/>
      </c>
      <c r="K678" s="272"/>
      <c r="L678" s="272"/>
      <c r="M678" s="272"/>
      <c r="N678" s="272"/>
      <c r="O678" s="272"/>
      <c r="P678" s="219"/>
      <c r="Q678" s="273"/>
      <c r="R678" s="216" t="str">
        <f ca="1">IF(ISERROR($V678),"",OFFSET('Smelter Look-up'!$C$4,$V678-4,0)&amp;"")</f>
        <v/>
      </c>
      <c r="S678" s="224" t="str">
        <f t="shared" ca="1" si="96"/>
        <v/>
      </c>
      <c r="T678" s="224" t="str">
        <f ca="1">IF(B678="","",IF(ISERROR(MATCH($J678,SorP!$B$1:$B$6230,0)),"",INDIRECT("'SorP'!$A$"&amp;MATCH($J678,SorP!$B$1:$B$6230,0))))</f>
        <v/>
      </c>
      <c r="U678" s="240"/>
      <c r="V678" s="274" t="e">
        <f>IF(C678="",NA(),MATCH($B678&amp;$C678,'Smelter Look-up'!$J:$J,0))</f>
        <v>#N/A</v>
      </c>
      <c r="W678" s="275"/>
      <c r="X678" s="275">
        <f t="shared" ca="1" si="97"/>
        <v>0</v>
      </c>
      <c r="Y678" s="275"/>
      <c r="Z678" s="275"/>
      <c r="AB678" s="277" t="str">
        <f t="shared" si="98"/>
        <v/>
      </c>
    </row>
    <row r="679" spans="1:28" s="276" customFormat="1" ht="20.25">
      <c r="A679" s="330"/>
      <c r="B679" s="216" t="str">
        <f>IF(LEN(A679)=0,"",INDEX('Smelter Look-up'!$A:$A,MATCH($A679,'Smelter Look-up'!$E:$E,0)))</f>
        <v/>
      </c>
      <c r="C679" s="220" t="str">
        <f>IF(LEN(A679)=0,"",INDEX('Smelter Look-up'!$C:$C,MATCH($A679,'Smelter Look-up'!$E:$E,0)))</f>
        <v/>
      </c>
      <c r="D679" s="282"/>
      <c r="E679" s="216" t="str">
        <f ca="1">IF(ISERROR($V679),"",OFFSET('Smelter Look-up'!$D$4,$V679-4,0)&amp;"")</f>
        <v/>
      </c>
      <c r="F679" s="216" t="str">
        <f ca="1">IF(ISERROR($V679),"",OFFSET('Smelter Look-up'!$E$4,$V679-4,0))</f>
        <v/>
      </c>
      <c r="G679" s="216" t="str">
        <f ca="1">IF(C679=$X$4,"Enter smelter details",IF(ISERROR($V679),"",OFFSET('Smelter Look-up'!$F$4,$V679-4,0)))</f>
        <v/>
      </c>
      <c r="H679" s="217" t="str">
        <f ca="1">IF(ISERROR($V679),"",OFFSET('Smelter Look-up'!$G$4,$V679-4,0))</f>
        <v/>
      </c>
      <c r="I679" s="218" t="str">
        <f ca="1">IF(ISERROR($V679),"",OFFSET('Smelter Look-up'!$H$4,$V679-4,0))</f>
        <v/>
      </c>
      <c r="J679" s="218" t="str">
        <f ca="1">IF(ISERROR($V679),"",OFFSET('Smelter Look-up'!$I$4,$V679-4,0))</f>
        <v/>
      </c>
      <c r="K679" s="272"/>
      <c r="L679" s="272"/>
      <c r="M679" s="272"/>
      <c r="N679" s="272"/>
      <c r="O679" s="272"/>
      <c r="P679" s="219"/>
      <c r="Q679" s="273"/>
      <c r="R679" s="216" t="str">
        <f ca="1">IF(ISERROR($V679),"",OFFSET('Smelter Look-up'!$C$4,$V679-4,0)&amp;"")</f>
        <v/>
      </c>
      <c r="S679" s="224" t="str">
        <f t="shared" ca="1" si="96"/>
        <v/>
      </c>
      <c r="T679" s="224" t="str">
        <f ca="1">IF(B679="","",IF(ISERROR(MATCH($J679,SorP!$B$1:$B$6230,0)),"",INDIRECT("'SorP'!$A$"&amp;MATCH($J679,SorP!$B$1:$B$6230,0))))</f>
        <v/>
      </c>
      <c r="U679" s="240"/>
      <c r="V679" s="274" t="e">
        <f>IF(C679="",NA(),MATCH($B679&amp;$C679,'Smelter Look-up'!$J:$J,0))</f>
        <v>#N/A</v>
      </c>
      <c r="W679" s="275"/>
      <c r="X679" s="275">
        <f t="shared" ca="1" si="97"/>
        <v>0</v>
      </c>
      <c r="Y679" s="275"/>
      <c r="Z679" s="275"/>
      <c r="AB679" s="277" t="str">
        <f t="shared" si="98"/>
        <v/>
      </c>
    </row>
    <row r="680" spans="1:28" s="276" customFormat="1" ht="20.25">
      <c r="A680" s="330"/>
      <c r="B680" s="216" t="str">
        <f>IF(LEN(A680)=0,"",INDEX('Smelter Look-up'!$A:$A,MATCH($A680,'Smelter Look-up'!$E:$E,0)))</f>
        <v/>
      </c>
      <c r="C680" s="220" t="str">
        <f>IF(LEN(A680)=0,"",INDEX('Smelter Look-up'!$C:$C,MATCH($A680,'Smelter Look-up'!$E:$E,0)))</f>
        <v/>
      </c>
      <c r="D680" s="282"/>
      <c r="E680" s="216" t="str">
        <f ca="1">IF(ISERROR($V680),"",OFFSET('Smelter Look-up'!$D$4,$V680-4,0)&amp;"")</f>
        <v/>
      </c>
      <c r="F680" s="216" t="str">
        <f ca="1">IF(ISERROR($V680),"",OFFSET('Smelter Look-up'!$E$4,$V680-4,0))</f>
        <v/>
      </c>
      <c r="G680" s="216" t="str">
        <f ca="1">IF(C680=$X$4,"Enter smelter details",IF(ISERROR($V680),"",OFFSET('Smelter Look-up'!$F$4,$V680-4,0)))</f>
        <v/>
      </c>
      <c r="H680" s="217" t="str">
        <f ca="1">IF(ISERROR($V680),"",OFFSET('Smelter Look-up'!$G$4,$V680-4,0))</f>
        <v/>
      </c>
      <c r="I680" s="218" t="str">
        <f ca="1">IF(ISERROR($V680),"",OFFSET('Smelter Look-up'!$H$4,$V680-4,0))</f>
        <v/>
      </c>
      <c r="J680" s="218" t="str">
        <f ca="1">IF(ISERROR($V680),"",OFFSET('Smelter Look-up'!$I$4,$V680-4,0))</f>
        <v/>
      </c>
      <c r="K680" s="272"/>
      <c r="L680" s="272"/>
      <c r="M680" s="272"/>
      <c r="N680" s="272"/>
      <c r="O680" s="272"/>
      <c r="P680" s="219"/>
      <c r="Q680" s="273"/>
      <c r="R680" s="216" t="str">
        <f ca="1">IF(ISERROR($V680),"",OFFSET('Smelter Look-up'!$C$4,$V680-4,0)&amp;"")</f>
        <v/>
      </c>
      <c r="S680" s="224" t="str">
        <f t="shared" ca="1" si="96"/>
        <v/>
      </c>
      <c r="T680" s="224" t="str">
        <f ca="1">IF(B680="","",IF(ISERROR(MATCH($J680,SorP!$B$1:$B$6230,0)),"",INDIRECT("'SorP'!$A$"&amp;MATCH($J680,SorP!$B$1:$B$6230,0))))</f>
        <v/>
      </c>
      <c r="U680" s="240"/>
      <c r="V680" s="274" t="e">
        <f>IF(C680="",NA(),MATCH($B680&amp;$C680,'Smelter Look-up'!$J:$J,0))</f>
        <v>#N/A</v>
      </c>
      <c r="W680" s="275"/>
      <c r="X680" s="275">
        <f t="shared" ca="1" si="97"/>
        <v>0</v>
      </c>
      <c r="Y680" s="275"/>
      <c r="Z680" s="275"/>
      <c r="AB680" s="277" t="str">
        <f t="shared" si="98"/>
        <v/>
      </c>
    </row>
    <row r="681" spans="1:28" s="276" customFormat="1" ht="20.25">
      <c r="A681" s="330"/>
      <c r="B681" s="216" t="str">
        <f>IF(LEN(A681)=0,"",INDEX('Smelter Look-up'!$A:$A,MATCH($A681,'Smelter Look-up'!$E:$E,0)))</f>
        <v/>
      </c>
      <c r="C681" s="220" t="str">
        <f>IF(LEN(A681)=0,"",INDEX('Smelter Look-up'!$C:$C,MATCH($A681,'Smelter Look-up'!$E:$E,0)))</f>
        <v/>
      </c>
      <c r="D681" s="282"/>
      <c r="E681" s="216" t="str">
        <f ca="1">IF(ISERROR($V681),"",OFFSET('Smelter Look-up'!$D$4,$V681-4,0)&amp;"")</f>
        <v/>
      </c>
      <c r="F681" s="216" t="str">
        <f ca="1">IF(ISERROR($V681),"",OFFSET('Smelter Look-up'!$E$4,$V681-4,0))</f>
        <v/>
      </c>
      <c r="G681" s="216" t="str">
        <f ca="1">IF(C681=$X$4,"Enter smelter details",IF(ISERROR($V681),"",OFFSET('Smelter Look-up'!$F$4,$V681-4,0)))</f>
        <v/>
      </c>
      <c r="H681" s="217" t="str">
        <f ca="1">IF(ISERROR($V681),"",OFFSET('Smelter Look-up'!$G$4,$V681-4,0))</f>
        <v/>
      </c>
      <c r="I681" s="218" t="str">
        <f ca="1">IF(ISERROR($V681),"",OFFSET('Smelter Look-up'!$H$4,$V681-4,0))</f>
        <v/>
      </c>
      <c r="J681" s="218" t="str">
        <f ca="1">IF(ISERROR($V681),"",OFFSET('Smelter Look-up'!$I$4,$V681-4,0))</f>
        <v/>
      </c>
      <c r="K681" s="272"/>
      <c r="L681" s="272"/>
      <c r="M681" s="272"/>
      <c r="N681" s="272"/>
      <c r="O681" s="272"/>
      <c r="P681" s="219"/>
      <c r="Q681" s="273"/>
      <c r="R681" s="216" t="str">
        <f ca="1">IF(ISERROR($V681),"",OFFSET('Smelter Look-up'!$C$4,$V681-4,0)&amp;"")</f>
        <v/>
      </c>
      <c r="S681" s="224" t="str">
        <f t="shared" ca="1" si="96"/>
        <v/>
      </c>
      <c r="T681" s="224" t="str">
        <f ca="1">IF(B681="","",IF(ISERROR(MATCH($J681,SorP!$B$1:$B$6230,0)),"",INDIRECT("'SorP'!$A$"&amp;MATCH($J681,SorP!$B$1:$B$6230,0))))</f>
        <v/>
      </c>
      <c r="U681" s="240"/>
      <c r="V681" s="274" t="e">
        <f>IF(C681="",NA(),MATCH($B681&amp;$C681,'Smelter Look-up'!$J:$J,0))</f>
        <v>#N/A</v>
      </c>
      <c r="W681" s="275"/>
      <c r="X681" s="275">
        <f t="shared" ca="1" si="97"/>
        <v>0</v>
      </c>
      <c r="Y681" s="275"/>
      <c r="Z681" s="275"/>
      <c r="AB681" s="277" t="str">
        <f t="shared" si="98"/>
        <v/>
      </c>
    </row>
    <row r="682" spans="1:28" s="276" customFormat="1" ht="20.25">
      <c r="A682" s="330"/>
      <c r="B682" s="216" t="str">
        <f>IF(LEN(A682)=0,"",INDEX('Smelter Look-up'!$A:$A,MATCH($A682,'Smelter Look-up'!$E:$E,0)))</f>
        <v/>
      </c>
      <c r="C682" s="220" t="str">
        <f>IF(LEN(A682)=0,"",INDEX('Smelter Look-up'!$C:$C,MATCH($A682,'Smelter Look-up'!$E:$E,0)))</f>
        <v/>
      </c>
      <c r="D682" s="282"/>
      <c r="E682" s="216" t="str">
        <f ca="1">IF(ISERROR($V682),"",OFFSET('Smelter Look-up'!$D$4,$V682-4,0)&amp;"")</f>
        <v/>
      </c>
      <c r="F682" s="216" t="str">
        <f ca="1">IF(ISERROR($V682),"",OFFSET('Smelter Look-up'!$E$4,$V682-4,0))</f>
        <v/>
      </c>
      <c r="G682" s="216" t="str">
        <f ca="1">IF(C682=$X$4,"Enter smelter details",IF(ISERROR($V682),"",OFFSET('Smelter Look-up'!$F$4,$V682-4,0)))</f>
        <v/>
      </c>
      <c r="H682" s="217" t="str">
        <f ca="1">IF(ISERROR($V682),"",OFFSET('Smelter Look-up'!$G$4,$V682-4,0))</f>
        <v/>
      </c>
      <c r="I682" s="218" t="str">
        <f ca="1">IF(ISERROR($V682),"",OFFSET('Smelter Look-up'!$H$4,$V682-4,0))</f>
        <v/>
      </c>
      <c r="J682" s="218" t="str">
        <f ca="1">IF(ISERROR($V682),"",OFFSET('Smelter Look-up'!$I$4,$V682-4,0))</f>
        <v/>
      </c>
      <c r="K682" s="272"/>
      <c r="L682" s="272"/>
      <c r="M682" s="272"/>
      <c r="N682" s="272"/>
      <c r="O682" s="272"/>
      <c r="P682" s="219"/>
      <c r="Q682" s="273"/>
      <c r="R682" s="216" t="str">
        <f ca="1">IF(ISERROR($V682),"",OFFSET('Smelter Look-up'!$C$4,$V682-4,0)&amp;"")</f>
        <v/>
      </c>
      <c r="S682" s="224" t="str">
        <f t="shared" ca="1" si="96"/>
        <v/>
      </c>
      <c r="T682" s="224" t="str">
        <f ca="1">IF(B682="","",IF(ISERROR(MATCH($J682,SorP!$B$1:$B$6230,0)),"",INDIRECT("'SorP'!$A$"&amp;MATCH($J682,SorP!$B$1:$B$6230,0))))</f>
        <v/>
      </c>
      <c r="U682" s="240"/>
      <c r="V682" s="274" t="e">
        <f>IF(C682="",NA(),MATCH($B682&amp;$C682,'Smelter Look-up'!$J:$J,0))</f>
        <v>#N/A</v>
      </c>
      <c r="W682" s="275"/>
      <c r="X682" s="275">
        <f t="shared" ca="1" si="97"/>
        <v>0</v>
      </c>
      <c r="Y682" s="275"/>
      <c r="Z682" s="275"/>
      <c r="AB682" s="277" t="str">
        <f t="shared" si="98"/>
        <v/>
      </c>
    </row>
    <row r="683" spans="1:28" s="276" customFormat="1" ht="20.25">
      <c r="A683" s="330"/>
      <c r="B683" s="216" t="str">
        <f>IF(LEN(A683)=0,"",INDEX('Smelter Look-up'!$A:$A,MATCH($A683,'Smelter Look-up'!$E:$E,0)))</f>
        <v/>
      </c>
      <c r="C683" s="220" t="str">
        <f>IF(LEN(A683)=0,"",INDEX('Smelter Look-up'!$C:$C,MATCH($A683,'Smelter Look-up'!$E:$E,0)))</f>
        <v/>
      </c>
      <c r="D683" s="282"/>
      <c r="E683" s="216" t="str">
        <f ca="1">IF(ISERROR($V683),"",OFFSET('Smelter Look-up'!$D$4,$V683-4,0)&amp;"")</f>
        <v/>
      </c>
      <c r="F683" s="216" t="str">
        <f ca="1">IF(ISERROR($V683),"",OFFSET('Smelter Look-up'!$E$4,$V683-4,0))</f>
        <v/>
      </c>
      <c r="G683" s="216" t="str">
        <f ca="1">IF(C683=$X$4,"Enter smelter details",IF(ISERROR($V683),"",OFFSET('Smelter Look-up'!$F$4,$V683-4,0)))</f>
        <v/>
      </c>
      <c r="H683" s="217" t="str">
        <f ca="1">IF(ISERROR($V683),"",OFFSET('Smelter Look-up'!$G$4,$V683-4,0))</f>
        <v/>
      </c>
      <c r="I683" s="218" t="str">
        <f ca="1">IF(ISERROR($V683),"",OFFSET('Smelter Look-up'!$H$4,$V683-4,0))</f>
        <v/>
      </c>
      <c r="J683" s="218" t="str">
        <f ca="1">IF(ISERROR($V683),"",OFFSET('Smelter Look-up'!$I$4,$V683-4,0))</f>
        <v/>
      </c>
      <c r="K683" s="272"/>
      <c r="L683" s="272"/>
      <c r="M683" s="272"/>
      <c r="N683" s="272"/>
      <c r="O683" s="272"/>
      <c r="P683" s="219"/>
      <c r="Q683" s="273"/>
      <c r="R683" s="216" t="str">
        <f ca="1">IF(ISERROR($V683),"",OFFSET('Smelter Look-up'!$C$4,$V683-4,0)&amp;"")</f>
        <v/>
      </c>
      <c r="S683" s="224" t="str">
        <f t="shared" ca="1" si="96"/>
        <v/>
      </c>
      <c r="T683" s="224" t="str">
        <f ca="1">IF(B683="","",IF(ISERROR(MATCH($J683,SorP!$B$1:$B$6230,0)),"",INDIRECT("'SorP'!$A$"&amp;MATCH($J683,SorP!$B$1:$B$6230,0))))</f>
        <v/>
      </c>
      <c r="U683" s="240"/>
      <c r="V683" s="274" t="e">
        <f>IF(C683="",NA(),MATCH($B683&amp;$C683,'Smelter Look-up'!$J:$J,0))</f>
        <v>#N/A</v>
      </c>
      <c r="W683" s="275"/>
      <c r="X683" s="275">
        <f t="shared" ca="1" si="97"/>
        <v>0</v>
      </c>
      <c r="Y683" s="275"/>
      <c r="Z683" s="275"/>
      <c r="AB683" s="277" t="str">
        <f t="shared" si="98"/>
        <v/>
      </c>
    </row>
    <row r="684" spans="1:28" s="276" customFormat="1" ht="20.25">
      <c r="A684" s="330"/>
      <c r="B684" s="216" t="str">
        <f>IF(LEN(A684)=0,"",INDEX('Smelter Look-up'!$A:$A,MATCH($A684,'Smelter Look-up'!$E:$E,0)))</f>
        <v/>
      </c>
      <c r="C684" s="220" t="str">
        <f>IF(LEN(A684)=0,"",INDEX('Smelter Look-up'!$C:$C,MATCH($A684,'Smelter Look-up'!$E:$E,0)))</f>
        <v/>
      </c>
      <c r="D684" s="282"/>
      <c r="E684" s="216" t="str">
        <f ca="1">IF(ISERROR($V684),"",OFFSET('Smelter Look-up'!$D$4,$V684-4,0)&amp;"")</f>
        <v/>
      </c>
      <c r="F684" s="216" t="str">
        <f ca="1">IF(ISERROR($V684),"",OFFSET('Smelter Look-up'!$E$4,$V684-4,0))</f>
        <v/>
      </c>
      <c r="G684" s="216" t="str">
        <f ca="1">IF(C684=$X$4,"Enter smelter details",IF(ISERROR($V684),"",OFFSET('Smelter Look-up'!$F$4,$V684-4,0)))</f>
        <v/>
      </c>
      <c r="H684" s="217" t="str">
        <f ca="1">IF(ISERROR($V684),"",OFFSET('Smelter Look-up'!$G$4,$V684-4,0))</f>
        <v/>
      </c>
      <c r="I684" s="218" t="str">
        <f ca="1">IF(ISERROR($V684),"",OFFSET('Smelter Look-up'!$H$4,$V684-4,0))</f>
        <v/>
      </c>
      <c r="J684" s="218" t="str">
        <f ca="1">IF(ISERROR($V684),"",OFFSET('Smelter Look-up'!$I$4,$V684-4,0))</f>
        <v/>
      </c>
      <c r="K684" s="272"/>
      <c r="L684" s="272"/>
      <c r="M684" s="272"/>
      <c r="N684" s="272"/>
      <c r="O684" s="272"/>
      <c r="P684" s="219"/>
      <c r="Q684" s="273"/>
      <c r="R684" s="216" t="str">
        <f ca="1">IF(ISERROR($V684),"",OFFSET('Smelter Look-up'!$C$4,$V684-4,0)&amp;"")</f>
        <v/>
      </c>
      <c r="S684" s="224" t="str">
        <f t="shared" ca="1" si="96"/>
        <v/>
      </c>
      <c r="T684" s="224" t="str">
        <f ca="1">IF(B684="","",IF(ISERROR(MATCH($J684,SorP!$B$1:$B$6230,0)),"",INDIRECT("'SorP'!$A$"&amp;MATCH($J684,SorP!$B$1:$B$6230,0))))</f>
        <v/>
      </c>
      <c r="U684" s="240"/>
      <c r="V684" s="274" t="e">
        <f>IF(C684="",NA(),MATCH($B684&amp;$C684,'Smelter Look-up'!$J:$J,0))</f>
        <v>#N/A</v>
      </c>
      <c r="W684" s="275"/>
      <c r="X684" s="275">
        <f t="shared" ca="1" si="97"/>
        <v>0</v>
      </c>
      <c r="Y684" s="275"/>
      <c r="Z684" s="275"/>
      <c r="AB684" s="277" t="str">
        <f t="shared" si="98"/>
        <v/>
      </c>
    </row>
    <row r="685" spans="1:28" s="276" customFormat="1" ht="20.25">
      <c r="A685" s="330"/>
      <c r="B685" s="216" t="str">
        <f>IF(LEN(A685)=0,"",INDEX('Smelter Look-up'!$A:$A,MATCH($A685,'Smelter Look-up'!$E:$E,0)))</f>
        <v/>
      </c>
      <c r="C685" s="220" t="str">
        <f>IF(LEN(A685)=0,"",INDEX('Smelter Look-up'!$C:$C,MATCH($A685,'Smelter Look-up'!$E:$E,0)))</f>
        <v/>
      </c>
      <c r="D685" s="282"/>
      <c r="E685" s="216" t="str">
        <f ca="1">IF(ISERROR($V685),"",OFFSET('Smelter Look-up'!$D$4,$V685-4,0)&amp;"")</f>
        <v/>
      </c>
      <c r="F685" s="216" t="str">
        <f ca="1">IF(ISERROR($V685),"",OFFSET('Smelter Look-up'!$E$4,$V685-4,0))</f>
        <v/>
      </c>
      <c r="G685" s="216" t="str">
        <f ca="1">IF(C685=$X$4,"Enter smelter details",IF(ISERROR($V685),"",OFFSET('Smelter Look-up'!$F$4,$V685-4,0)))</f>
        <v/>
      </c>
      <c r="H685" s="217" t="str">
        <f ca="1">IF(ISERROR($V685),"",OFFSET('Smelter Look-up'!$G$4,$V685-4,0))</f>
        <v/>
      </c>
      <c r="I685" s="218" t="str">
        <f ca="1">IF(ISERROR($V685),"",OFFSET('Smelter Look-up'!$H$4,$V685-4,0))</f>
        <v/>
      </c>
      <c r="J685" s="218" t="str">
        <f ca="1">IF(ISERROR($V685),"",OFFSET('Smelter Look-up'!$I$4,$V685-4,0))</f>
        <v/>
      </c>
      <c r="K685" s="272"/>
      <c r="L685" s="272"/>
      <c r="M685" s="272"/>
      <c r="N685" s="272"/>
      <c r="O685" s="272"/>
      <c r="P685" s="219"/>
      <c r="Q685" s="273"/>
      <c r="R685" s="216" t="str">
        <f ca="1">IF(ISERROR($V685),"",OFFSET('Smelter Look-up'!$C$4,$V685-4,0)&amp;"")</f>
        <v/>
      </c>
      <c r="S685" s="224" t="str">
        <f t="shared" ca="1" si="96"/>
        <v/>
      </c>
      <c r="T685" s="224" t="str">
        <f ca="1">IF(B685="","",IF(ISERROR(MATCH($J685,SorP!$B$1:$B$6230,0)),"",INDIRECT("'SorP'!$A$"&amp;MATCH($J685,SorP!$B$1:$B$6230,0))))</f>
        <v/>
      </c>
      <c r="U685" s="240"/>
      <c r="V685" s="274" t="e">
        <f>IF(C685="",NA(),MATCH($B685&amp;$C685,'Smelter Look-up'!$J:$J,0))</f>
        <v>#N/A</v>
      </c>
      <c r="W685" s="275"/>
      <c r="X685" s="275">
        <f t="shared" ca="1" si="97"/>
        <v>0</v>
      </c>
      <c r="Y685" s="275"/>
      <c r="Z685" s="275"/>
      <c r="AB685" s="277" t="str">
        <f t="shared" si="98"/>
        <v/>
      </c>
    </row>
    <row r="686" spans="1:28" s="276" customFormat="1" ht="20.25">
      <c r="A686" s="330"/>
      <c r="B686" s="216" t="str">
        <f>IF(LEN(A686)=0,"",INDEX('Smelter Look-up'!$A:$A,MATCH($A686,'Smelter Look-up'!$E:$E,0)))</f>
        <v/>
      </c>
      <c r="C686" s="220" t="str">
        <f>IF(LEN(A686)=0,"",INDEX('Smelter Look-up'!$C:$C,MATCH($A686,'Smelter Look-up'!$E:$E,0)))</f>
        <v/>
      </c>
      <c r="D686" s="282"/>
      <c r="E686" s="216" t="str">
        <f ca="1">IF(ISERROR($V686),"",OFFSET('Smelter Look-up'!$D$4,$V686-4,0)&amp;"")</f>
        <v/>
      </c>
      <c r="F686" s="216" t="str">
        <f ca="1">IF(ISERROR($V686),"",OFFSET('Smelter Look-up'!$E$4,$V686-4,0))</f>
        <v/>
      </c>
      <c r="G686" s="216" t="str">
        <f ca="1">IF(C686=$X$4,"Enter smelter details",IF(ISERROR($V686),"",OFFSET('Smelter Look-up'!$F$4,$V686-4,0)))</f>
        <v/>
      </c>
      <c r="H686" s="217" t="str">
        <f ca="1">IF(ISERROR($V686),"",OFFSET('Smelter Look-up'!$G$4,$V686-4,0))</f>
        <v/>
      </c>
      <c r="I686" s="218" t="str">
        <f ca="1">IF(ISERROR($V686),"",OFFSET('Smelter Look-up'!$H$4,$V686-4,0))</f>
        <v/>
      </c>
      <c r="J686" s="218" t="str">
        <f ca="1">IF(ISERROR($V686),"",OFFSET('Smelter Look-up'!$I$4,$V686-4,0))</f>
        <v/>
      </c>
      <c r="K686" s="272"/>
      <c r="L686" s="272"/>
      <c r="M686" s="272"/>
      <c r="N686" s="272"/>
      <c r="O686" s="272"/>
      <c r="P686" s="219"/>
      <c r="Q686" s="273"/>
      <c r="R686" s="216" t="str">
        <f ca="1">IF(ISERROR($V686),"",OFFSET('Smelter Look-up'!$C$4,$V686-4,0)&amp;"")</f>
        <v/>
      </c>
      <c r="S686" s="224" t="str">
        <f t="shared" ca="1" si="96"/>
        <v/>
      </c>
      <c r="T686" s="224" t="str">
        <f ca="1">IF(B686="","",IF(ISERROR(MATCH($J686,SorP!$B$1:$B$6230,0)),"",INDIRECT("'SorP'!$A$"&amp;MATCH($J686,SorP!$B$1:$B$6230,0))))</f>
        <v/>
      </c>
      <c r="U686" s="240"/>
      <c r="V686" s="274" t="e">
        <f>IF(C686="",NA(),MATCH($B686&amp;$C686,'Smelter Look-up'!$J:$J,0))</f>
        <v>#N/A</v>
      </c>
      <c r="W686" s="275"/>
      <c r="X686" s="275">
        <f t="shared" ca="1" si="97"/>
        <v>0</v>
      </c>
      <c r="Y686" s="275"/>
      <c r="Z686" s="275"/>
      <c r="AB686" s="277" t="str">
        <f t="shared" si="98"/>
        <v/>
      </c>
    </row>
    <row r="687" spans="1:28" s="276" customFormat="1" ht="20.25">
      <c r="A687" s="330"/>
      <c r="B687" s="216" t="str">
        <f>IF(LEN(A687)=0,"",INDEX('Smelter Look-up'!$A:$A,MATCH($A687,'Smelter Look-up'!$E:$E,0)))</f>
        <v/>
      </c>
      <c r="C687" s="220" t="str">
        <f>IF(LEN(A687)=0,"",INDEX('Smelter Look-up'!$C:$C,MATCH($A687,'Smelter Look-up'!$E:$E,0)))</f>
        <v/>
      </c>
      <c r="D687" s="282"/>
      <c r="E687" s="216" t="str">
        <f ca="1">IF(ISERROR($V687),"",OFFSET('Smelter Look-up'!$D$4,$V687-4,0)&amp;"")</f>
        <v/>
      </c>
      <c r="F687" s="216" t="str">
        <f ca="1">IF(ISERROR($V687),"",OFFSET('Smelter Look-up'!$E$4,$V687-4,0))</f>
        <v/>
      </c>
      <c r="G687" s="216" t="str">
        <f ca="1">IF(C687=$X$4,"Enter smelter details",IF(ISERROR($V687),"",OFFSET('Smelter Look-up'!$F$4,$V687-4,0)))</f>
        <v/>
      </c>
      <c r="H687" s="217" t="str">
        <f ca="1">IF(ISERROR($V687),"",OFFSET('Smelter Look-up'!$G$4,$V687-4,0))</f>
        <v/>
      </c>
      <c r="I687" s="218" t="str">
        <f ca="1">IF(ISERROR($V687),"",OFFSET('Smelter Look-up'!$H$4,$V687-4,0))</f>
        <v/>
      </c>
      <c r="J687" s="218" t="str">
        <f ca="1">IF(ISERROR($V687),"",OFFSET('Smelter Look-up'!$I$4,$V687-4,0))</f>
        <v/>
      </c>
      <c r="K687" s="272"/>
      <c r="L687" s="272"/>
      <c r="M687" s="272"/>
      <c r="N687" s="272"/>
      <c r="O687" s="272"/>
      <c r="P687" s="219"/>
      <c r="Q687" s="273"/>
      <c r="R687" s="216" t="str">
        <f ca="1">IF(ISERROR($V687),"",OFFSET('Smelter Look-up'!$C$4,$V687-4,0)&amp;"")</f>
        <v/>
      </c>
      <c r="S687" s="224" t="str">
        <f t="shared" ca="1" si="96"/>
        <v/>
      </c>
      <c r="T687" s="224" t="str">
        <f ca="1">IF(B687="","",IF(ISERROR(MATCH($J687,SorP!$B$1:$B$6230,0)),"",INDIRECT("'SorP'!$A$"&amp;MATCH($J687,SorP!$B$1:$B$6230,0))))</f>
        <v/>
      </c>
      <c r="U687" s="240"/>
      <c r="V687" s="274" t="e">
        <f>IF(C687="",NA(),MATCH($B687&amp;$C687,'Smelter Look-up'!$J:$J,0))</f>
        <v>#N/A</v>
      </c>
      <c r="W687" s="275"/>
      <c r="X687" s="275">
        <f t="shared" ca="1" si="97"/>
        <v>0</v>
      </c>
      <c r="Y687" s="275"/>
      <c r="Z687" s="275"/>
      <c r="AB687" s="277" t="str">
        <f t="shared" si="98"/>
        <v/>
      </c>
    </row>
    <row r="688" spans="1:28" s="276" customFormat="1" ht="20.25">
      <c r="A688" s="330"/>
      <c r="B688" s="216" t="str">
        <f>IF(LEN(A688)=0,"",INDEX('Smelter Look-up'!$A:$A,MATCH($A688,'Smelter Look-up'!$E:$E,0)))</f>
        <v/>
      </c>
      <c r="C688" s="220" t="str">
        <f>IF(LEN(A688)=0,"",INDEX('Smelter Look-up'!$C:$C,MATCH($A688,'Smelter Look-up'!$E:$E,0)))</f>
        <v/>
      </c>
      <c r="D688" s="282"/>
      <c r="E688" s="216" t="str">
        <f ca="1">IF(ISERROR($V688),"",OFFSET('Smelter Look-up'!$D$4,$V688-4,0)&amp;"")</f>
        <v/>
      </c>
      <c r="F688" s="216" t="str">
        <f ca="1">IF(ISERROR($V688),"",OFFSET('Smelter Look-up'!$E$4,$V688-4,0))</f>
        <v/>
      </c>
      <c r="G688" s="216" t="str">
        <f ca="1">IF(C688=$X$4,"Enter smelter details",IF(ISERROR($V688),"",OFFSET('Smelter Look-up'!$F$4,$V688-4,0)))</f>
        <v/>
      </c>
      <c r="H688" s="217" t="str">
        <f ca="1">IF(ISERROR($V688),"",OFFSET('Smelter Look-up'!$G$4,$V688-4,0))</f>
        <v/>
      </c>
      <c r="I688" s="218" t="str">
        <f ca="1">IF(ISERROR($V688),"",OFFSET('Smelter Look-up'!$H$4,$V688-4,0))</f>
        <v/>
      </c>
      <c r="J688" s="218" t="str">
        <f ca="1">IF(ISERROR($V688),"",OFFSET('Smelter Look-up'!$I$4,$V688-4,0))</f>
        <v/>
      </c>
      <c r="K688" s="272"/>
      <c r="L688" s="272"/>
      <c r="M688" s="272"/>
      <c r="N688" s="272"/>
      <c r="O688" s="272"/>
      <c r="P688" s="219"/>
      <c r="Q688" s="273"/>
      <c r="R688" s="216" t="str">
        <f ca="1">IF(ISERROR($V688),"",OFFSET('Smelter Look-up'!$C$4,$V688-4,0)&amp;"")</f>
        <v/>
      </c>
      <c r="S688" s="224" t="str">
        <f t="shared" ca="1" si="96"/>
        <v/>
      </c>
      <c r="T688" s="224" t="str">
        <f ca="1">IF(B688="","",IF(ISERROR(MATCH($J688,SorP!$B$1:$B$6230,0)),"",INDIRECT("'SorP'!$A$"&amp;MATCH($J688,SorP!$B$1:$B$6230,0))))</f>
        <v/>
      </c>
      <c r="U688" s="240"/>
      <c r="V688" s="274" t="e">
        <f>IF(C688="",NA(),MATCH($B688&amp;$C688,'Smelter Look-up'!$J:$J,0))</f>
        <v>#N/A</v>
      </c>
      <c r="W688" s="275"/>
      <c r="X688" s="275">
        <f t="shared" ca="1" si="97"/>
        <v>0</v>
      </c>
      <c r="Y688" s="275"/>
      <c r="Z688" s="275"/>
      <c r="AB688" s="277" t="str">
        <f t="shared" si="98"/>
        <v/>
      </c>
    </row>
    <row r="689" spans="1:28" s="276" customFormat="1" ht="20.25">
      <c r="A689" s="330"/>
      <c r="B689" s="216" t="str">
        <f>IF(LEN(A689)=0,"",INDEX('Smelter Look-up'!$A:$A,MATCH($A689,'Smelter Look-up'!$E:$E,0)))</f>
        <v/>
      </c>
      <c r="C689" s="220" t="str">
        <f>IF(LEN(A689)=0,"",INDEX('Smelter Look-up'!$C:$C,MATCH($A689,'Smelter Look-up'!$E:$E,0)))</f>
        <v/>
      </c>
      <c r="D689" s="282"/>
      <c r="E689" s="216" t="str">
        <f ca="1">IF(ISERROR($V689),"",OFFSET('Smelter Look-up'!$D$4,$V689-4,0)&amp;"")</f>
        <v/>
      </c>
      <c r="F689" s="216" t="str">
        <f ca="1">IF(ISERROR($V689),"",OFFSET('Smelter Look-up'!$E$4,$V689-4,0))</f>
        <v/>
      </c>
      <c r="G689" s="216" t="str">
        <f ca="1">IF(C689=$X$4,"Enter smelter details",IF(ISERROR($V689),"",OFFSET('Smelter Look-up'!$F$4,$V689-4,0)))</f>
        <v/>
      </c>
      <c r="H689" s="217" t="str">
        <f ca="1">IF(ISERROR($V689),"",OFFSET('Smelter Look-up'!$G$4,$V689-4,0))</f>
        <v/>
      </c>
      <c r="I689" s="218" t="str">
        <f ca="1">IF(ISERROR($V689),"",OFFSET('Smelter Look-up'!$H$4,$V689-4,0))</f>
        <v/>
      </c>
      <c r="J689" s="218" t="str">
        <f ca="1">IF(ISERROR($V689),"",OFFSET('Smelter Look-up'!$I$4,$V689-4,0))</f>
        <v/>
      </c>
      <c r="K689" s="272"/>
      <c r="L689" s="272"/>
      <c r="M689" s="272"/>
      <c r="N689" s="272"/>
      <c r="O689" s="272"/>
      <c r="P689" s="219"/>
      <c r="Q689" s="273"/>
      <c r="R689" s="216" t="str">
        <f ca="1">IF(ISERROR($V689),"",OFFSET('Smelter Look-up'!$C$4,$V689-4,0)&amp;"")</f>
        <v/>
      </c>
      <c r="S689" s="224" t="str">
        <f t="shared" ca="1" si="96"/>
        <v/>
      </c>
      <c r="T689" s="224" t="str">
        <f ca="1">IF(B689="","",IF(ISERROR(MATCH($J689,SorP!$B$1:$B$6230,0)),"",INDIRECT("'SorP'!$A$"&amp;MATCH($J689,SorP!$B$1:$B$6230,0))))</f>
        <v/>
      </c>
      <c r="U689" s="240"/>
      <c r="V689" s="274" t="e">
        <f>IF(C689="",NA(),MATCH($B689&amp;$C689,'Smelter Look-up'!$J:$J,0))</f>
        <v>#N/A</v>
      </c>
      <c r="W689" s="275"/>
      <c r="X689" s="275">
        <f t="shared" ca="1" si="97"/>
        <v>0</v>
      </c>
      <c r="Y689" s="275"/>
      <c r="Z689" s="275"/>
      <c r="AB689" s="277" t="str">
        <f t="shared" si="98"/>
        <v/>
      </c>
    </row>
    <row r="690" spans="1:28" s="276" customFormat="1" ht="20.25">
      <c r="A690" s="330"/>
      <c r="B690" s="216" t="str">
        <f>IF(LEN(A690)=0,"",INDEX('Smelter Look-up'!$A:$A,MATCH($A690,'Smelter Look-up'!$E:$E,0)))</f>
        <v/>
      </c>
      <c r="C690" s="220" t="str">
        <f>IF(LEN(A690)=0,"",INDEX('Smelter Look-up'!$C:$C,MATCH($A690,'Smelter Look-up'!$E:$E,0)))</f>
        <v/>
      </c>
      <c r="D690" s="282"/>
      <c r="E690" s="216" t="str">
        <f ca="1">IF(ISERROR($V690),"",OFFSET('Smelter Look-up'!$D$4,$V690-4,0)&amp;"")</f>
        <v/>
      </c>
      <c r="F690" s="216" t="str">
        <f ca="1">IF(ISERROR($V690),"",OFFSET('Smelter Look-up'!$E$4,$V690-4,0))</f>
        <v/>
      </c>
      <c r="G690" s="216" t="str">
        <f ca="1">IF(C690=$X$4,"Enter smelter details",IF(ISERROR($V690),"",OFFSET('Smelter Look-up'!$F$4,$V690-4,0)))</f>
        <v/>
      </c>
      <c r="H690" s="217" t="str">
        <f ca="1">IF(ISERROR($V690),"",OFFSET('Smelter Look-up'!$G$4,$V690-4,0))</f>
        <v/>
      </c>
      <c r="I690" s="218" t="str">
        <f ca="1">IF(ISERROR($V690),"",OFFSET('Smelter Look-up'!$H$4,$V690-4,0))</f>
        <v/>
      </c>
      <c r="J690" s="218" t="str">
        <f ca="1">IF(ISERROR($V690),"",OFFSET('Smelter Look-up'!$I$4,$V690-4,0))</f>
        <v/>
      </c>
      <c r="K690" s="272"/>
      <c r="L690" s="272"/>
      <c r="M690" s="272"/>
      <c r="N690" s="272"/>
      <c r="O690" s="272"/>
      <c r="P690" s="219"/>
      <c r="Q690" s="273"/>
      <c r="R690" s="216" t="str">
        <f ca="1">IF(ISERROR($V690),"",OFFSET('Smelter Look-up'!$C$4,$V690-4,0)&amp;"")</f>
        <v/>
      </c>
      <c r="S690" s="224" t="str">
        <f t="shared" ca="1" si="96"/>
        <v/>
      </c>
      <c r="T690" s="224" t="str">
        <f ca="1">IF(B690="","",IF(ISERROR(MATCH($J690,SorP!$B$1:$B$6230,0)),"",INDIRECT("'SorP'!$A$"&amp;MATCH($J690,SorP!$B$1:$B$6230,0))))</f>
        <v/>
      </c>
      <c r="U690" s="240"/>
      <c r="V690" s="274" t="e">
        <f>IF(C690="",NA(),MATCH($B690&amp;$C690,'Smelter Look-up'!$J:$J,0))</f>
        <v>#N/A</v>
      </c>
      <c r="W690" s="275"/>
      <c r="X690" s="275">
        <f t="shared" ca="1" si="97"/>
        <v>0</v>
      </c>
      <c r="Y690" s="275"/>
      <c r="Z690" s="275"/>
      <c r="AB690" s="277" t="str">
        <f t="shared" si="98"/>
        <v/>
      </c>
    </row>
    <row r="691" spans="1:28" s="276" customFormat="1" ht="20.25">
      <c r="A691" s="330"/>
      <c r="B691" s="216" t="str">
        <f>IF(LEN(A691)=0,"",INDEX('Smelter Look-up'!$A:$A,MATCH($A691,'Smelter Look-up'!$E:$E,0)))</f>
        <v/>
      </c>
      <c r="C691" s="220" t="str">
        <f>IF(LEN(A691)=0,"",INDEX('Smelter Look-up'!$C:$C,MATCH($A691,'Smelter Look-up'!$E:$E,0)))</f>
        <v/>
      </c>
      <c r="D691" s="282"/>
      <c r="E691" s="216" t="str">
        <f ca="1">IF(ISERROR($V691),"",OFFSET('Smelter Look-up'!$D$4,$V691-4,0)&amp;"")</f>
        <v/>
      </c>
      <c r="F691" s="216" t="str">
        <f ca="1">IF(ISERROR($V691),"",OFFSET('Smelter Look-up'!$E$4,$V691-4,0))</f>
        <v/>
      </c>
      <c r="G691" s="216" t="str">
        <f ca="1">IF(C691=$X$4,"Enter smelter details",IF(ISERROR($V691),"",OFFSET('Smelter Look-up'!$F$4,$V691-4,0)))</f>
        <v/>
      </c>
      <c r="H691" s="217" t="str">
        <f ca="1">IF(ISERROR($V691),"",OFFSET('Smelter Look-up'!$G$4,$V691-4,0))</f>
        <v/>
      </c>
      <c r="I691" s="218" t="str">
        <f ca="1">IF(ISERROR($V691),"",OFFSET('Smelter Look-up'!$H$4,$V691-4,0))</f>
        <v/>
      </c>
      <c r="J691" s="218" t="str">
        <f ca="1">IF(ISERROR($V691),"",OFFSET('Smelter Look-up'!$I$4,$V691-4,0))</f>
        <v/>
      </c>
      <c r="K691" s="272"/>
      <c r="L691" s="272"/>
      <c r="M691" s="272"/>
      <c r="N691" s="272"/>
      <c r="O691" s="272"/>
      <c r="P691" s="219"/>
      <c r="Q691" s="273"/>
      <c r="R691" s="216" t="str">
        <f ca="1">IF(ISERROR($V691),"",OFFSET('Smelter Look-up'!$C$4,$V691-4,0)&amp;"")</f>
        <v/>
      </c>
      <c r="S691" s="224" t="str">
        <f t="shared" ca="1" si="96"/>
        <v/>
      </c>
      <c r="T691" s="224" t="str">
        <f ca="1">IF(B691="","",IF(ISERROR(MATCH($J691,SorP!$B$1:$B$6230,0)),"",INDIRECT("'SorP'!$A$"&amp;MATCH($J691,SorP!$B$1:$B$6230,0))))</f>
        <v/>
      </c>
      <c r="U691" s="240"/>
      <c r="V691" s="274" t="e">
        <f>IF(C691="",NA(),MATCH($B691&amp;$C691,'Smelter Look-up'!$J:$J,0))</f>
        <v>#N/A</v>
      </c>
      <c r="W691" s="275"/>
      <c r="X691" s="275">
        <f t="shared" ca="1" si="97"/>
        <v>0</v>
      </c>
      <c r="Y691" s="275"/>
      <c r="Z691" s="275"/>
      <c r="AB691" s="277" t="str">
        <f t="shared" si="98"/>
        <v/>
      </c>
    </row>
    <row r="692" spans="1:28" s="276" customFormat="1" ht="20.25">
      <c r="A692" s="330"/>
      <c r="B692" s="216" t="str">
        <f>IF(LEN(A692)=0,"",INDEX('Smelter Look-up'!$A:$A,MATCH($A692,'Smelter Look-up'!$E:$E,0)))</f>
        <v/>
      </c>
      <c r="C692" s="220" t="str">
        <f>IF(LEN(A692)=0,"",INDEX('Smelter Look-up'!$C:$C,MATCH($A692,'Smelter Look-up'!$E:$E,0)))</f>
        <v/>
      </c>
      <c r="D692" s="282"/>
      <c r="E692" s="216" t="str">
        <f ca="1">IF(ISERROR($V692),"",OFFSET('Smelter Look-up'!$D$4,$V692-4,0)&amp;"")</f>
        <v/>
      </c>
      <c r="F692" s="216" t="str">
        <f ca="1">IF(ISERROR($V692),"",OFFSET('Smelter Look-up'!$E$4,$V692-4,0))</f>
        <v/>
      </c>
      <c r="G692" s="216" t="str">
        <f ca="1">IF(C692=$X$4,"Enter smelter details",IF(ISERROR($V692),"",OFFSET('Smelter Look-up'!$F$4,$V692-4,0)))</f>
        <v/>
      </c>
      <c r="H692" s="217" t="str">
        <f ca="1">IF(ISERROR($V692),"",OFFSET('Smelter Look-up'!$G$4,$V692-4,0))</f>
        <v/>
      </c>
      <c r="I692" s="218" t="str">
        <f ca="1">IF(ISERROR($V692),"",OFFSET('Smelter Look-up'!$H$4,$V692-4,0))</f>
        <v/>
      </c>
      <c r="J692" s="218" t="str">
        <f ca="1">IF(ISERROR($V692),"",OFFSET('Smelter Look-up'!$I$4,$V692-4,0))</f>
        <v/>
      </c>
      <c r="K692" s="272"/>
      <c r="L692" s="272"/>
      <c r="M692" s="272"/>
      <c r="N692" s="272"/>
      <c r="O692" s="272"/>
      <c r="P692" s="219"/>
      <c r="Q692" s="273"/>
      <c r="R692" s="216" t="str">
        <f ca="1">IF(ISERROR($V692),"",OFFSET('Smelter Look-up'!$C$4,$V692-4,0)&amp;"")</f>
        <v/>
      </c>
      <c r="S692" s="224" t="str">
        <f t="shared" ca="1" si="96"/>
        <v/>
      </c>
      <c r="T692" s="224" t="str">
        <f ca="1">IF(B692="","",IF(ISERROR(MATCH($J692,SorP!$B$1:$B$6230,0)),"",INDIRECT("'SorP'!$A$"&amp;MATCH($J692,SorP!$B$1:$B$6230,0))))</f>
        <v/>
      </c>
      <c r="U692" s="240"/>
      <c r="V692" s="274" t="e">
        <f>IF(C692="",NA(),MATCH($B692&amp;$C692,'Smelter Look-up'!$J:$J,0))</f>
        <v>#N/A</v>
      </c>
      <c r="W692" s="275"/>
      <c r="X692" s="275">
        <f t="shared" ca="1" si="97"/>
        <v>0</v>
      </c>
      <c r="Y692" s="275"/>
      <c r="Z692" s="275"/>
      <c r="AB692" s="277" t="str">
        <f t="shared" si="98"/>
        <v/>
      </c>
    </row>
    <row r="693" spans="1:28" s="276" customFormat="1" ht="20.25">
      <c r="A693" s="330"/>
      <c r="B693" s="216" t="str">
        <f>IF(LEN(A693)=0,"",INDEX('Smelter Look-up'!$A:$A,MATCH($A693,'Smelter Look-up'!$E:$E,0)))</f>
        <v/>
      </c>
      <c r="C693" s="220" t="str">
        <f>IF(LEN(A693)=0,"",INDEX('Smelter Look-up'!$C:$C,MATCH($A693,'Smelter Look-up'!$E:$E,0)))</f>
        <v/>
      </c>
      <c r="D693" s="282"/>
      <c r="E693" s="216" t="str">
        <f ca="1">IF(ISERROR($V693),"",OFFSET('Smelter Look-up'!$D$4,$V693-4,0)&amp;"")</f>
        <v/>
      </c>
      <c r="F693" s="216" t="str">
        <f ca="1">IF(ISERROR($V693),"",OFFSET('Smelter Look-up'!$E$4,$V693-4,0))</f>
        <v/>
      </c>
      <c r="G693" s="216" t="str">
        <f ca="1">IF(C693=$X$4,"Enter smelter details",IF(ISERROR($V693),"",OFFSET('Smelter Look-up'!$F$4,$V693-4,0)))</f>
        <v/>
      </c>
      <c r="H693" s="217" t="str">
        <f ca="1">IF(ISERROR($V693),"",OFFSET('Smelter Look-up'!$G$4,$V693-4,0))</f>
        <v/>
      </c>
      <c r="I693" s="218" t="str">
        <f ca="1">IF(ISERROR($V693),"",OFFSET('Smelter Look-up'!$H$4,$V693-4,0))</f>
        <v/>
      </c>
      <c r="J693" s="218" t="str">
        <f ca="1">IF(ISERROR($V693),"",OFFSET('Smelter Look-up'!$I$4,$V693-4,0))</f>
        <v/>
      </c>
      <c r="K693" s="272"/>
      <c r="L693" s="272"/>
      <c r="M693" s="272"/>
      <c r="N693" s="272"/>
      <c r="O693" s="272"/>
      <c r="P693" s="219"/>
      <c r="Q693" s="273"/>
      <c r="R693" s="216" t="str">
        <f ca="1">IF(ISERROR($V693),"",OFFSET('Smelter Look-up'!$C$4,$V693-4,0)&amp;"")</f>
        <v/>
      </c>
      <c r="S693" s="224" t="str">
        <f t="shared" ca="1" si="96"/>
        <v/>
      </c>
      <c r="T693" s="224" t="str">
        <f ca="1">IF(B693="","",IF(ISERROR(MATCH($J693,SorP!$B$1:$B$6230,0)),"",INDIRECT("'SorP'!$A$"&amp;MATCH($J693,SorP!$B$1:$B$6230,0))))</f>
        <v/>
      </c>
      <c r="U693" s="240"/>
      <c r="V693" s="274" t="e">
        <f>IF(C693="",NA(),MATCH($B693&amp;$C693,'Smelter Look-up'!$J:$J,0))</f>
        <v>#N/A</v>
      </c>
      <c r="W693" s="275"/>
      <c r="X693" s="275">
        <f t="shared" ca="1" si="97"/>
        <v>0</v>
      </c>
      <c r="Y693" s="275"/>
      <c r="Z693" s="275"/>
      <c r="AB693" s="277" t="str">
        <f t="shared" si="98"/>
        <v/>
      </c>
    </row>
    <row r="694" spans="1:28" s="276" customFormat="1" ht="20.25">
      <c r="A694" s="330"/>
      <c r="B694" s="216" t="str">
        <f>IF(LEN(A694)=0,"",INDEX('Smelter Look-up'!$A:$A,MATCH($A694,'Smelter Look-up'!$E:$E,0)))</f>
        <v/>
      </c>
      <c r="C694" s="220" t="str">
        <f>IF(LEN(A694)=0,"",INDEX('Smelter Look-up'!$C:$C,MATCH($A694,'Smelter Look-up'!$E:$E,0)))</f>
        <v/>
      </c>
      <c r="D694" s="282"/>
      <c r="E694" s="216" t="str">
        <f ca="1">IF(ISERROR($V694),"",OFFSET('Smelter Look-up'!$D$4,$V694-4,0)&amp;"")</f>
        <v/>
      </c>
      <c r="F694" s="216" t="str">
        <f ca="1">IF(ISERROR($V694),"",OFFSET('Smelter Look-up'!$E$4,$V694-4,0))</f>
        <v/>
      </c>
      <c r="G694" s="216" t="str">
        <f ca="1">IF(C694=$X$4,"Enter smelter details",IF(ISERROR($V694),"",OFFSET('Smelter Look-up'!$F$4,$V694-4,0)))</f>
        <v/>
      </c>
      <c r="H694" s="217" t="str">
        <f ca="1">IF(ISERROR($V694),"",OFFSET('Smelter Look-up'!$G$4,$V694-4,0))</f>
        <v/>
      </c>
      <c r="I694" s="218" t="str">
        <f ca="1">IF(ISERROR($V694),"",OFFSET('Smelter Look-up'!$H$4,$V694-4,0))</f>
        <v/>
      </c>
      <c r="J694" s="218" t="str">
        <f ca="1">IF(ISERROR($V694),"",OFFSET('Smelter Look-up'!$I$4,$V694-4,0))</f>
        <v/>
      </c>
      <c r="K694" s="272"/>
      <c r="L694" s="272"/>
      <c r="M694" s="272"/>
      <c r="N694" s="272"/>
      <c r="O694" s="272"/>
      <c r="P694" s="219"/>
      <c r="Q694" s="273"/>
      <c r="R694" s="216" t="str">
        <f ca="1">IF(ISERROR($V694),"",OFFSET('Smelter Look-up'!$C$4,$V694-4,0)&amp;"")</f>
        <v/>
      </c>
      <c r="S694" s="224" t="str">
        <f t="shared" ca="1" si="96"/>
        <v/>
      </c>
      <c r="T694" s="224" t="str">
        <f ca="1">IF(B694="","",IF(ISERROR(MATCH($J694,SorP!$B$1:$B$6230,0)),"",INDIRECT("'SorP'!$A$"&amp;MATCH($J694,SorP!$B$1:$B$6230,0))))</f>
        <v/>
      </c>
      <c r="U694" s="240"/>
      <c r="V694" s="274" t="e">
        <f>IF(C694="",NA(),MATCH($B694&amp;$C694,'Smelter Look-up'!$J:$J,0))</f>
        <v>#N/A</v>
      </c>
      <c r="W694" s="275"/>
      <c r="X694" s="275">
        <f t="shared" ca="1" si="97"/>
        <v>0</v>
      </c>
      <c r="Y694" s="275"/>
      <c r="Z694" s="275"/>
      <c r="AB694" s="277" t="str">
        <f t="shared" si="98"/>
        <v/>
      </c>
    </row>
    <row r="695" spans="1:28" s="276" customFormat="1" ht="20.25">
      <c r="A695" s="330"/>
      <c r="B695" s="216" t="str">
        <f>IF(LEN(A695)=0,"",INDEX('Smelter Look-up'!$A:$A,MATCH($A695,'Smelter Look-up'!$E:$E,0)))</f>
        <v/>
      </c>
      <c r="C695" s="220" t="str">
        <f>IF(LEN(A695)=0,"",INDEX('Smelter Look-up'!$C:$C,MATCH($A695,'Smelter Look-up'!$E:$E,0)))</f>
        <v/>
      </c>
      <c r="D695" s="282"/>
      <c r="E695" s="216" t="str">
        <f ca="1">IF(ISERROR($V695),"",OFFSET('Smelter Look-up'!$D$4,$V695-4,0)&amp;"")</f>
        <v/>
      </c>
      <c r="F695" s="216" t="str">
        <f ca="1">IF(ISERROR($V695),"",OFFSET('Smelter Look-up'!$E$4,$V695-4,0))</f>
        <v/>
      </c>
      <c r="G695" s="216" t="str">
        <f ca="1">IF(C695=$X$4,"Enter smelter details",IF(ISERROR($V695),"",OFFSET('Smelter Look-up'!$F$4,$V695-4,0)))</f>
        <v/>
      </c>
      <c r="H695" s="217" t="str">
        <f ca="1">IF(ISERROR($V695),"",OFFSET('Smelter Look-up'!$G$4,$V695-4,0))</f>
        <v/>
      </c>
      <c r="I695" s="218" t="str">
        <f ca="1">IF(ISERROR($V695),"",OFFSET('Smelter Look-up'!$H$4,$V695-4,0))</f>
        <v/>
      </c>
      <c r="J695" s="218" t="str">
        <f ca="1">IF(ISERROR($V695),"",OFFSET('Smelter Look-up'!$I$4,$V695-4,0))</f>
        <v/>
      </c>
      <c r="K695" s="272"/>
      <c r="L695" s="272"/>
      <c r="M695" s="272"/>
      <c r="N695" s="272"/>
      <c r="O695" s="272"/>
      <c r="P695" s="219"/>
      <c r="Q695" s="273"/>
      <c r="R695" s="216" t="str">
        <f ca="1">IF(ISERROR($V695),"",OFFSET('Smelter Look-up'!$C$4,$V695-4,0)&amp;"")</f>
        <v/>
      </c>
      <c r="S695" s="224" t="str">
        <f t="shared" ca="1" si="96"/>
        <v/>
      </c>
      <c r="T695" s="224" t="str">
        <f ca="1">IF(B695="","",IF(ISERROR(MATCH($J695,SorP!$B$1:$B$6230,0)),"",INDIRECT("'SorP'!$A$"&amp;MATCH($J695,SorP!$B$1:$B$6230,0))))</f>
        <v/>
      </c>
      <c r="U695" s="240"/>
      <c r="V695" s="274" t="e">
        <f>IF(C695="",NA(),MATCH($B695&amp;$C695,'Smelter Look-up'!$J:$J,0))</f>
        <v>#N/A</v>
      </c>
      <c r="W695" s="275"/>
      <c r="X695" s="275">
        <f t="shared" ca="1" si="97"/>
        <v>0</v>
      </c>
      <c r="Y695" s="275"/>
      <c r="Z695" s="275"/>
      <c r="AB695" s="277" t="str">
        <f t="shared" si="98"/>
        <v/>
      </c>
    </row>
    <row r="696" spans="1:28" s="276" customFormat="1" ht="20.25">
      <c r="A696" s="330"/>
      <c r="B696" s="216" t="str">
        <f>IF(LEN(A696)=0,"",INDEX('Smelter Look-up'!$A:$A,MATCH($A696,'Smelter Look-up'!$E:$E,0)))</f>
        <v/>
      </c>
      <c r="C696" s="220" t="str">
        <f>IF(LEN(A696)=0,"",INDEX('Smelter Look-up'!$C:$C,MATCH($A696,'Smelter Look-up'!$E:$E,0)))</f>
        <v/>
      </c>
      <c r="D696" s="282"/>
      <c r="E696" s="216" t="str">
        <f ca="1">IF(ISERROR($V696),"",OFFSET('Smelter Look-up'!$D$4,$V696-4,0)&amp;"")</f>
        <v/>
      </c>
      <c r="F696" s="216" t="str">
        <f ca="1">IF(ISERROR($V696),"",OFFSET('Smelter Look-up'!$E$4,$V696-4,0))</f>
        <v/>
      </c>
      <c r="G696" s="216" t="str">
        <f ca="1">IF(C696=$X$4,"Enter smelter details",IF(ISERROR($V696),"",OFFSET('Smelter Look-up'!$F$4,$V696-4,0)))</f>
        <v/>
      </c>
      <c r="H696" s="217" t="str">
        <f ca="1">IF(ISERROR($V696),"",OFFSET('Smelter Look-up'!$G$4,$V696-4,0))</f>
        <v/>
      </c>
      <c r="I696" s="218" t="str">
        <f ca="1">IF(ISERROR($V696),"",OFFSET('Smelter Look-up'!$H$4,$V696-4,0))</f>
        <v/>
      </c>
      <c r="J696" s="218" t="str">
        <f ca="1">IF(ISERROR($V696),"",OFFSET('Smelter Look-up'!$I$4,$V696-4,0))</f>
        <v/>
      </c>
      <c r="K696" s="272"/>
      <c r="L696" s="272"/>
      <c r="M696" s="272"/>
      <c r="N696" s="272"/>
      <c r="O696" s="272"/>
      <c r="P696" s="219"/>
      <c r="Q696" s="273"/>
      <c r="R696" s="216" t="str">
        <f ca="1">IF(ISERROR($V696),"",OFFSET('Smelter Look-up'!$C$4,$V696-4,0)&amp;"")</f>
        <v/>
      </c>
      <c r="S696" s="224" t="str">
        <f t="shared" ca="1" si="96"/>
        <v/>
      </c>
      <c r="T696" s="224" t="str">
        <f ca="1">IF(B696="","",IF(ISERROR(MATCH($J696,SorP!$B$1:$B$6230,0)),"",INDIRECT("'SorP'!$A$"&amp;MATCH($J696,SorP!$B$1:$B$6230,0))))</f>
        <v/>
      </c>
      <c r="U696" s="240"/>
      <c r="V696" s="274" t="e">
        <f>IF(C696="",NA(),MATCH($B696&amp;$C696,'Smelter Look-up'!$J:$J,0))</f>
        <v>#N/A</v>
      </c>
      <c r="W696" s="275"/>
      <c r="X696" s="275">
        <f t="shared" ca="1" si="97"/>
        <v>0</v>
      </c>
      <c r="Y696" s="275"/>
      <c r="Z696" s="275"/>
      <c r="AB696" s="277" t="str">
        <f t="shared" si="98"/>
        <v/>
      </c>
    </row>
    <row r="697" spans="1:28" s="276" customFormat="1" ht="20.25">
      <c r="A697" s="330"/>
      <c r="B697" s="216" t="str">
        <f>IF(LEN(A697)=0,"",INDEX('Smelter Look-up'!$A:$A,MATCH($A697,'Smelter Look-up'!$E:$E,0)))</f>
        <v/>
      </c>
      <c r="C697" s="220" t="str">
        <f>IF(LEN(A697)=0,"",INDEX('Smelter Look-up'!$C:$C,MATCH($A697,'Smelter Look-up'!$E:$E,0)))</f>
        <v/>
      </c>
      <c r="D697" s="282"/>
      <c r="E697" s="216" t="str">
        <f ca="1">IF(ISERROR($V697),"",OFFSET('Smelter Look-up'!$D$4,$V697-4,0)&amp;"")</f>
        <v/>
      </c>
      <c r="F697" s="216" t="str">
        <f ca="1">IF(ISERROR($V697),"",OFFSET('Smelter Look-up'!$E$4,$V697-4,0))</f>
        <v/>
      </c>
      <c r="G697" s="216" t="str">
        <f ca="1">IF(C697=$X$4,"Enter smelter details",IF(ISERROR($V697),"",OFFSET('Smelter Look-up'!$F$4,$V697-4,0)))</f>
        <v/>
      </c>
      <c r="H697" s="217" t="str">
        <f ca="1">IF(ISERROR($V697),"",OFFSET('Smelter Look-up'!$G$4,$V697-4,0))</f>
        <v/>
      </c>
      <c r="I697" s="218" t="str">
        <f ca="1">IF(ISERROR($V697),"",OFFSET('Smelter Look-up'!$H$4,$V697-4,0))</f>
        <v/>
      </c>
      <c r="J697" s="218" t="str">
        <f ca="1">IF(ISERROR($V697),"",OFFSET('Smelter Look-up'!$I$4,$V697-4,0))</f>
        <v/>
      </c>
      <c r="K697" s="272"/>
      <c r="L697" s="272"/>
      <c r="M697" s="272"/>
      <c r="N697" s="272"/>
      <c r="O697" s="272"/>
      <c r="P697" s="219"/>
      <c r="Q697" s="273"/>
      <c r="R697" s="216" t="str">
        <f ca="1">IF(ISERROR($V697),"",OFFSET('Smelter Look-up'!$C$4,$V697-4,0)&amp;"")</f>
        <v/>
      </c>
      <c r="S697" s="224" t="str">
        <f t="shared" ca="1" si="96"/>
        <v/>
      </c>
      <c r="T697" s="224" t="str">
        <f ca="1">IF(B697="","",IF(ISERROR(MATCH($J697,SorP!$B$1:$B$6230,0)),"",INDIRECT("'SorP'!$A$"&amp;MATCH($J697,SorP!$B$1:$B$6230,0))))</f>
        <v/>
      </c>
      <c r="U697" s="240"/>
      <c r="V697" s="274" t="e">
        <f>IF(C697="",NA(),MATCH($B697&amp;$C697,'Smelter Look-up'!$J:$J,0))</f>
        <v>#N/A</v>
      </c>
      <c r="W697" s="275"/>
      <c r="X697" s="275">
        <f t="shared" ca="1" si="97"/>
        <v>0</v>
      </c>
      <c r="Y697" s="275"/>
      <c r="Z697" s="275"/>
      <c r="AB697" s="277" t="str">
        <f t="shared" si="98"/>
        <v/>
      </c>
    </row>
    <row r="698" spans="1:28" s="276" customFormat="1" ht="20.25">
      <c r="A698" s="330"/>
      <c r="B698" s="216" t="str">
        <f>IF(LEN(A698)=0,"",INDEX('Smelter Look-up'!$A:$A,MATCH($A698,'Smelter Look-up'!$E:$E,0)))</f>
        <v/>
      </c>
      <c r="C698" s="220" t="str">
        <f>IF(LEN(A698)=0,"",INDEX('Smelter Look-up'!$C:$C,MATCH($A698,'Smelter Look-up'!$E:$E,0)))</f>
        <v/>
      </c>
      <c r="D698" s="282"/>
      <c r="E698" s="216" t="str">
        <f ca="1">IF(ISERROR($V698),"",OFFSET('Smelter Look-up'!$D$4,$V698-4,0)&amp;"")</f>
        <v/>
      </c>
      <c r="F698" s="216" t="str">
        <f ca="1">IF(ISERROR($V698),"",OFFSET('Smelter Look-up'!$E$4,$V698-4,0))</f>
        <v/>
      </c>
      <c r="G698" s="216" t="str">
        <f ca="1">IF(C698=$X$4,"Enter smelter details",IF(ISERROR($V698),"",OFFSET('Smelter Look-up'!$F$4,$V698-4,0)))</f>
        <v/>
      </c>
      <c r="H698" s="217" t="str">
        <f ca="1">IF(ISERROR($V698),"",OFFSET('Smelter Look-up'!$G$4,$V698-4,0))</f>
        <v/>
      </c>
      <c r="I698" s="218" t="str">
        <f ca="1">IF(ISERROR($V698),"",OFFSET('Smelter Look-up'!$H$4,$V698-4,0))</f>
        <v/>
      </c>
      <c r="J698" s="218" t="str">
        <f ca="1">IF(ISERROR($V698),"",OFFSET('Smelter Look-up'!$I$4,$V698-4,0))</f>
        <v/>
      </c>
      <c r="K698" s="272"/>
      <c r="L698" s="272"/>
      <c r="M698" s="272"/>
      <c r="N698" s="272"/>
      <c r="O698" s="272"/>
      <c r="P698" s="219"/>
      <c r="Q698" s="273"/>
      <c r="R698" s="216" t="str">
        <f ca="1">IF(ISERROR($V698),"",OFFSET('Smelter Look-up'!$C$4,$V698-4,0)&amp;"")</f>
        <v/>
      </c>
      <c r="S698" s="224" t="str">
        <f t="shared" ca="1" si="96"/>
        <v/>
      </c>
      <c r="T698" s="224" t="str">
        <f ca="1">IF(B698="","",IF(ISERROR(MATCH($J698,SorP!$B$1:$B$6230,0)),"",INDIRECT("'SorP'!$A$"&amp;MATCH($J698,SorP!$B$1:$B$6230,0))))</f>
        <v/>
      </c>
      <c r="U698" s="240"/>
      <c r="V698" s="274" t="e">
        <f>IF(C698="",NA(),MATCH($B698&amp;$C698,'Smelter Look-up'!$J:$J,0))</f>
        <v>#N/A</v>
      </c>
      <c r="W698" s="275"/>
      <c r="X698" s="275">
        <f t="shared" ca="1" si="97"/>
        <v>0</v>
      </c>
      <c r="Y698" s="275"/>
      <c r="Z698" s="275"/>
      <c r="AB698" s="277" t="str">
        <f t="shared" si="98"/>
        <v/>
      </c>
    </row>
    <row r="699" spans="1:28" s="276" customFormat="1" ht="20.25">
      <c r="A699" s="330"/>
      <c r="B699" s="216" t="str">
        <f>IF(LEN(A699)=0,"",INDEX('Smelter Look-up'!$A:$A,MATCH($A699,'Smelter Look-up'!$E:$E,0)))</f>
        <v/>
      </c>
      <c r="C699" s="220" t="str">
        <f>IF(LEN(A699)=0,"",INDEX('Smelter Look-up'!$C:$C,MATCH($A699,'Smelter Look-up'!$E:$E,0)))</f>
        <v/>
      </c>
      <c r="D699" s="282"/>
      <c r="E699" s="216" t="str">
        <f ca="1">IF(ISERROR($V699),"",OFFSET('Smelter Look-up'!$D$4,$V699-4,0)&amp;"")</f>
        <v/>
      </c>
      <c r="F699" s="216" t="str">
        <f ca="1">IF(ISERROR($V699),"",OFFSET('Smelter Look-up'!$E$4,$V699-4,0))</f>
        <v/>
      </c>
      <c r="G699" s="216" t="str">
        <f ca="1">IF(C699=$X$4,"Enter smelter details",IF(ISERROR($V699),"",OFFSET('Smelter Look-up'!$F$4,$V699-4,0)))</f>
        <v/>
      </c>
      <c r="H699" s="217" t="str">
        <f ca="1">IF(ISERROR($V699),"",OFFSET('Smelter Look-up'!$G$4,$V699-4,0))</f>
        <v/>
      </c>
      <c r="I699" s="218" t="str">
        <f ca="1">IF(ISERROR($V699),"",OFFSET('Smelter Look-up'!$H$4,$V699-4,0))</f>
        <v/>
      </c>
      <c r="J699" s="218" t="str">
        <f ca="1">IF(ISERROR($V699),"",OFFSET('Smelter Look-up'!$I$4,$V699-4,0))</f>
        <v/>
      </c>
      <c r="K699" s="272"/>
      <c r="L699" s="272"/>
      <c r="M699" s="272"/>
      <c r="N699" s="272"/>
      <c r="O699" s="272"/>
      <c r="P699" s="219"/>
      <c r="Q699" s="273"/>
      <c r="R699" s="216" t="str">
        <f ca="1">IF(ISERROR($V699),"",OFFSET('Smelter Look-up'!$C$4,$V699-4,0)&amp;"")</f>
        <v/>
      </c>
      <c r="S699" s="224" t="str">
        <f t="shared" ref="S699" ca="1" si="99">IF(B699="","",IF(ISERROR(MATCH($E699,CL,0)),"Unknown",INDIRECT("'C'!$A$"&amp;MATCH($E699,CL,0)+1)))</f>
        <v/>
      </c>
      <c r="T699" s="224" t="str">
        <f ca="1">IF(B699="","",IF(ISERROR(MATCH($J699,SorP!$B$1:$B$6230,0)),"",INDIRECT("'SorP'!$A$"&amp;MATCH($J699,SorP!$B$1:$B$6230,0))))</f>
        <v/>
      </c>
      <c r="U699" s="240"/>
      <c r="V699" s="274" t="e">
        <f>IF(C699="",NA(),MATCH($B699&amp;$C699,'Smelter Look-up'!$J:$J,0))</f>
        <v>#N/A</v>
      </c>
      <c r="W699" s="275"/>
      <c r="X699" s="275">
        <f t="shared" ref="X699" ca="1" si="100">IF(AND(C699="Smelter not listed",OR(LEN(D699)=0,LEN(E699)=0)),1,0)</f>
        <v>0</v>
      </c>
      <c r="Y699" s="275"/>
      <c r="Z699" s="275"/>
      <c r="AB699" s="277" t="str">
        <f t="shared" ref="AB699" si="101">B699&amp;C699</f>
        <v/>
      </c>
    </row>
    <row r="700" spans="1:28" s="276" customFormat="1" ht="20.25">
      <c r="A700" s="330"/>
      <c r="B700" s="216" t="str">
        <f>IF(LEN(A700)=0,"",INDEX('Smelter Look-up'!$A:$A,MATCH($A700,'Smelter Look-up'!$E:$E,0)))</f>
        <v/>
      </c>
      <c r="C700" s="220" t="str">
        <f>IF(LEN(A700)=0,"",INDEX('Smelter Look-up'!$C:$C,MATCH($A700,'Smelter Look-up'!$E:$E,0)))</f>
        <v/>
      </c>
      <c r="D700" s="282"/>
      <c r="E700" s="216" t="str">
        <f ca="1">IF(ISERROR($V700),"",OFFSET('Smelter Look-up'!$D$4,$V700-4,0)&amp;"")</f>
        <v/>
      </c>
      <c r="F700" s="216" t="str">
        <f ca="1">IF(ISERROR($V700),"",OFFSET('Smelter Look-up'!$E$4,$V700-4,0))</f>
        <v/>
      </c>
      <c r="G700" s="216" t="str">
        <f ca="1">IF(C700=$X$4,"Enter smelter details",IF(ISERROR($V700),"",OFFSET('Smelter Look-up'!$F$4,$V700-4,0)))</f>
        <v/>
      </c>
      <c r="H700" s="217" t="str">
        <f ca="1">IF(ISERROR($V700),"",OFFSET('Smelter Look-up'!$G$4,$V700-4,0))</f>
        <v/>
      </c>
      <c r="I700" s="218" t="str">
        <f ca="1">IF(ISERROR($V700),"",OFFSET('Smelter Look-up'!$H$4,$V700-4,0))</f>
        <v/>
      </c>
      <c r="J700" s="218" t="str">
        <f ca="1">IF(ISERROR($V700),"",OFFSET('Smelter Look-up'!$I$4,$V700-4,0))</f>
        <v/>
      </c>
      <c r="K700" s="272"/>
      <c r="L700" s="272"/>
      <c r="M700" s="272"/>
      <c r="N700" s="272"/>
      <c r="O700" s="272"/>
      <c r="P700" s="219"/>
      <c r="Q700" s="273"/>
      <c r="R700" s="216" t="str">
        <f ca="1">IF(ISERROR($V700),"",OFFSET('Smelter Look-up'!$C$4,$V700-4,0)&amp;"")</f>
        <v/>
      </c>
      <c r="S700" s="224" t="str">
        <f t="shared" ref="S700:S731" ca="1" si="102">IF(B700="","",IF(ISERROR(MATCH($E700,CL,0)),"Unknown",INDIRECT("'C'!$A$"&amp;MATCH($E700,CL,0)+1)))</f>
        <v/>
      </c>
      <c r="T700" s="224" t="str">
        <f ca="1">IF(B700="","",IF(ISERROR(MATCH($J700,SorP!$B$1:$B$6230,0)),"",INDIRECT("'SorP'!$A$"&amp;MATCH($J700,SorP!$B$1:$B$6230,0))))</f>
        <v/>
      </c>
      <c r="U700" s="240"/>
      <c r="V700" s="274" t="e">
        <f>IF(C700="",NA(),MATCH($B700&amp;$C700,'Smelter Look-up'!$J:$J,0))</f>
        <v>#N/A</v>
      </c>
      <c r="W700" s="275"/>
      <c r="X700" s="275">
        <f t="shared" ref="X700:X731" ca="1" si="103">IF(AND(C700="Smelter not listed",OR(LEN(D700)=0,LEN(E700)=0)),1,0)</f>
        <v>0</v>
      </c>
      <c r="Y700" s="275"/>
      <c r="Z700" s="275"/>
      <c r="AB700" s="277" t="str">
        <f t="shared" ref="AB700:AB731" si="104">B700&amp;C700</f>
        <v/>
      </c>
    </row>
    <row r="701" spans="1:28" s="276" customFormat="1" ht="20.25">
      <c r="A701" s="330"/>
      <c r="B701" s="216" t="str">
        <f>IF(LEN(A701)=0,"",INDEX('Smelter Look-up'!$A:$A,MATCH($A701,'Smelter Look-up'!$E:$E,0)))</f>
        <v/>
      </c>
      <c r="C701" s="220" t="str">
        <f>IF(LEN(A701)=0,"",INDEX('Smelter Look-up'!$C:$C,MATCH($A701,'Smelter Look-up'!$E:$E,0)))</f>
        <v/>
      </c>
      <c r="D701" s="282"/>
      <c r="E701" s="216" t="str">
        <f ca="1">IF(ISERROR($V701),"",OFFSET('Smelter Look-up'!$D$4,$V701-4,0)&amp;"")</f>
        <v/>
      </c>
      <c r="F701" s="216" t="str">
        <f ca="1">IF(ISERROR($V701),"",OFFSET('Smelter Look-up'!$E$4,$V701-4,0))</f>
        <v/>
      </c>
      <c r="G701" s="216" t="str">
        <f ca="1">IF(C701=$X$4,"Enter smelter details",IF(ISERROR($V701),"",OFFSET('Smelter Look-up'!$F$4,$V701-4,0)))</f>
        <v/>
      </c>
      <c r="H701" s="217" t="str">
        <f ca="1">IF(ISERROR($V701),"",OFFSET('Smelter Look-up'!$G$4,$V701-4,0))</f>
        <v/>
      </c>
      <c r="I701" s="218" t="str">
        <f ca="1">IF(ISERROR($V701),"",OFFSET('Smelter Look-up'!$H$4,$V701-4,0))</f>
        <v/>
      </c>
      <c r="J701" s="218" t="str">
        <f ca="1">IF(ISERROR($V701),"",OFFSET('Smelter Look-up'!$I$4,$V701-4,0))</f>
        <v/>
      </c>
      <c r="K701" s="272"/>
      <c r="L701" s="272"/>
      <c r="M701" s="272"/>
      <c r="N701" s="272"/>
      <c r="O701" s="272"/>
      <c r="P701" s="219"/>
      <c r="Q701" s="273"/>
      <c r="R701" s="216" t="str">
        <f ca="1">IF(ISERROR($V701),"",OFFSET('Smelter Look-up'!$C$4,$V701-4,0)&amp;"")</f>
        <v/>
      </c>
      <c r="S701" s="224" t="str">
        <f t="shared" ca="1" si="102"/>
        <v/>
      </c>
      <c r="T701" s="224" t="str">
        <f ca="1">IF(B701="","",IF(ISERROR(MATCH($J701,SorP!$B$1:$B$6230,0)),"",INDIRECT("'SorP'!$A$"&amp;MATCH($J701,SorP!$B$1:$B$6230,0))))</f>
        <v/>
      </c>
      <c r="U701" s="240"/>
      <c r="V701" s="274" t="e">
        <f>IF(C701="",NA(),MATCH($B701&amp;$C701,'Smelter Look-up'!$J:$J,0))</f>
        <v>#N/A</v>
      </c>
      <c r="W701" s="275"/>
      <c r="X701" s="275">
        <f t="shared" ca="1" si="103"/>
        <v>0</v>
      </c>
      <c r="Y701" s="275"/>
      <c r="Z701" s="275"/>
      <c r="AB701" s="277" t="str">
        <f t="shared" si="104"/>
        <v/>
      </c>
    </row>
    <row r="702" spans="1:28" s="276" customFormat="1" ht="20.25">
      <c r="A702" s="330"/>
      <c r="B702" s="216" t="str">
        <f>IF(LEN(A702)=0,"",INDEX('Smelter Look-up'!$A:$A,MATCH($A702,'Smelter Look-up'!$E:$E,0)))</f>
        <v/>
      </c>
      <c r="C702" s="220" t="str">
        <f>IF(LEN(A702)=0,"",INDEX('Smelter Look-up'!$C:$C,MATCH($A702,'Smelter Look-up'!$E:$E,0)))</f>
        <v/>
      </c>
      <c r="D702" s="282"/>
      <c r="E702" s="216" t="str">
        <f ca="1">IF(ISERROR($V702),"",OFFSET('Smelter Look-up'!$D$4,$V702-4,0)&amp;"")</f>
        <v/>
      </c>
      <c r="F702" s="216" t="str">
        <f ca="1">IF(ISERROR($V702),"",OFFSET('Smelter Look-up'!$E$4,$V702-4,0))</f>
        <v/>
      </c>
      <c r="G702" s="216" t="str">
        <f ca="1">IF(C702=$X$4,"Enter smelter details",IF(ISERROR($V702),"",OFFSET('Smelter Look-up'!$F$4,$V702-4,0)))</f>
        <v/>
      </c>
      <c r="H702" s="217" t="str">
        <f ca="1">IF(ISERROR($V702),"",OFFSET('Smelter Look-up'!$G$4,$V702-4,0))</f>
        <v/>
      </c>
      <c r="I702" s="218" t="str">
        <f ca="1">IF(ISERROR($V702),"",OFFSET('Smelter Look-up'!$H$4,$V702-4,0))</f>
        <v/>
      </c>
      <c r="J702" s="218" t="str">
        <f ca="1">IF(ISERROR($V702),"",OFFSET('Smelter Look-up'!$I$4,$V702-4,0))</f>
        <v/>
      </c>
      <c r="K702" s="272"/>
      <c r="L702" s="272"/>
      <c r="M702" s="272"/>
      <c r="N702" s="272"/>
      <c r="O702" s="272"/>
      <c r="P702" s="219"/>
      <c r="Q702" s="273"/>
      <c r="R702" s="216" t="str">
        <f ca="1">IF(ISERROR($V702),"",OFFSET('Smelter Look-up'!$C$4,$V702-4,0)&amp;"")</f>
        <v/>
      </c>
      <c r="S702" s="224" t="str">
        <f t="shared" ca="1" si="102"/>
        <v/>
      </c>
      <c r="T702" s="224" t="str">
        <f ca="1">IF(B702="","",IF(ISERROR(MATCH($J702,SorP!$B$1:$B$6230,0)),"",INDIRECT("'SorP'!$A$"&amp;MATCH($J702,SorP!$B$1:$B$6230,0))))</f>
        <v/>
      </c>
      <c r="U702" s="240"/>
      <c r="V702" s="274" t="e">
        <f>IF(C702="",NA(),MATCH($B702&amp;$C702,'Smelter Look-up'!$J:$J,0))</f>
        <v>#N/A</v>
      </c>
      <c r="W702" s="275"/>
      <c r="X702" s="275">
        <f t="shared" ca="1" si="103"/>
        <v>0</v>
      </c>
      <c r="Y702" s="275"/>
      <c r="Z702" s="275"/>
      <c r="AB702" s="277" t="str">
        <f t="shared" si="104"/>
        <v/>
      </c>
    </row>
    <row r="703" spans="1:28" s="276" customFormat="1" ht="20.25">
      <c r="A703" s="330"/>
      <c r="B703" s="216" t="str">
        <f>IF(LEN(A703)=0,"",INDEX('Smelter Look-up'!$A:$A,MATCH($A703,'Smelter Look-up'!$E:$E,0)))</f>
        <v/>
      </c>
      <c r="C703" s="220" t="str">
        <f>IF(LEN(A703)=0,"",INDEX('Smelter Look-up'!$C:$C,MATCH($A703,'Smelter Look-up'!$E:$E,0)))</f>
        <v/>
      </c>
      <c r="D703" s="282"/>
      <c r="E703" s="216" t="str">
        <f ca="1">IF(ISERROR($V703),"",OFFSET('Smelter Look-up'!$D$4,$V703-4,0)&amp;"")</f>
        <v/>
      </c>
      <c r="F703" s="216" t="str">
        <f ca="1">IF(ISERROR($V703),"",OFFSET('Smelter Look-up'!$E$4,$V703-4,0))</f>
        <v/>
      </c>
      <c r="G703" s="216" t="str">
        <f ca="1">IF(C703=$X$4,"Enter smelter details",IF(ISERROR($V703),"",OFFSET('Smelter Look-up'!$F$4,$V703-4,0)))</f>
        <v/>
      </c>
      <c r="H703" s="217" t="str">
        <f ca="1">IF(ISERROR($V703),"",OFFSET('Smelter Look-up'!$G$4,$V703-4,0))</f>
        <v/>
      </c>
      <c r="I703" s="218" t="str">
        <f ca="1">IF(ISERROR($V703),"",OFFSET('Smelter Look-up'!$H$4,$V703-4,0))</f>
        <v/>
      </c>
      <c r="J703" s="218" t="str">
        <f ca="1">IF(ISERROR($V703),"",OFFSET('Smelter Look-up'!$I$4,$V703-4,0))</f>
        <v/>
      </c>
      <c r="K703" s="272"/>
      <c r="L703" s="272"/>
      <c r="M703" s="272"/>
      <c r="N703" s="272"/>
      <c r="O703" s="272"/>
      <c r="P703" s="219"/>
      <c r="Q703" s="273"/>
      <c r="R703" s="216" t="str">
        <f ca="1">IF(ISERROR($V703),"",OFFSET('Smelter Look-up'!$C$4,$V703-4,0)&amp;"")</f>
        <v/>
      </c>
      <c r="S703" s="224" t="str">
        <f t="shared" ca="1" si="102"/>
        <v/>
      </c>
      <c r="T703" s="224" t="str">
        <f ca="1">IF(B703="","",IF(ISERROR(MATCH($J703,SorP!$B$1:$B$6230,0)),"",INDIRECT("'SorP'!$A$"&amp;MATCH($J703,SorP!$B$1:$B$6230,0))))</f>
        <v/>
      </c>
      <c r="U703" s="240"/>
      <c r="V703" s="274" t="e">
        <f>IF(C703="",NA(),MATCH($B703&amp;$C703,'Smelter Look-up'!$J:$J,0))</f>
        <v>#N/A</v>
      </c>
      <c r="W703" s="275"/>
      <c r="X703" s="275">
        <f t="shared" ca="1" si="103"/>
        <v>0</v>
      </c>
      <c r="Y703" s="275"/>
      <c r="Z703" s="275"/>
      <c r="AB703" s="277" t="str">
        <f t="shared" si="104"/>
        <v/>
      </c>
    </row>
    <row r="704" spans="1:28" s="276" customFormat="1" ht="20.25">
      <c r="A704" s="330"/>
      <c r="B704" s="216" t="str">
        <f>IF(LEN(A704)=0,"",INDEX('Smelter Look-up'!$A:$A,MATCH($A704,'Smelter Look-up'!$E:$E,0)))</f>
        <v/>
      </c>
      <c r="C704" s="220" t="str">
        <f>IF(LEN(A704)=0,"",INDEX('Smelter Look-up'!$C:$C,MATCH($A704,'Smelter Look-up'!$E:$E,0)))</f>
        <v/>
      </c>
      <c r="D704" s="282"/>
      <c r="E704" s="216" t="str">
        <f ca="1">IF(ISERROR($V704),"",OFFSET('Smelter Look-up'!$D$4,$V704-4,0)&amp;"")</f>
        <v/>
      </c>
      <c r="F704" s="216" t="str">
        <f ca="1">IF(ISERROR($V704),"",OFFSET('Smelter Look-up'!$E$4,$V704-4,0))</f>
        <v/>
      </c>
      <c r="G704" s="216" t="str">
        <f ca="1">IF(C704=$X$4,"Enter smelter details",IF(ISERROR($V704),"",OFFSET('Smelter Look-up'!$F$4,$V704-4,0)))</f>
        <v/>
      </c>
      <c r="H704" s="217" t="str">
        <f ca="1">IF(ISERROR($V704),"",OFFSET('Smelter Look-up'!$G$4,$V704-4,0))</f>
        <v/>
      </c>
      <c r="I704" s="218" t="str">
        <f ca="1">IF(ISERROR($V704),"",OFFSET('Smelter Look-up'!$H$4,$V704-4,0))</f>
        <v/>
      </c>
      <c r="J704" s="218" t="str">
        <f ca="1">IF(ISERROR($V704),"",OFFSET('Smelter Look-up'!$I$4,$V704-4,0))</f>
        <v/>
      </c>
      <c r="K704" s="272"/>
      <c r="L704" s="272"/>
      <c r="M704" s="272"/>
      <c r="N704" s="272"/>
      <c r="O704" s="272"/>
      <c r="P704" s="219"/>
      <c r="Q704" s="273"/>
      <c r="R704" s="216" t="str">
        <f ca="1">IF(ISERROR($V704),"",OFFSET('Smelter Look-up'!$C$4,$V704-4,0)&amp;"")</f>
        <v/>
      </c>
      <c r="S704" s="224" t="str">
        <f t="shared" ca="1" si="102"/>
        <v/>
      </c>
      <c r="T704" s="224" t="str">
        <f ca="1">IF(B704="","",IF(ISERROR(MATCH($J704,SorP!$B$1:$B$6230,0)),"",INDIRECT("'SorP'!$A$"&amp;MATCH($J704,SorP!$B$1:$B$6230,0))))</f>
        <v/>
      </c>
      <c r="U704" s="240"/>
      <c r="V704" s="274" t="e">
        <f>IF(C704="",NA(),MATCH($B704&amp;$C704,'Smelter Look-up'!$J:$J,0))</f>
        <v>#N/A</v>
      </c>
      <c r="W704" s="275"/>
      <c r="X704" s="275">
        <f t="shared" ca="1" si="103"/>
        <v>0</v>
      </c>
      <c r="Y704" s="275"/>
      <c r="Z704" s="275"/>
      <c r="AB704" s="277" t="str">
        <f t="shared" si="104"/>
        <v/>
      </c>
    </row>
    <row r="705" spans="1:28" s="276" customFormat="1" ht="20.25">
      <c r="A705" s="330"/>
      <c r="B705" s="216" t="str">
        <f>IF(LEN(A705)=0,"",INDEX('Smelter Look-up'!$A:$A,MATCH($A705,'Smelter Look-up'!$E:$E,0)))</f>
        <v/>
      </c>
      <c r="C705" s="220" t="str">
        <f>IF(LEN(A705)=0,"",INDEX('Smelter Look-up'!$C:$C,MATCH($A705,'Smelter Look-up'!$E:$E,0)))</f>
        <v/>
      </c>
      <c r="D705" s="282"/>
      <c r="E705" s="216" t="str">
        <f ca="1">IF(ISERROR($V705),"",OFFSET('Smelter Look-up'!$D$4,$V705-4,0)&amp;"")</f>
        <v/>
      </c>
      <c r="F705" s="216" t="str">
        <f ca="1">IF(ISERROR($V705),"",OFFSET('Smelter Look-up'!$E$4,$V705-4,0))</f>
        <v/>
      </c>
      <c r="G705" s="216" t="str">
        <f ca="1">IF(C705=$X$4,"Enter smelter details",IF(ISERROR($V705),"",OFFSET('Smelter Look-up'!$F$4,$V705-4,0)))</f>
        <v/>
      </c>
      <c r="H705" s="217" t="str">
        <f ca="1">IF(ISERROR($V705),"",OFFSET('Smelter Look-up'!$G$4,$V705-4,0))</f>
        <v/>
      </c>
      <c r="I705" s="218" t="str">
        <f ca="1">IF(ISERROR($V705),"",OFFSET('Smelter Look-up'!$H$4,$V705-4,0))</f>
        <v/>
      </c>
      <c r="J705" s="218" t="str">
        <f ca="1">IF(ISERROR($V705),"",OFFSET('Smelter Look-up'!$I$4,$V705-4,0))</f>
        <v/>
      </c>
      <c r="K705" s="272"/>
      <c r="L705" s="272"/>
      <c r="M705" s="272"/>
      <c r="N705" s="272"/>
      <c r="O705" s="272"/>
      <c r="P705" s="219"/>
      <c r="Q705" s="273"/>
      <c r="R705" s="216" t="str">
        <f ca="1">IF(ISERROR($V705),"",OFFSET('Smelter Look-up'!$C$4,$V705-4,0)&amp;"")</f>
        <v/>
      </c>
      <c r="S705" s="224" t="str">
        <f t="shared" ca="1" si="102"/>
        <v/>
      </c>
      <c r="T705" s="224" t="str">
        <f ca="1">IF(B705="","",IF(ISERROR(MATCH($J705,SorP!$B$1:$B$6230,0)),"",INDIRECT("'SorP'!$A$"&amp;MATCH($J705,SorP!$B$1:$B$6230,0))))</f>
        <v/>
      </c>
      <c r="U705" s="240"/>
      <c r="V705" s="274" t="e">
        <f>IF(C705="",NA(),MATCH($B705&amp;$C705,'Smelter Look-up'!$J:$J,0))</f>
        <v>#N/A</v>
      </c>
      <c r="W705" s="275"/>
      <c r="X705" s="275">
        <f t="shared" ca="1" si="103"/>
        <v>0</v>
      </c>
      <c r="Y705" s="275"/>
      <c r="Z705" s="275"/>
      <c r="AB705" s="277" t="str">
        <f t="shared" si="104"/>
        <v/>
      </c>
    </row>
    <row r="706" spans="1:28" s="276" customFormat="1" ht="20.25">
      <c r="A706" s="330"/>
      <c r="B706" s="216" t="str">
        <f>IF(LEN(A706)=0,"",INDEX('Smelter Look-up'!$A:$A,MATCH($A706,'Smelter Look-up'!$E:$E,0)))</f>
        <v/>
      </c>
      <c r="C706" s="220" t="str">
        <f>IF(LEN(A706)=0,"",INDEX('Smelter Look-up'!$C:$C,MATCH($A706,'Smelter Look-up'!$E:$E,0)))</f>
        <v/>
      </c>
      <c r="D706" s="282"/>
      <c r="E706" s="216" t="str">
        <f ca="1">IF(ISERROR($V706),"",OFFSET('Smelter Look-up'!$D$4,$V706-4,0)&amp;"")</f>
        <v/>
      </c>
      <c r="F706" s="216" t="str">
        <f ca="1">IF(ISERROR($V706),"",OFFSET('Smelter Look-up'!$E$4,$V706-4,0))</f>
        <v/>
      </c>
      <c r="G706" s="216" t="str">
        <f ca="1">IF(C706=$X$4,"Enter smelter details",IF(ISERROR($V706),"",OFFSET('Smelter Look-up'!$F$4,$V706-4,0)))</f>
        <v/>
      </c>
      <c r="H706" s="217" t="str">
        <f ca="1">IF(ISERROR($V706),"",OFFSET('Smelter Look-up'!$G$4,$V706-4,0))</f>
        <v/>
      </c>
      <c r="I706" s="218" t="str">
        <f ca="1">IF(ISERROR($V706),"",OFFSET('Smelter Look-up'!$H$4,$V706-4,0))</f>
        <v/>
      </c>
      <c r="J706" s="218" t="str">
        <f ca="1">IF(ISERROR($V706),"",OFFSET('Smelter Look-up'!$I$4,$V706-4,0))</f>
        <v/>
      </c>
      <c r="K706" s="272"/>
      <c r="L706" s="272"/>
      <c r="M706" s="272"/>
      <c r="N706" s="272"/>
      <c r="O706" s="272"/>
      <c r="P706" s="219"/>
      <c r="Q706" s="273"/>
      <c r="R706" s="216" t="str">
        <f ca="1">IF(ISERROR($V706),"",OFFSET('Smelter Look-up'!$C$4,$V706-4,0)&amp;"")</f>
        <v/>
      </c>
      <c r="S706" s="224" t="str">
        <f t="shared" ca="1" si="102"/>
        <v/>
      </c>
      <c r="T706" s="224" t="str">
        <f ca="1">IF(B706="","",IF(ISERROR(MATCH($J706,SorP!$B$1:$B$6230,0)),"",INDIRECT("'SorP'!$A$"&amp;MATCH($J706,SorP!$B$1:$B$6230,0))))</f>
        <v/>
      </c>
      <c r="U706" s="240"/>
      <c r="V706" s="274" t="e">
        <f>IF(C706="",NA(),MATCH($B706&amp;$C706,'Smelter Look-up'!$J:$J,0))</f>
        <v>#N/A</v>
      </c>
      <c r="W706" s="275"/>
      <c r="X706" s="275">
        <f t="shared" ca="1" si="103"/>
        <v>0</v>
      </c>
      <c r="Y706" s="275"/>
      <c r="Z706" s="275"/>
      <c r="AB706" s="277" t="str">
        <f t="shared" si="104"/>
        <v/>
      </c>
    </row>
    <row r="707" spans="1:28" s="276" customFormat="1" ht="20.25">
      <c r="A707" s="330"/>
      <c r="B707" s="216" t="str">
        <f>IF(LEN(A707)=0,"",INDEX('Smelter Look-up'!$A:$A,MATCH($A707,'Smelter Look-up'!$E:$E,0)))</f>
        <v/>
      </c>
      <c r="C707" s="220" t="str">
        <f>IF(LEN(A707)=0,"",INDEX('Smelter Look-up'!$C:$C,MATCH($A707,'Smelter Look-up'!$E:$E,0)))</f>
        <v/>
      </c>
      <c r="D707" s="282"/>
      <c r="E707" s="216" t="str">
        <f ca="1">IF(ISERROR($V707),"",OFFSET('Smelter Look-up'!$D$4,$V707-4,0)&amp;"")</f>
        <v/>
      </c>
      <c r="F707" s="216" t="str">
        <f ca="1">IF(ISERROR($V707),"",OFFSET('Smelter Look-up'!$E$4,$V707-4,0))</f>
        <v/>
      </c>
      <c r="G707" s="216" t="str">
        <f ca="1">IF(C707=$X$4,"Enter smelter details",IF(ISERROR($V707),"",OFFSET('Smelter Look-up'!$F$4,$V707-4,0)))</f>
        <v/>
      </c>
      <c r="H707" s="217" t="str">
        <f ca="1">IF(ISERROR($V707),"",OFFSET('Smelter Look-up'!$G$4,$V707-4,0))</f>
        <v/>
      </c>
      <c r="I707" s="218" t="str">
        <f ca="1">IF(ISERROR($V707),"",OFFSET('Smelter Look-up'!$H$4,$V707-4,0))</f>
        <v/>
      </c>
      <c r="J707" s="218" t="str">
        <f ca="1">IF(ISERROR($V707),"",OFFSET('Smelter Look-up'!$I$4,$V707-4,0))</f>
        <v/>
      </c>
      <c r="K707" s="272"/>
      <c r="L707" s="272"/>
      <c r="M707" s="272"/>
      <c r="N707" s="272"/>
      <c r="O707" s="272"/>
      <c r="P707" s="219"/>
      <c r="Q707" s="273"/>
      <c r="R707" s="216" t="str">
        <f ca="1">IF(ISERROR($V707),"",OFFSET('Smelter Look-up'!$C$4,$V707-4,0)&amp;"")</f>
        <v/>
      </c>
      <c r="S707" s="224" t="str">
        <f t="shared" ca="1" si="102"/>
        <v/>
      </c>
      <c r="T707" s="224" t="str">
        <f ca="1">IF(B707="","",IF(ISERROR(MATCH($J707,SorP!$B$1:$B$6230,0)),"",INDIRECT("'SorP'!$A$"&amp;MATCH($J707,SorP!$B$1:$B$6230,0))))</f>
        <v/>
      </c>
      <c r="U707" s="240"/>
      <c r="V707" s="274" t="e">
        <f>IF(C707="",NA(),MATCH($B707&amp;$C707,'Smelter Look-up'!$J:$J,0))</f>
        <v>#N/A</v>
      </c>
      <c r="W707" s="275"/>
      <c r="X707" s="275">
        <f t="shared" ca="1" si="103"/>
        <v>0</v>
      </c>
      <c r="Y707" s="275"/>
      <c r="Z707" s="275"/>
      <c r="AB707" s="277" t="str">
        <f t="shared" si="104"/>
        <v/>
      </c>
    </row>
    <row r="708" spans="1:28" s="276" customFormat="1" ht="20.25">
      <c r="A708" s="330"/>
      <c r="B708" s="216" t="str">
        <f>IF(LEN(A708)=0,"",INDEX('Smelter Look-up'!$A:$A,MATCH($A708,'Smelter Look-up'!$E:$E,0)))</f>
        <v/>
      </c>
      <c r="C708" s="220" t="str">
        <f>IF(LEN(A708)=0,"",INDEX('Smelter Look-up'!$C:$C,MATCH($A708,'Smelter Look-up'!$E:$E,0)))</f>
        <v/>
      </c>
      <c r="D708" s="282"/>
      <c r="E708" s="216" t="str">
        <f ca="1">IF(ISERROR($V708),"",OFFSET('Smelter Look-up'!$D$4,$V708-4,0)&amp;"")</f>
        <v/>
      </c>
      <c r="F708" s="216" t="str">
        <f ca="1">IF(ISERROR($V708),"",OFFSET('Smelter Look-up'!$E$4,$V708-4,0))</f>
        <v/>
      </c>
      <c r="G708" s="216" t="str">
        <f ca="1">IF(C708=$X$4,"Enter smelter details",IF(ISERROR($V708),"",OFFSET('Smelter Look-up'!$F$4,$V708-4,0)))</f>
        <v/>
      </c>
      <c r="H708" s="217" t="str">
        <f ca="1">IF(ISERROR($V708),"",OFFSET('Smelter Look-up'!$G$4,$V708-4,0))</f>
        <v/>
      </c>
      <c r="I708" s="218" t="str">
        <f ca="1">IF(ISERROR($V708),"",OFFSET('Smelter Look-up'!$H$4,$V708-4,0))</f>
        <v/>
      </c>
      <c r="J708" s="218" t="str">
        <f ca="1">IF(ISERROR($V708),"",OFFSET('Smelter Look-up'!$I$4,$V708-4,0))</f>
        <v/>
      </c>
      <c r="K708" s="272"/>
      <c r="L708" s="272"/>
      <c r="M708" s="272"/>
      <c r="N708" s="272"/>
      <c r="O708" s="272"/>
      <c r="P708" s="219"/>
      <c r="Q708" s="273"/>
      <c r="R708" s="216" t="str">
        <f ca="1">IF(ISERROR($V708),"",OFFSET('Smelter Look-up'!$C$4,$V708-4,0)&amp;"")</f>
        <v/>
      </c>
      <c r="S708" s="224" t="str">
        <f t="shared" ca="1" si="102"/>
        <v/>
      </c>
      <c r="T708" s="224" t="str">
        <f ca="1">IF(B708="","",IF(ISERROR(MATCH($J708,SorP!$B$1:$B$6230,0)),"",INDIRECT("'SorP'!$A$"&amp;MATCH($J708,SorP!$B$1:$B$6230,0))))</f>
        <v/>
      </c>
      <c r="U708" s="240"/>
      <c r="V708" s="274" t="e">
        <f>IF(C708="",NA(),MATCH($B708&amp;$C708,'Smelter Look-up'!$J:$J,0))</f>
        <v>#N/A</v>
      </c>
      <c r="W708" s="275"/>
      <c r="X708" s="275">
        <f t="shared" ca="1" si="103"/>
        <v>0</v>
      </c>
      <c r="Y708" s="275"/>
      <c r="Z708" s="275"/>
      <c r="AB708" s="277" t="str">
        <f t="shared" si="104"/>
        <v/>
      </c>
    </row>
    <row r="709" spans="1:28" s="276" customFormat="1" ht="20.25">
      <c r="A709" s="330"/>
      <c r="B709" s="216" t="str">
        <f>IF(LEN(A709)=0,"",INDEX('Smelter Look-up'!$A:$A,MATCH($A709,'Smelter Look-up'!$E:$E,0)))</f>
        <v/>
      </c>
      <c r="C709" s="220" t="str">
        <f>IF(LEN(A709)=0,"",INDEX('Smelter Look-up'!$C:$C,MATCH($A709,'Smelter Look-up'!$E:$E,0)))</f>
        <v/>
      </c>
      <c r="D709" s="282"/>
      <c r="E709" s="216" t="str">
        <f ca="1">IF(ISERROR($V709),"",OFFSET('Smelter Look-up'!$D$4,$V709-4,0)&amp;"")</f>
        <v/>
      </c>
      <c r="F709" s="216" t="str">
        <f ca="1">IF(ISERROR($V709),"",OFFSET('Smelter Look-up'!$E$4,$V709-4,0))</f>
        <v/>
      </c>
      <c r="G709" s="216" t="str">
        <f ca="1">IF(C709=$X$4,"Enter smelter details",IF(ISERROR($V709),"",OFFSET('Smelter Look-up'!$F$4,$V709-4,0)))</f>
        <v/>
      </c>
      <c r="H709" s="217" t="str">
        <f ca="1">IF(ISERROR($V709),"",OFFSET('Smelter Look-up'!$G$4,$V709-4,0))</f>
        <v/>
      </c>
      <c r="I709" s="218" t="str">
        <f ca="1">IF(ISERROR($V709),"",OFFSET('Smelter Look-up'!$H$4,$V709-4,0))</f>
        <v/>
      </c>
      <c r="J709" s="218" t="str">
        <f ca="1">IF(ISERROR($V709),"",OFFSET('Smelter Look-up'!$I$4,$V709-4,0))</f>
        <v/>
      </c>
      <c r="K709" s="272"/>
      <c r="L709" s="272"/>
      <c r="M709" s="272"/>
      <c r="N709" s="272"/>
      <c r="O709" s="272"/>
      <c r="P709" s="219"/>
      <c r="Q709" s="273"/>
      <c r="R709" s="216" t="str">
        <f ca="1">IF(ISERROR($V709),"",OFFSET('Smelter Look-up'!$C$4,$V709-4,0)&amp;"")</f>
        <v/>
      </c>
      <c r="S709" s="224" t="str">
        <f t="shared" ca="1" si="102"/>
        <v/>
      </c>
      <c r="T709" s="224" t="str">
        <f ca="1">IF(B709="","",IF(ISERROR(MATCH($J709,SorP!$B$1:$B$6230,0)),"",INDIRECT("'SorP'!$A$"&amp;MATCH($J709,SorP!$B$1:$B$6230,0))))</f>
        <v/>
      </c>
      <c r="U709" s="240"/>
      <c r="V709" s="274" t="e">
        <f>IF(C709="",NA(),MATCH($B709&amp;$C709,'Smelter Look-up'!$J:$J,0))</f>
        <v>#N/A</v>
      </c>
      <c r="W709" s="275"/>
      <c r="X709" s="275">
        <f t="shared" ca="1" si="103"/>
        <v>0</v>
      </c>
      <c r="Y709" s="275"/>
      <c r="Z709" s="275"/>
      <c r="AB709" s="277" t="str">
        <f t="shared" si="104"/>
        <v/>
      </c>
    </row>
    <row r="710" spans="1:28" s="276" customFormat="1" ht="20.25">
      <c r="A710" s="330"/>
      <c r="B710" s="216" t="str">
        <f>IF(LEN(A710)=0,"",INDEX('Smelter Look-up'!$A:$A,MATCH($A710,'Smelter Look-up'!$E:$E,0)))</f>
        <v/>
      </c>
      <c r="C710" s="220" t="str">
        <f>IF(LEN(A710)=0,"",INDEX('Smelter Look-up'!$C:$C,MATCH($A710,'Smelter Look-up'!$E:$E,0)))</f>
        <v/>
      </c>
      <c r="D710" s="282"/>
      <c r="E710" s="216" t="str">
        <f ca="1">IF(ISERROR($V710),"",OFFSET('Smelter Look-up'!$D$4,$V710-4,0)&amp;"")</f>
        <v/>
      </c>
      <c r="F710" s="216" t="str">
        <f ca="1">IF(ISERROR($V710),"",OFFSET('Smelter Look-up'!$E$4,$V710-4,0))</f>
        <v/>
      </c>
      <c r="G710" s="216" t="str">
        <f ca="1">IF(C710=$X$4,"Enter smelter details",IF(ISERROR($V710),"",OFFSET('Smelter Look-up'!$F$4,$V710-4,0)))</f>
        <v/>
      </c>
      <c r="H710" s="217" t="str">
        <f ca="1">IF(ISERROR($V710),"",OFFSET('Smelter Look-up'!$G$4,$V710-4,0))</f>
        <v/>
      </c>
      <c r="I710" s="218" t="str">
        <f ca="1">IF(ISERROR($V710),"",OFFSET('Smelter Look-up'!$H$4,$V710-4,0))</f>
        <v/>
      </c>
      <c r="J710" s="218" t="str">
        <f ca="1">IF(ISERROR($V710),"",OFFSET('Smelter Look-up'!$I$4,$V710-4,0))</f>
        <v/>
      </c>
      <c r="K710" s="272"/>
      <c r="L710" s="272"/>
      <c r="M710" s="272"/>
      <c r="N710" s="272"/>
      <c r="O710" s="272"/>
      <c r="P710" s="219"/>
      <c r="Q710" s="273"/>
      <c r="R710" s="216" t="str">
        <f ca="1">IF(ISERROR($V710),"",OFFSET('Smelter Look-up'!$C$4,$V710-4,0)&amp;"")</f>
        <v/>
      </c>
      <c r="S710" s="224" t="str">
        <f t="shared" ca="1" si="102"/>
        <v/>
      </c>
      <c r="T710" s="224" t="str">
        <f ca="1">IF(B710="","",IF(ISERROR(MATCH($J710,SorP!$B$1:$B$6230,0)),"",INDIRECT("'SorP'!$A$"&amp;MATCH($J710,SorP!$B$1:$B$6230,0))))</f>
        <v/>
      </c>
      <c r="U710" s="240"/>
      <c r="V710" s="274" t="e">
        <f>IF(C710="",NA(),MATCH($B710&amp;$C710,'Smelter Look-up'!$J:$J,0))</f>
        <v>#N/A</v>
      </c>
      <c r="W710" s="275"/>
      <c r="X710" s="275">
        <f t="shared" ca="1" si="103"/>
        <v>0</v>
      </c>
      <c r="Y710" s="275"/>
      <c r="Z710" s="275"/>
      <c r="AB710" s="277" t="str">
        <f t="shared" si="104"/>
        <v/>
      </c>
    </row>
    <row r="711" spans="1:28" s="276" customFormat="1" ht="20.25">
      <c r="A711" s="330"/>
      <c r="B711" s="216" t="str">
        <f>IF(LEN(A711)=0,"",INDEX('Smelter Look-up'!$A:$A,MATCH($A711,'Smelter Look-up'!$E:$E,0)))</f>
        <v/>
      </c>
      <c r="C711" s="220" t="str">
        <f>IF(LEN(A711)=0,"",INDEX('Smelter Look-up'!$C:$C,MATCH($A711,'Smelter Look-up'!$E:$E,0)))</f>
        <v/>
      </c>
      <c r="D711" s="282"/>
      <c r="E711" s="216" t="str">
        <f ca="1">IF(ISERROR($V711),"",OFFSET('Smelter Look-up'!$D$4,$V711-4,0)&amp;"")</f>
        <v/>
      </c>
      <c r="F711" s="216" t="str">
        <f ca="1">IF(ISERROR($V711),"",OFFSET('Smelter Look-up'!$E$4,$V711-4,0))</f>
        <v/>
      </c>
      <c r="G711" s="216" t="str">
        <f ca="1">IF(C711=$X$4,"Enter smelter details",IF(ISERROR($V711),"",OFFSET('Smelter Look-up'!$F$4,$V711-4,0)))</f>
        <v/>
      </c>
      <c r="H711" s="217" t="str">
        <f ca="1">IF(ISERROR($V711),"",OFFSET('Smelter Look-up'!$G$4,$V711-4,0))</f>
        <v/>
      </c>
      <c r="I711" s="218" t="str">
        <f ca="1">IF(ISERROR($V711),"",OFFSET('Smelter Look-up'!$H$4,$V711-4,0))</f>
        <v/>
      </c>
      <c r="J711" s="218" t="str">
        <f ca="1">IF(ISERROR($V711),"",OFFSET('Smelter Look-up'!$I$4,$V711-4,0))</f>
        <v/>
      </c>
      <c r="K711" s="272"/>
      <c r="L711" s="272"/>
      <c r="M711" s="272"/>
      <c r="N711" s="272"/>
      <c r="O711" s="272"/>
      <c r="P711" s="219"/>
      <c r="Q711" s="273"/>
      <c r="R711" s="216" t="str">
        <f ca="1">IF(ISERROR($V711),"",OFFSET('Smelter Look-up'!$C$4,$V711-4,0)&amp;"")</f>
        <v/>
      </c>
      <c r="S711" s="224" t="str">
        <f t="shared" ca="1" si="102"/>
        <v/>
      </c>
      <c r="T711" s="224" t="str">
        <f ca="1">IF(B711="","",IF(ISERROR(MATCH($J711,SorP!$B$1:$B$6230,0)),"",INDIRECT("'SorP'!$A$"&amp;MATCH($J711,SorP!$B$1:$B$6230,0))))</f>
        <v/>
      </c>
      <c r="U711" s="240"/>
      <c r="V711" s="274" t="e">
        <f>IF(C711="",NA(),MATCH($B711&amp;$C711,'Smelter Look-up'!$J:$J,0))</f>
        <v>#N/A</v>
      </c>
      <c r="W711" s="275"/>
      <c r="X711" s="275">
        <f t="shared" ca="1" si="103"/>
        <v>0</v>
      </c>
      <c r="Y711" s="275"/>
      <c r="Z711" s="275"/>
      <c r="AB711" s="277" t="str">
        <f t="shared" si="104"/>
        <v/>
      </c>
    </row>
    <row r="712" spans="1:28" s="276" customFormat="1" ht="20.25">
      <c r="A712" s="330"/>
      <c r="B712" s="216" t="str">
        <f>IF(LEN(A712)=0,"",INDEX('Smelter Look-up'!$A:$A,MATCH($A712,'Smelter Look-up'!$E:$E,0)))</f>
        <v/>
      </c>
      <c r="C712" s="220" t="str">
        <f>IF(LEN(A712)=0,"",INDEX('Smelter Look-up'!$C:$C,MATCH($A712,'Smelter Look-up'!$E:$E,0)))</f>
        <v/>
      </c>
      <c r="D712" s="282"/>
      <c r="E712" s="216" t="str">
        <f ca="1">IF(ISERROR($V712),"",OFFSET('Smelter Look-up'!$D$4,$V712-4,0)&amp;"")</f>
        <v/>
      </c>
      <c r="F712" s="216" t="str">
        <f ca="1">IF(ISERROR($V712),"",OFFSET('Smelter Look-up'!$E$4,$V712-4,0))</f>
        <v/>
      </c>
      <c r="G712" s="216" t="str">
        <f ca="1">IF(C712=$X$4,"Enter smelter details",IF(ISERROR($V712),"",OFFSET('Smelter Look-up'!$F$4,$V712-4,0)))</f>
        <v/>
      </c>
      <c r="H712" s="217" t="str">
        <f ca="1">IF(ISERROR($V712),"",OFFSET('Smelter Look-up'!$G$4,$V712-4,0))</f>
        <v/>
      </c>
      <c r="I712" s="218" t="str">
        <f ca="1">IF(ISERROR($V712),"",OFFSET('Smelter Look-up'!$H$4,$V712-4,0))</f>
        <v/>
      </c>
      <c r="J712" s="218" t="str">
        <f ca="1">IF(ISERROR($V712),"",OFFSET('Smelter Look-up'!$I$4,$V712-4,0))</f>
        <v/>
      </c>
      <c r="K712" s="272"/>
      <c r="L712" s="272"/>
      <c r="M712" s="272"/>
      <c r="N712" s="272"/>
      <c r="O712" s="272"/>
      <c r="P712" s="219"/>
      <c r="Q712" s="273"/>
      <c r="R712" s="216" t="str">
        <f ca="1">IF(ISERROR($V712),"",OFFSET('Smelter Look-up'!$C$4,$V712-4,0)&amp;"")</f>
        <v/>
      </c>
      <c r="S712" s="224" t="str">
        <f t="shared" ca="1" si="102"/>
        <v/>
      </c>
      <c r="T712" s="224" t="str">
        <f ca="1">IF(B712="","",IF(ISERROR(MATCH($J712,SorP!$B$1:$B$6230,0)),"",INDIRECT("'SorP'!$A$"&amp;MATCH($J712,SorP!$B$1:$B$6230,0))))</f>
        <v/>
      </c>
      <c r="U712" s="240"/>
      <c r="V712" s="274" t="e">
        <f>IF(C712="",NA(),MATCH($B712&amp;$C712,'Smelter Look-up'!$J:$J,0))</f>
        <v>#N/A</v>
      </c>
      <c r="W712" s="275"/>
      <c r="X712" s="275">
        <f t="shared" ca="1" si="103"/>
        <v>0</v>
      </c>
      <c r="Y712" s="275"/>
      <c r="Z712" s="275"/>
      <c r="AB712" s="277" t="str">
        <f t="shared" si="104"/>
        <v/>
      </c>
    </row>
    <row r="713" spans="1:28" s="276" customFormat="1" ht="20.25">
      <c r="A713" s="330"/>
      <c r="B713" s="216" t="str">
        <f>IF(LEN(A713)=0,"",INDEX('Smelter Look-up'!$A:$A,MATCH($A713,'Smelter Look-up'!$E:$E,0)))</f>
        <v/>
      </c>
      <c r="C713" s="220" t="str">
        <f>IF(LEN(A713)=0,"",INDEX('Smelter Look-up'!$C:$C,MATCH($A713,'Smelter Look-up'!$E:$E,0)))</f>
        <v/>
      </c>
      <c r="D713" s="282"/>
      <c r="E713" s="216" t="str">
        <f ca="1">IF(ISERROR($V713),"",OFFSET('Smelter Look-up'!$D$4,$V713-4,0)&amp;"")</f>
        <v/>
      </c>
      <c r="F713" s="216" t="str">
        <f ca="1">IF(ISERROR($V713),"",OFFSET('Smelter Look-up'!$E$4,$V713-4,0))</f>
        <v/>
      </c>
      <c r="G713" s="216" t="str">
        <f ca="1">IF(C713=$X$4,"Enter smelter details",IF(ISERROR($V713),"",OFFSET('Smelter Look-up'!$F$4,$V713-4,0)))</f>
        <v/>
      </c>
      <c r="H713" s="217" t="str">
        <f ca="1">IF(ISERROR($V713),"",OFFSET('Smelter Look-up'!$G$4,$V713-4,0))</f>
        <v/>
      </c>
      <c r="I713" s="218" t="str">
        <f ca="1">IF(ISERROR($V713),"",OFFSET('Smelter Look-up'!$H$4,$V713-4,0))</f>
        <v/>
      </c>
      <c r="J713" s="218" t="str">
        <f ca="1">IF(ISERROR($V713),"",OFFSET('Smelter Look-up'!$I$4,$V713-4,0))</f>
        <v/>
      </c>
      <c r="K713" s="272"/>
      <c r="L713" s="272"/>
      <c r="M713" s="272"/>
      <c r="N713" s="272"/>
      <c r="O713" s="272"/>
      <c r="P713" s="219"/>
      <c r="Q713" s="273"/>
      <c r="R713" s="216" t="str">
        <f ca="1">IF(ISERROR($V713),"",OFFSET('Smelter Look-up'!$C$4,$V713-4,0)&amp;"")</f>
        <v/>
      </c>
      <c r="S713" s="224" t="str">
        <f t="shared" ca="1" si="102"/>
        <v/>
      </c>
      <c r="T713" s="224" t="str">
        <f ca="1">IF(B713="","",IF(ISERROR(MATCH($J713,SorP!$B$1:$B$6230,0)),"",INDIRECT("'SorP'!$A$"&amp;MATCH($J713,SorP!$B$1:$B$6230,0))))</f>
        <v/>
      </c>
      <c r="U713" s="240"/>
      <c r="V713" s="274" t="e">
        <f>IF(C713="",NA(),MATCH($B713&amp;$C713,'Smelter Look-up'!$J:$J,0))</f>
        <v>#N/A</v>
      </c>
      <c r="W713" s="275"/>
      <c r="X713" s="275">
        <f t="shared" ca="1" si="103"/>
        <v>0</v>
      </c>
      <c r="Y713" s="275"/>
      <c r="Z713" s="275"/>
      <c r="AB713" s="277" t="str">
        <f t="shared" si="104"/>
        <v/>
      </c>
    </row>
    <row r="714" spans="1:28" s="276" customFormat="1" ht="20.25">
      <c r="A714" s="330"/>
      <c r="B714" s="216" t="str">
        <f>IF(LEN(A714)=0,"",INDEX('Smelter Look-up'!$A:$A,MATCH($A714,'Smelter Look-up'!$E:$E,0)))</f>
        <v/>
      </c>
      <c r="C714" s="220" t="str">
        <f>IF(LEN(A714)=0,"",INDEX('Smelter Look-up'!$C:$C,MATCH($A714,'Smelter Look-up'!$E:$E,0)))</f>
        <v/>
      </c>
      <c r="D714" s="282"/>
      <c r="E714" s="216" t="str">
        <f ca="1">IF(ISERROR($V714),"",OFFSET('Smelter Look-up'!$D$4,$V714-4,0)&amp;"")</f>
        <v/>
      </c>
      <c r="F714" s="216" t="str">
        <f ca="1">IF(ISERROR($V714),"",OFFSET('Smelter Look-up'!$E$4,$V714-4,0))</f>
        <v/>
      </c>
      <c r="G714" s="216" t="str">
        <f ca="1">IF(C714=$X$4,"Enter smelter details",IF(ISERROR($V714),"",OFFSET('Smelter Look-up'!$F$4,$V714-4,0)))</f>
        <v/>
      </c>
      <c r="H714" s="217" t="str">
        <f ca="1">IF(ISERROR($V714),"",OFFSET('Smelter Look-up'!$G$4,$V714-4,0))</f>
        <v/>
      </c>
      <c r="I714" s="218" t="str">
        <f ca="1">IF(ISERROR($V714),"",OFFSET('Smelter Look-up'!$H$4,$V714-4,0))</f>
        <v/>
      </c>
      <c r="J714" s="218" t="str">
        <f ca="1">IF(ISERROR($V714),"",OFFSET('Smelter Look-up'!$I$4,$V714-4,0))</f>
        <v/>
      </c>
      <c r="K714" s="272"/>
      <c r="L714" s="272"/>
      <c r="M714" s="272"/>
      <c r="N714" s="272"/>
      <c r="O714" s="272"/>
      <c r="P714" s="219"/>
      <c r="Q714" s="273"/>
      <c r="R714" s="216" t="str">
        <f ca="1">IF(ISERROR($V714),"",OFFSET('Smelter Look-up'!$C$4,$V714-4,0)&amp;"")</f>
        <v/>
      </c>
      <c r="S714" s="224" t="str">
        <f t="shared" ca="1" si="102"/>
        <v/>
      </c>
      <c r="T714" s="224" t="str">
        <f ca="1">IF(B714="","",IF(ISERROR(MATCH($J714,SorP!$B$1:$B$6230,0)),"",INDIRECT("'SorP'!$A$"&amp;MATCH($J714,SorP!$B$1:$B$6230,0))))</f>
        <v/>
      </c>
      <c r="U714" s="240"/>
      <c r="V714" s="274" t="e">
        <f>IF(C714="",NA(),MATCH($B714&amp;$C714,'Smelter Look-up'!$J:$J,0))</f>
        <v>#N/A</v>
      </c>
      <c r="W714" s="275"/>
      <c r="X714" s="275">
        <f t="shared" ca="1" si="103"/>
        <v>0</v>
      </c>
      <c r="Y714" s="275"/>
      <c r="Z714" s="275"/>
      <c r="AB714" s="277" t="str">
        <f t="shared" si="104"/>
        <v/>
      </c>
    </row>
    <row r="715" spans="1:28" s="276" customFormat="1" ht="20.25">
      <c r="A715" s="330"/>
      <c r="B715" s="216" t="str">
        <f>IF(LEN(A715)=0,"",INDEX('Smelter Look-up'!$A:$A,MATCH($A715,'Smelter Look-up'!$E:$E,0)))</f>
        <v/>
      </c>
      <c r="C715" s="220" t="str">
        <f>IF(LEN(A715)=0,"",INDEX('Smelter Look-up'!$C:$C,MATCH($A715,'Smelter Look-up'!$E:$E,0)))</f>
        <v/>
      </c>
      <c r="D715" s="282"/>
      <c r="E715" s="216" t="str">
        <f ca="1">IF(ISERROR($V715),"",OFFSET('Smelter Look-up'!$D$4,$V715-4,0)&amp;"")</f>
        <v/>
      </c>
      <c r="F715" s="216" t="str">
        <f ca="1">IF(ISERROR($V715),"",OFFSET('Smelter Look-up'!$E$4,$V715-4,0))</f>
        <v/>
      </c>
      <c r="G715" s="216" t="str">
        <f ca="1">IF(C715=$X$4,"Enter smelter details",IF(ISERROR($V715),"",OFFSET('Smelter Look-up'!$F$4,$V715-4,0)))</f>
        <v/>
      </c>
      <c r="H715" s="217" t="str">
        <f ca="1">IF(ISERROR($V715),"",OFFSET('Smelter Look-up'!$G$4,$V715-4,0))</f>
        <v/>
      </c>
      <c r="I715" s="218" t="str">
        <f ca="1">IF(ISERROR($V715),"",OFFSET('Smelter Look-up'!$H$4,$V715-4,0))</f>
        <v/>
      </c>
      <c r="J715" s="218" t="str">
        <f ca="1">IF(ISERROR($V715),"",OFFSET('Smelter Look-up'!$I$4,$V715-4,0))</f>
        <v/>
      </c>
      <c r="K715" s="272"/>
      <c r="L715" s="272"/>
      <c r="M715" s="272"/>
      <c r="N715" s="272"/>
      <c r="O715" s="272"/>
      <c r="P715" s="219"/>
      <c r="Q715" s="273"/>
      <c r="R715" s="216" t="str">
        <f ca="1">IF(ISERROR($V715),"",OFFSET('Smelter Look-up'!$C$4,$V715-4,0)&amp;"")</f>
        <v/>
      </c>
      <c r="S715" s="224" t="str">
        <f t="shared" ca="1" si="102"/>
        <v/>
      </c>
      <c r="T715" s="224" t="str">
        <f ca="1">IF(B715="","",IF(ISERROR(MATCH($J715,SorP!$B$1:$B$6230,0)),"",INDIRECT("'SorP'!$A$"&amp;MATCH($J715,SorP!$B$1:$B$6230,0))))</f>
        <v/>
      </c>
      <c r="U715" s="240"/>
      <c r="V715" s="274" t="e">
        <f>IF(C715="",NA(),MATCH($B715&amp;$C715,'Smelter Look-up'!$J:$J,0))</f>
        <v>#N/A</v>
      </c>
      <c r="W715" s="275"/>
      <c r="X715" s="275">
        <f t="shared" ca="1" si="103"/>
        <v>0</v>
      </c>
      <c r="Y715" s="275"/>
      <c r="Z715" s="275"/>
      <c r="AB715" s="277" t="str">
        <f t="shared" si="104"/>
        <v/>
      </c>
    </row>
    <row r="716" spans="1:28" s="276" customFormat="1" ht="20.25">
      <c r="A716" s="330"/>
      <c r="B716" s="216" t="str">
        <f>IF(LEN(A716)=0,"",INDEX('Smelter Look-up'!$A:$A,MATCH($A716,'Smelter Look-up'!$E:$E,0)))</f>
        <v/>
      </c>
      <c r="C716" s="220" t="str">
        <f>IF(LEN(A716)=0,"",INDEX('Smelter Look-up'!$C:$C,MATCH($A716,'Smelter Look-up'!$E:$E,0)))</f>
        <v/>
      </c>
      <c r="D716" s="282"/>
      <c r="E716" s="216" t="str">
        <f ca="1">IF(ISERROR($V716),"",OFFSET('Smelter Look-up'!$D$4,$V716-4,0)&amp;"")</f>
        <v/>
      </c>
      <c r="F716" s="216" t="str">
        <f ca="1">IF(ISERROR($V716),"",OFFSET('Smelter Look-up'!$E$4,$V716-4,0))</f>
        <v/>
      </c>
      <c r="G716" s="216" t="str">
        <f ca="1">IF(C716=$X$4,"Enter smelter details",IF(ISERROR($V716),"",OFFSET('Smelter Look-up'!$F$4,$V716-4,0)))</f>
        <v/>
      </c>
      <c r="H716" s="217" t="str">
        <f ca="1">IF(ISERROR($V716),"",OFFSET('Smelter Look-up'!$G$4,$V716-4,0))</f>
        <v/>
      </c>
      <c r="I716" s="218" t="str">
        <f ca="1">IF(ISERROR($V716),"",OFFSET('Smelter Look-up'!$H$4,$V716-4,0))</f>
        <v/>
      </c>
      <c r="J716" s="218" t="str">
        <f ca="1">IF(ISERROR($V716),"",OFFSET('Smelter Look-up'!$I$4,$V716-4,0))</f>
        <v/>
      </c>
      <c r="K716" s="272"/>
      <c r="L716" s="272"/>
      <c r="M716" s="272"/>
      <c r="N716" s="272"/>
      <c r="O716" s="272"/>
      <c r="P716" s="219"/>
      <c r="Q716" s="273"/>
      <c r="R716" s="216" t="str">
        <f ca="1">IF(ISERROR($V716),"",OFFSET('Smelter Look-up'!$C$4,$V716-4,0)&amp;"")</f>
        <v/>
      </c>
      <c r="S716" s="224" t="str">
        <f t="shared" ca="1" si="102"/>
        <v/>
      </c>
      <c r="T716" s="224" t="str">
        <f ca="1">IF(B716="","",IF(ISERROR(MATCH($J716,SorP!$B$1:$B$6230,0)),"",INDIRECT("'SorP'!$A$"&amp;MATCH($J716,SorP!$B$1:$B$6230,0))))</f>
        <v/>
      </c>
      <c r="U716" s="240"/>
      <c r="V716" s="274" t="e">
        <f>IF(C716="",NA(),MATCH($B716&amp;$C716,'Smelter Look-up'!$J:$J,0))</f>
        <v>#N/A</v>
      </c>
      <c r="W716" s="275"/>
      <c r="X716" s="275">
        <f t="shared" ca="1" si="103"/>
        <v>0</v>
      </c>
      <c r="Y716" s="275"/>
      <c r="Z716" s="275"/>
      <c r="AB716" s="277" t="str">
        <f t="shared" si="104"/>
        <v/>
      </c>
    </row>
    <row r="717" spans="1:28" s="276" customFormat="1" ht="20.25">
      <c r="A717" s="330"/>
      <c r="B717" s="216" t="str">
        <f>IF(LEN(A717)=0,"",INDEX('Smelter Look-up'!$A:$A,MATCH($A717,'Smelter Look-up'!$E:$E,0)))</f>
        <v/>
      </c>
      <c r="C717" s="220" t="str">
        <f>IF(LEN(A717)=0,"",INDEX('Smelter Look-up'!$C:$C,MATCH($A717,'Smelter Look-up'!$E:$E,0)))</f>
        <v/>
      </c>
      <c r="D717" s="282"/>
      <c r="E717" s="216" t="str">
        <f ca="1">IF(ISERROR($V717),"",OFFSET('Smelter Look-up'!$D$4,$V717-4,0)&amp;"")</f>
        <v/>
      </c>
      <c r="F717" s="216" t="str">
        <f ca="1">IF(ISERROR($V717),"",OFFSET('Smelter Look-up'!$E$4,$V717-4,0))</f>
        <v/>
      </c>
      <c r="G717" s="216" t="str">
        <f ca="1">IF(C717=$X$4,"Enter smelter details",IF(ISERROR($V717),"",OFFSET('Smelter Look-up'!$F$4,$V717-4,0)))</f>
        <v/>
      </c>
      <c r="H717" s="217" t="str">
        <f ca="1">IF(ISERROR($V717),"",OFFSET('Smelter Look-up'!$G$4,$V717-4,0))</f>
        <v/>
      </c>
      <c r="I717" s="218" t="str">
        <f ca="1">IF(ISERROR($V717),"",OFFSET('Smelter Look-up'!$H$4,$V717-4,0))</f>
        <v/>
      </c>
      <c r="J717" s="218" t="str">
        <f ca="1">IF(ISERROR($V717),"",OFFSET('Smelter Look-up'!$I$4,$V717-4,0))</f>
        <v/>
      </c>
      <c r="K717" s="272"/>
      <c r="L717" s="272"/>
      <c r="M717" s="272"/>
      <c r="N717" s="272"/>
      <c r="O717" s="272"/>
      <c r="P717" s="219"/>
      <c r="Q717" s="273"/>
      <c r="R717" s="216" t="str">
        <f ca="1">IF(ISERROR($V717),"",OFFSET('Smelter Look-up'!$C$4,$V717-4,0)&amp;"")</f>
        <v/>
      </c>
      <c r="S717" s="224" t="str">
        <f t="shared" ca="1" si="102"/>
        <v/>
      </c>
      <c r="T717" s="224" t="str">
        <f ca="1">IF(B717="","",IF(ISERROR(MATCH($J717,SorP!$B$1:$B$6230,0)),"",INDIRECT("'SorP'!$A$"&amp;MATCH($J717,SorP!$B$1:$B$6230,0))))</f>
        <v/>
      </c>
      <c r="U717" s="240"/>
      <c r="V717" s="274" t="e">
        <f>IF(C717="",NA(),MATCH($B717&amp;$C717,'Smelter Look-up'!$J:$J,0))</f>
        <v>#N/A</v>
      </c>
      <c r="W717" s="275"/>
      <c r="X717" s="275">
        <f t="shared" ca="1" si="103"/>
        <v>0</v>
      </c>
      <c r="Y717" s="275"/>
      <c r="Z717" s="275"/>
      <c r="AB717" s="277" t="str">
        <f t="shared" si="104"/>
        <v/>
      </c>
    </row>
    <row r="718" spans="1:28" s="276" customFormat="1" ht="20.25">
      <c r="A718" s="330"/>
      <c r="B718" s="216" t="str">
        <f>IF(LEN(A718)=0,"",INDEX('Smelter Look-up'!$A:$A,MATCH($A718,'Smelter Look-up'!$E:$E,0)))</f>
        <v/>
      </c>
      <c r="C718" s="220" t="str">
        <f>IF(LEN(A718)=0,"",INDEX('Smelter Look-up'!$C:$C,MATCH($A718,'Smelter Look-up'!$E:$E,0)))</f>
        <v/>
      </c>
      <c r="D718" s="282"/>
      <c r="E718" s="216" t="str">
        <f ca="1">IF(ISERROR($V718),"",OFFSET('Smelter Look-up'!$D$4,$V718-4,0)&amp;"")</f>
        <v/>
      </c>
      <c r="F718" s="216" t="str">
        <f ca="1">IF(ISERROR($V718),"",OFFSET('Smelter Look-up'!$E$4,$V718-4,0))</f>
        <v/>
      </c>
      <c r="G718" s="216" t="str">
        <f ca="1">IF(C718=$X$4,"Enter smelter details",IF(ISERROR($V718),"",OFFSET('Smelter Look-up'!$F$4,$V718-4,0)))</f>
        <v/>
      </c>
      <c r="H718" s="217" t="str">
        <f ca="1">IF(ISERROR($V718),"",OFFSET('Smelter Look-up'!$G$4,$V718-4,0))</f>
        <v/>
      </c>
      <c r="I718" s="218" t="str">
        <f ca="1">IF(ISERROR($V718),"",OFFSET('Smelter Look-up'!$H$4,$V718-4,0))</f>
        <v/>
      </c>
      <c r="J718" s="218" t="str">
        <f ca="1">IF(ISERROR($V718),"",OFFSET('Smelter Look-up'!$I$4,$V718-4,0))</f>
        <v/>
      </c>
      <c r="K718" s="272"/>
      <c r="L718" s="272"/>
      <c r="M718" s="272"/>
      <c r="N718" s="272"/>
      <c r="O718" s="272"/>
      <c r="P718" s="219"/>
      <c r="Q718" s="273"/>
      <c r="R718" s="216" t="str">
        <f ca="1">IF(ISERROR($V718),"",OFFSET('Smelter Look-up'!$C$4,$V718-4,0)&amp;"")</f>
        <v/>
      </c>
      <c r="S718" s="224" t="str">
        <f t="shared" ca="1" si="102"/>
        <v/>
      </c>
      <c r="T718" s="224" t="str">
        <f ca="1">IF(B718="","",IF(ISERROR(MATCH($J718,SorP!$B$1:$B$6230,0)),"",INDIRECT("'SorP'!$A$"&amp;MATCH($J718,SorP!$B$1:$B$6230,0))))</f>
        <v/>
      </c>
      <c r="U718" s="240"/>
      <c r="V718" s="274" t="e">
        <f>IF(C718="",NA(),MATCH($B718&amp;$C718,'Smelter Look-up'!$J:$J,0))</f>
        <v>#N/A</v>
      </c>
      <c r="W718" s="275"/>
      <c r="X718" s="275">
        <f t="shared" ca="1" si="103"/>
        <v>0</v>
      </c>
      <c r="Y718" s="275"/>
      <c r="Z718" s="275"/>
      <c r="AB718" s="277" t="str">
        <f t="shared" si="104"/>
        <v/>
      </c>
    </row>
    <row r="719" spans="1:28" s="276" customFormat="1" ht="20.25">
      <c r="A719" s="330"/>
      <c r="B719" s="216" t="str">
        <f>IF(LEN(A719)=0,"",INDEX('Smelter Look-up'!$A:$A,MATCH($A719,'Smelter Look-up'!$E:$E,0)))</f>
        <v/>
      </c>
      <c r="C719" s="220" t="str">
        <f>IF(LEN(A719)=0,"",INDEX('Smelter Look-up'!$C:$C,MATCH($A719,'Smelter Look-up'!$E:$E,0)))</f>
        <v/>
      </c>
      <c r="D719" s="282"/>
      <c r="E719" s="216" t="str">
        <f ca="1">IF(ISERROR($V719),"",OFFSET('Smelter Look-up'!$D$4,$V719-4,0)&amp;"")</f>
        <v/>
      </c>
      <c r="F719" s="216" t="str">
        <f ca="1">IF(ISERROR($V719),"",OFFSET('Smelter Look-up'!$E$4,$V719-4,0))</f>
        <v/>
      </c>
      <c r="G719" s="216" t="str">
        <f ca="1">IF(C719=$X$4,"Enter smelter details",IF(ISERROR($V719),"",OFFSET('Smelter Look-up'!$F$4,$V719-4,0)))</f>
        <v/>
      </c>
      <c r="H719" s="217" t="str">
        <f ca="1">IF(ISERROR($V719),"",OFFSET('Smelter Look-up'!$G$4,$V719-4,0))</f>
        <v/>
      </c>
      <c r="I719" s="218" t="str">
        <f ca="1">IF(ISERROR($V719),"",OFFSET('Smelter Look-up'!$H$4,$V719-4,0))</f>
        <v/>
      </c>
      <c r="J719" s="218" t="str">
        <f ca="1">IF(ISERROR($V719),"",OFFSET('Smelter Look-up'!$I$4,$V719-4,0))</f>
        <v/>
      </c>
      <c r="K719" s="272"/>
      <c r="L719" s="272"/>
      <c r="M719" s="272"/>
      <c r="N719" s="272"/>
      <c r="O719" s="272"/>
      <c r="P719" s="219"/>
      <c r="Q719" s="273"/>
      <c r="R719" s="216" t="str">
        <f ca="1">IF(ISERROR($V719),"",OFFSET('Smelter Look-up'!$C$4,$V719-4,0)&amp;"")</f>
        <v/>
      </c>
      <c r="S719" s="224" t="str">
        <f t="shared" ca="1" si="102"/>
        <v/>
      </c>
      <c r="T719" s="224" t="str">
        <f ca="1">IF(B719="","",IF(ISERROR(MATCH($J719,SorP!$B$1:$B$6230,0)),"",INDIRECT("'SorP'!$A$"&amp;MATCH($J719,SorP!$B$1:$B$6230,0))))</f>
        <v/>
      </c>
      <c r="U719" s="240"/>
      <c r="V719" s="274" t="e">
        <f>IF(C719="",NA(),MATCH($B719&amp;$C719,'Smelter Look-up'!$J:$J,0))</f>
        <v>#N/A</v>
      </c>
      <c r="W719" s="275"/>
      <c r="X719" s="275">
        <f t="shared" ca="1" si="103"/>
        <v>0</v>
      </c>
      <c r="Y719" s="275"/>
      <c r="Z719" s="275"/>
      <c r="AB719" s="277" t="str">
        <f t="shared" si="104"/>
        <v/>
      </c>
    </row>
    <row r="720" spans="1:28" s="276" customFormat="1" ht="20.25">
      <c r="A720" s="330"/>
      <c r="B720" s="216" t="str">
        <f>IF(LEN(A720)=0,"",INDEX('Smelter Look-up'!$A:$A,MATCH($A720,'Smelter Look-up'!$E:$E,0)))</f>
        <v/>
      </c>
      <c r="C720" s="220" t="str">
        <f>IF(LEN(A720)=0,"",INDEX('Smelter Look-up'!$C:$C,MATCH($A720,'Smelter Look-up'!$E:$E,0)))</f>
        <v/>
      </c>
      <c r="D720" s="282"/>
      <c r="E720" s="216" t="str">
        <f ca="1">IF(ISERROR($V720),"",OFFSET('Smelter Look-up'!$D$4,$V720-4,0)&amp;"")</f>
        <v/>
      </c>
      <c r="F720" s="216" t="str">
        <f ca="1">IF(ISERROR($V720),"",OFFSET('Smelter Look-up'!$E$4,$V720-4,0))</f>
        <v/>
      </c>
      <c r="G720" s="216" t="str">
        <f ca="1">IF(C720=$X$4,"Enter smelter details",IF(ISERROR($V720),"",OFFSET('Smelter Look-up'!$F$4,$V720-4,0)))</f>
        <v/>
      </c>
      <c r="H720" s="217" t="str">
        <f ca="1">IF(ISERROR($V720),"",OFFSET('Smelter Look-up'!$G$4,$V720-4,0))</f>
        <v/>
      </c>
      <c r="I720" s="218" t="str">
        <f ca="1">IF(ISERROR($V720),"",OFFSET('Smelter Look-up'!$H$4,$V720-4,0))</f>
        <v/>
      </c>
      <c r="J720" s="218" t="str">
        <f ca="1">IF(ISERROR($V720),"",OFFSET('Smelter Look-up'!$I$4,$V720-4,0))</f>
        <v/>
      </c>
      <c r="K720" s="272"/>
      <c r="L720" s="272"/>
      <c r="M720" s="272"/>
      <c r="N720" s="272"/>
      <c r="O720" s="272"/>
      <c r="P720" s="219"/>
      <c r="Q720" s="273"/>
      <c r="R720" s="216" t="str">
        <f ca="1">IF(ISERROR($V720),"",OFFSET('Smelter Look-up'!$C$4,$V720-4,0)&amp;"")</f>
        <v/>
      </c>
      <c r="S720" s="224" t="str">
        <f t="shared" ca="1" si="102"/>
        <v/>
      </c>
      <c r="T720" s="224" t="str">
        <f ca="1">IF(B720="","",IF(ISERROR(MATCH($J720,SorP!$B$1:$B$6230,0)),"",INDIRECT("'SorP'!$A$"&amp;MATCH($J720,SorP!$B$1:$B$6230,0))))</f>
        <v/>
      </c>
      <c r="U720" s="240"/>
      <c r="V720" s="274" t="e">
        <f>IF(C720="",NA(),MATCH($B720&amp;$C720,'Smelter Look-up'!$J:$J,0))</f>
        <v>#N/A</v>
      </c>
      <c r="W720" s="275"/>
      <c r="X720" s="275">
        <f t="shared" ca="1" si="103"/>
        <v>0</v>
      </c>
      <c r="Y720" s="275"/>
      <c r="Z720" s="275"/>
      <c r="AB720" s="277" t="str">
        <f t="shared" si="104"/>
        <v/>
      </c>
    </row>
    <row r="721" spans="1:28" s="276" customFormat="1" ht="20.25">
      <c r="A721" s="330"/>
      <c r="B721" s="216" t="str">
        <f>IF(LEN(A721)=0,"",INDEX('Smelter Look-up'!$A:$A,MATCH($A721,'Smelter Look-up'!$E:$E,0)))</f>
        <v/>
      </c>
      <c r="C721" s="220" t="str">
        <f>IF(LEN(A721)=0,"",INDEX('Smelter Look-up'!$C:$C,MATCH($A721,'Smelter Look-up'!$E:$E,0)))</f>
        <v/>
      </c>
      <c r="D721" s="282"/>
      <c r="E721" s="216" t="str">
        <f ca="1">IF(ISERROR($V721),"",OFFSET('Smelter Look-up'!$D$4,$V721-4,0)&amp;"")</f>
        <v/>
      </c>
      <c r="F721" s="216" t="str">
        <f ca="1">IF(ISERROR($V721),"",OFFSET('Smelter Look-up'!$E$4,$V721-4,0))</f>
        <v/>
      </c>
      <c r="G721" s="216" t="str">
        <f ca="1">IF(C721=$X$4,"Enter smelter details",IF(ISERROR($V721),"",OFFSET('Smelter Look-up'!$F$4,$V721-4,0)))</f>
        <v/>
      </c>
      <c r="H721" s="217" t="str">
        <f ca="1">IF(ISERROR($V721),"",OFFSET('Smelter Look-up'!$G$4,$V721-4,0))</f>
        <v/>
      </c>
      <c r="I721" s="218" t="str">
        <f ca="1">IF(ISERROR($V721),"",OFFSET('Smelter Look-up'!$H$4,$V721-4,0))</f>
        <v/>
      </c>
      <c r="J721" s="218" t="str">
        <f ca="1">IF(ISERROR($V721),"",OFFSET('Smelter Look-up'!$I$4,$V721-4,0))</f>
        <v/>
      </c>
      <c r="K721" s="272"/>
      <c r="L721" s="272"/>
      <c r="M721" s="272"/>
      <c r="N721" s="272"/>
      <c r="O721" s="272"/>
      <c r="P721" s="219"/>
      <c r="Q721" s="273"/>
      <c r="R721" s="216" t="str">
        <f ca="1">IF(ISERROR($V721),"",OFFSET('Smelter Look-up'!$C$4,$V721-4,0)&amp;"")</f>
        <v/>
      </c>
      <c r="S721" s="224" t="str">
        <f t="shared" ca="1" si="102"/>
        <v/>
      </c>
      <c r="T721" s="224" t="str">
        <f ca="1">IF(B721="","",IF(ISERROR(MATCH($J721,SorP!$B$1:$B$6230,0)),"",INDIRECT("'SorP'!$A$"&amp;MATCH($J721,SorP!$B$1:$B$6230,0))))</f>
        <v/>
      </c>
      <c r="U721" s="240"/>
      <c r="V721" s="274" t="e">
        <f>IF(C721="",NA(),MATCH($B721&amp;$C721,'Smelter Look-up'!$J:$J,0))</f>
        <v>#N/A</v>
      </c>
      <c r="W721" s="275"/>
      <c r="X721" s="275">
        <f t="shared" ca="1" si="103"/>
        <v>0</v>
      </c>
      <c r="Y721" s="275"/>
      <c r="Z721" s="275"/>
      <c r="AB721" s="277" t="str">
        <f t="shared" si="104"/>
        <v/>
      </c>
    </row>
    <row r="722" spans="1:28" s="276" customFormat="1" ht="20.25">
      <c r="A722" s="330"/>
      <c r="B722" s="216" t="str">
        <f>IF(LEN(A722)=0,"",INDEX('Smelter Look-up'!$A:$A,MATCH($A722,'Smelter Look-up'!$E:$E,0)))</f>
        <v/>
      </c>
      <c r="C722" s="220" t="str">
        <f>IF(LEN(A722)=0,"",INDEX('Smelter Look-up'!$C:$C,MATCH($A722,'Smelter Look-up'!$E:$E,0)))</f>
        <v/>
      </c>
      <c r="D722" s="282"/>
      <c r="E722" s="216" t="str">
        <f ca="1">IF(ISERROR($V722),"",OFFSET('Smelter Look-up'!$D$4,$V722-4,0)&amp;"")</f>
        <v/>
      </c>
      <c r="F722" s="216" t="str">
        <f ca="1">IF(ISERROR($V722),"",OFFSET('Smelter Look-up'!$E$4,$V722-4,0))</f>
        <v/>
      </c>
      <c r="G722" s="216" t="str">
        <f ca="1">IF(C722=$X$4,"Enter smelter details",IF(ISERROR($V722),"",OFFSET('Smelter Look-up'!$F$4,$V722-4,0)))</f>
        <v/>
      </c>
      <c r="H722" s="217" t="str">
        <f ca="1">IF(ISERROR($V722),"",OFFSET('Smelter Look-up'!$G$4,$V722-4,0))</f>
        <v/>
      </c>
      <c r="I722" s="218" t="str">
        <f ca="1">IF(ISERROR($V722),"",OFFSET('Smelter Look-up'!$H$4,$V722-4,0))</f>
        <v/>
      </c>
      <c r="J722" s="218" t="str">
        <f ca="1">IF(ISERROR($V722),"",OFFSET('Smelter Look-up'!$I$4,$V722-4,0))</f>
        <v/>
      </c>
      <c r="K722" s="272"/>
      <c r="L722" s="272"/>
      <c r="M722" s="272"/>
      <c r="N722" s="272"/>
      <c r="O722" s="272"/>
      <c r="P722" s="219"/>
      <c r="Q722" s="273"/>
      <c r="R722" s="216" t="str">
        <f ca="1">IF(ISERROR($V722),"",OFFSET('Smelter Look-up'!$C$4,$V722-4,0)&amp;"")</f>
        <v/>
      </c>
      <c r="S722" s="224" t="str">
        <f t="shared" ca="1" si="102"/>
        <v/>
      </c>
      <c r="T722" s="224" t="str">
        <f ca="1">IF(B722="","",IF(ISERROR(MATCH($J722,SorP!$B$1:$B$6230,0)),"",INDIRECT("'SorP'!$A$"&amp;MATCH($J722,SorP!$B$1:$B$6230,0))))</f>
        <v/>
      </c>
      <c r="U722" s="240"/>
      <c r="V722" s="274" t="e">
        <f>IF(C722="",NA(),MATCH($B722&amp;$C722,'Smelter Look-up'!$J:$J,0))</f>
        <v>#N/A</v>
      </c>
      <c r="W722" s="275"/>
      <c r="X722" s="275">
        <f t="shared" ca="1" si="103"/>
        <v>0</v>
      </c>
      <c r="Y722" s="275"/>
      <c r="Z722" s="275"/>
      <c r="AB722" s="277" t="str">
        <f t="shared" si="104"/>
        <v/>
      </c>
    </row>
    <row r="723" spans="1:28" s="276" customFormat="1" ht="20.25">
      <c r="A723" s="330"/>
      <c r="B723" s="216" t="str">
        <f>IF(LEN(A723)=0,"",INDEX('Smelter Look-up'!$A:$A,MATCH($A723,'Smelter Look-up'!$E:$E,0)))</f>
        <v/>
      </c>
      <c r="C723" s="220" t="str">
        <f>IF(LEN(A723)=0,"",INDEX('Smelter Look-up'!$C:$C,MATCH($A723,'Smelter Look-up'!$E:$E,0)))</f>
        <v/>
      </c>
      <c r="D723" s="282"/>
      <c r="E723" s="216" t="str">
        <f ca="1">IF(ISERROR($V723),"",OFFSET('Smelter Look-up'!$D$4,$V723-4,0)&amp;"")</f>
        <v/>
      </c>
      <c r="F723" s="216" t="str">
        <f ca="1">IF(ISERROR($V723),"",OFFSET('Smelter Look-up'!$E$4,$V723-4,0))</f>
        <v/>
      </c>
      <c r="G723" s="216" t="str">
        <f ca="1">IF(C723=$X$4,"Enter smelter details",IF(ISERROR($V723),"",OFFSET('Smelter Look-up'!$F$4,$V723-4,0)))</f>
        <v/>
      </c>
      <c r="H723" s="217" t="str">
        <f ca="1">IF(ISERROR($V723),"",OFFSET('Smelter Look-up'!$G$4,$V723-4,0))</f>
        <v/>
      </c>
      <c r="I723" s="218" t="str">
        <f ca="1">IF(ISERROR($V723),"",OFFSET('Smelter Look-up'!$H$4,$V723-4,0))</f>
        <v/>
      </c>
      <c r="J723" s="218" t="str">
        <f ca="1">IF(ISERROR($V723),"",OFFSET('Smelter Look-up'!$I$4,$V723-4,0))</f>
        <v/>
      </c>
      <c r="K723" s="272"/>
      <c r="L723" s="272"/>
      <c r="M723" s="272"/>
      <c r="N723" s="272"/>
      <c r="O723" s="272"/>
      <c r="P723" s="219"/>
      <c r="Q723" s="273"/>
      <c r="R723" s="216" t="str">
        <f ca="1">IF(ISERROR($V723),"",OFFSET('Smelter Look-up'!$C$4,$V723-4,0)&amp;"")</f>
        <v/>
      </c>
      <c r="S723" s="224" t="str">
        <f t="shared" ca="1" si="102"/>
        <v/>
      </c>
      <c r="T723" s="224" t="str">
        <f ca="1">IF(B723="","",IF(ISERROR(MATCH($J723,SorP!$B$1:$B$6230,0)),"",INDIRECT("'SorP'!$A$"&amp;MATCH($J723,SorP!$B$1:$B$6230,0))))</f>
        <v/>
      </c>
      <c r="U723" s="240"/>
      <c r="V723" s="274" t="e">
        <f>IF(C723="",NA(),MATCH($B723&amp;$C723,'Smelter Look-up'!$J:$J,0))</f>
        <v>#N/A</v>
      </c>
      <c r="W723" s="275"/>
      <c r="X723" s="275">
        <f t="shared" ca="1" si="103"/>
        <v>0</v>
      </c>
      <c r="Y723" s="275"/>
      <c r="Z723" s="275"/>
      <c r="AB723" s="277" t="str">
        <f t="shared" si="104"/>
        <v/>
      </c>
    </row>
    <row r="724" spans="1:28" s="276" customFormat="1" ht="20.25">
      <c r="A724" s="330"/>
      <c r="B724" s="216" t="str">
        <f>IF(LEN(A724)=0,"",INDEX('Smelter Look-up'!$A:$A,MATCH($A724,'Smelter Look-up'!$E:$E,0)))</f>
        <v/>
      </c>
      <c r="C724" s="220" t="str">
        <f>IF(LEN(A724)=0,"",INDEX('Smelter Look-up'!$C:$C,MATCH($A724,'Smelter Look-up'!$E:$E,0)))</f>
        <v/>
      </c>
      <c r="D724" s="282"/>
      <c r="E724" s="216" t="str">
        <f ca="1">IF(ISERROR($V724),"",OFFSET('Smelter Look-up'!$D$4,$V724-4,0)&amp;"")</f>
        <v/>
      </c>
      <c r="F724" s="216" t="str">
        <f ca="1">IF(ISERROR($V724),"",OFFSET('Smelter Look-up'!$E$4,$V724-4,0))</f>
        <v/>
      </c>
      <c r="G724" s="216" t="str">
        <f ca="1">IF(C724=$X$4,"Enter smelter details",IF(ISERROR($V724),"",OFFSET('Smelter Look-up'!$F$4,$V724-4,0)))</f>
        <v/>
      </c>
      <c r="H724" s="217" t="str">
        <f ca="1">IF(ISERROR($V724),"",OFFSET('Smelter Look-up'!$G$4,$V724-4,0))</f>
        <v/>
      </c>
      <c r="I724" s="218" t="str">
        <f ca="1">IF(ISERROR($V724),"",OFFSET('Smelter Look-up'!$H$4,$V724-4,0))</f>
        <v/>
      </c>
      <c r="J724" s="218" t="str">
        <f ca="1">IF(ISERROR($V724),"",OFFSET('Smelter Look-up'!$I$4,$V724-4,0))</f>
        <v/>
      </c>
      <c r="K724" s="272"/>
      <c r="L724" s="272"/>
      <c r="M724" s="272"/>
      <c r="N724" s="272"/>
      <c r="O724" s="272"/>
      <c r="P724" s="219"/>
      <c r="Q724" s="273"/>
      <c r="R724" s="216" t="str">
        <f ca="1">IF(ISERROR($V724),"",OFFSET('Smelter Look-up'!$C$4,$V724-4,0)&amp;"")</f>
        <v/>
      </c>
      <c r="S724" s="224" t="str">
        <f t="shared" ca="1" si="102"/>
        <v/>
      </c>
      <c r="T724" s="224" t="str">
        <f ca="1">IF(B724="","",IF(ISERROR(MATCH($J724,SorP!$B$1:$B$6230,0)),"",INDIRECT("'SorP'!$A$"&amp;MATCH($J724,SorP!$B$1:$B$6230,0))))</f>
        <v/>
      </c>
      <c r="U724" s="240"/>
      <c r="V724" s="274" t="e">
        <f>IF(C724="",NA(),MATCH($B724&amp;$C724,'Smelter Look-up'!$J:$J,0))</f>
        <v>#N/A</v>
      </c>
      <c r="W724" s="275"/>
      <c r="X724" s="275">
        <f t="shared" ca="1" si="103"/>
        <v>0</v>
      </c>
      <c r="Y724" s="275"/>
      <c r="Z724" s="275"/>
      <c r="AB724" s="277" t="str">
        <f t="shared" si="104"/>
        <v/>
      </c>
    </row>
    <row r="725" spans="1:28" s="276" customFormat="1" ht="20.25">
      <c r="A725" s="330"/>
      <c r="B725" s="216" t="str">
        <f>IF(LEN(A725)=0,"",INDEX('Smelter Look-up'!$A:$A,MATCH($A725,'Smelter Look-up'!$E:$E,0)))</f>
        <v/>
      </c>
      <c r="C725" s="220" t="str">
        <f>IF(LEN(A725)=0,"",INDEX('Smelter Look-up'!$C:$C,MATCH($A725,'Smelter Look-up'!$E:$E,0)))</f>
        <v/>
      </c>
      <c r="D725" s="282"/>
      <c r="E725" s="216" t="str">
        <f ca="1">IF(ISERROR($V725),"",OFFSET('Smelter Look-up'!$D$4,$V725-4,0)&amp;"")</f>
        <v/>
      </c>
      <c r="F725" s="216" t="str">
        <f ca="1">IF(ISERROR($V725),"",OFFSET('Smelter Look-up'!$E$4,$V725-4,0))</f>
        <v/>
      </c>
      <c r="G725" s="216" t="str">
        <f ca="1">IF(C725=$X$4,"Enter smelter details",IF(ISERROR($V725),"",OFFSET('Smelter Look-up'!$F$4,$V725-4,0)))</f>
        <v/>
      </c>
      <c r="H725" s="217" t="str">
        <f ca="1">IF(ISERROR($V725),"",OFFSET('Smelter Look-up'!$G$4,$V725-4,0))</f>
        <v/>
      </c>
      <c r="I725" s="218" t="str">
        <f ca="1">IF(ISERROR($V725),"",OFFSET('Smelter Look-up'!$H$4,$V725-4,0))</f>
        <v/>
      </c>
      <c r="J725" s="218" t="str">
        <f ca="1">IF(ISERROR($V725),"",OFFSET('Smelter Look-up'!$I$4,$V725-4,0))</f>
        <v/>
      </c>
      <c r="K725" s="272"/>
      <c r="L725" s="272"/>
      <c r="M725" s="272"/>
      <c r="N725" s="272"/>
      <c r="O725" s="272"/>
      <c r="P725" s="219"/>
      <c r="Q725" s="273"/>
      <c r="R725" s="216" t="str">
        <f ca="1">IF(ISERROR($V725),"",OFFSET('Smelter Look-up'!$C$4,$V725-4,0)&amp;"")</f>
        <v/>
      </c>
      <c r="S725" s="224" t="str">
        <f t="shared" ca="1" si="102"/>
        <v/>
      </c>
      <c r="T725" s="224" t="str">
        <f ca="1">IF(B725="","",IF(ISERROR(MATCH($J725,SorP!$B$1:$B$6230,0)),"",INDIRECT("'SorP'!$A$"&amp;MATCH($J725,SorP!$B$1:$B$6230,0))))</f>
        <v/>
      </c>
      <c r="U725" s="240"/>
      <c r="V725" s="274" t="e">
        <f>IF(C725="",NA(),MATCH($B725&amp;$C725,'Smelter Look-up'!$J:$J,0))</f>
        <v>#N/A</v>
      </c>
      <c r="W725" s="275"/>
      <c r="X725" s="275">
        <f t="shared" ca="1" si="103"/>
        <v>0</v>
      </c>
      <c r="Y725" s="275"/>
      <c r="Z725" s="275"/>
      <c r="AB725" s="277" t="str">
        <f t="shared" si="104"/>
        <v/>
      </c>
    </row>
    <row r="726" spans="1:28" s="276" customFormat="1" ht="20.25">
      <c r="A726" s="330"/>
      <c r="B726" s="216" t="str">
        <f>IF(LEN(A726)=0,"",INDEX('Smelter Look-up'!$A:$A,MATCH($A726,'Smelter Look-up'!$E:$E,0)))</f>
        <v/>
      </c>
      <c r="C726" s="220" t="str">
        <f>IF(LEN(A726)=0,"",INDEX('Smelter Look-up'!$C:$C,MATCH($A726,'Smelter Look-up'!$E:$E,0)))</f>
        <v/>
      </c>
      <c r="D726" s="282"/>
      <c r="E726" s="216" t="str">
        <f ca="1">IF(ISERROR($V726),"",OFFSET('Smelter Look-up'!$D$4,$V726-4,0)&amp;"")</f>
        <v/>
      </c>
      <c r="F726" s="216" t="str">
        <f ca="1">IF(ISERROR($V726),"",OFFSET('Smelter Look-up'!$E$4,$V726-4,0))</f>
        <v/>
      </c>
      <c r="G726" s="216" t="str">
        <f ca="1">IF(C726=$X$4,"Enter smelter details",IF(ISERROR($V726),"",OFFSET('Smelter Look-up'!$F$4,$V726-4,0)))</f>
        <v/>
      </c>
      <c r="H726" s="217" t="str">
        <f ca="1">IF(ISERROR($V726),"",OFFSET('Smelter Look-up'!$G$4,$V726-4,0))</f>
        <v/>
      </c>
      <c r="I726" s="218" t="str">
        <f ca="1">IF(ISERROR($V726),"",OFFSET('Smelter Look-up'!$H$4,$V726-4,0))</f>
        <v/>
      </c>
      <c r="J726" s="218" t="str">
        <f ca="1">IF(ISERROR($V726),"",OFFSET('Smelter Look-up'!$I$4,$V726-4,0))</f>
        <v/>
      </c>
      <c r="K726" s="272"/>
      <c r="L726" s="272"/>
      <c r="M726" s="272"/>
      <c r="N726" s="272"/>
      <c r="O726" s="272"/>
      <c r="P726" s="219"/>
      <c r="Q726" s="273"/>
      <c r="R726" s="216" t="str">
        <f ca="1">IF(ISERROR($V726),"",OFFSET('Smelter Look-up'!$C$4,$V726-4,0)&amp;"")</f>
        <v/>
      </c>
      <c r="S726" s="224" t="str">
        <f t="shared" ca="1" si="102"/>
        <v/>
      </c>
      <c r="T726" s="224" t="str">
        <f ca="1">IF(B726="","",IF(ISERROR(MATCH($J726,SorP!$B$1:$B$6230,0)),"",INDIRECT("'SorP'!$A$"&amp;MATCH($J726,SorP!$B$1:$B$6230,0))))</f>
        <v/>
      </c>
      <c r="U726" s="240"/>
      <c r="V726" s="274" t="e">
        <f>IF(C726="",NA(),MATCH($B726&amp;$C726,'Smelter Look-up'!$J:$J,0))</f>
        <v>#N/A</v>
      </c>
      <c r="W726" s="275"/>
      <c r="X726" s="275">
        <f t="shared" ca="1" si="103"/>
        <v>0</v>
      </c>
      <c r="Y726" s="275"/>
      <c r="Z726" s="275"/>
      <c r="AB726" s="277" t="str">
        <f t="shared" si="104"/>
        <v/>
      </c>
    </row>
    <row r="727" spans="1:28" s="276" customFormat="1" ht="20.25">
      <c r="A727" s="330"/>
      <c r="B727" s="216" t="str">
        <f>IF(LEN(A727)=0,"",INDEX('Smelter Look-up'!$A:$A,MATCH($A727,'Smelter Look-up'!$E:$E,0)))</f>
        <v/>
      </c>
      <c r="C727" s="220" t="str">
        <f>IF(LEN(A727)=0,"",INDEX('Smelter Look-up'!$C:$C,MATCH($A727,'Smelter Look-up'!$E:$E,0)))</f>
        <v/>
      </c>
      <c r="D727" s="282"/>
      <c r="E727" s="216" t="str">
        <f ca="1">IF(ISERROR($V727),"",OFFSET('Smelter Look-up'!$D$4,$V727-4,0)&amp;"")</f>
        <v/>
      </c>
      <c r="F727" s="216" t="str">
        <f ca="1">IF(ISERROR($V727),"",OFFSET('Smelter Look-up'!$E$4,$V727-4,0))</f>
        <v/>
      </c>
      <c r="G727" s="216" t="str">
        <f ca="1">IF(C727=$X$4,"Enter smelter details",IF(ISERROR($V727),"",OFFSET('Smelter Look-up'!$F$4,$V727-4,0)))</f>
        <v/>
      </c>
      <c r="H727" s="217" t="str">
        <f ca="1">IF(ISERROR($V727),"",OFFSET('Smelter Look-up'!$G$4,$V727-4,0))</f>
        <v/>
      </c>
      <c r="I727" s="218" t="str">
        <f ca="1">IF(ISERROR($V727),"",OFFSET('Smelter Look-up'!$H$4,$V727-4,0))</f>
        <v/>
      </c>
      <c r="J727" s="218" t="str">
        <f ca="1">IF(ISERROR($V727),"",OFFSET('Smelter Look-up'!$I$4,$V727-4,0))</f>
        <v/>
      </c>
      <c r="K727" s="272"/>
      <c r="L727" s="272"/>
      <c r="M727" s="272"/>
      <c r="N727" s="272"/>
      <c r="O727" s="272"/>
      <c r="P727" s="219"/>
      <c r="Q727" s="273"/>
      <c r="R727" s="216" t="str">
        <f ca="1">IF(ISERROR($V727),"",OFFSET('Smelter Look-up'!$C$4,$V727-4,0)&amp;"")</f>
        <v/>
      </c>
      <c r="S727" s="224" t="str">
        <f t="shared" ca="1" si="102"/>
        <v/>
      </c>
      <c r="T727" s="224" t="str">
        <f ca="1">IF(B727="","",IF(ISERROR(MATCH($J727,SorP!$B$1:$B$6230,0)),"",INDIRECT("'SorP'!$A$"&amp;MATCH($J727,SorP!$B$1:$B$6230,0))))</f>
        <v/>
      </c>
      <c r="U727" s="240"/>
      <c r="V727" s="274" t="e">
        <f>IF(C727="",NA(),MATCH($B727&amp;$C727,'Smelter Look-up'!$J:$J,0))</f>
        <v>#N/A</v>
      </c>
      <c r="W727" s="275"/>
      <c r="X727" s="275">
        <f t="shared" ca="1" si="103"/>
        <v>0</v>
      </c>
      <c r="Y727" s="275"/>
      <c r="Z727" s="275"/>
      <c r="AB727" s="277" t="str">
        <f t="shared" si="104"/>
        <v/>
      </c>
    </row>
    <row r="728" spans="1:28" s="276" customFormat="1" ht="20.25">
      <c r="A728" s="330"/>
      <c r="B728" s="216" t="str">
        <f>IF(LEN(A728)=0,"",INDEX('Smelter Look-up'!$A:$A,MATCH($A728,'Smelter Look-up'!$E:$E,0)))</f>
        <v/>
      </c>
      <c r="C728" s="220" t="str">
        <f>IF(LEN(A728)=0,"",INDEX('Smelter Look-up'!$C:$C,MATCH($A728,'Smelter Look-up'!$E:$E,0)))</f>
        <v/>
      </c>
      <c r="D728" s="282"/>
      <c r="E728" s="216" t="str">
        <f ca="1">IF(ISERROR($V728),"",OFFSET('Smelter Look-up'!$D$4,$V728-4,0)&amp;"")</f>
        <v/>
      </c>
      <c r="F728" s="216" t="str">
        <f ca="1">IF(ISERROR($V728),"",OFFSET('Smelter Look-up'!$E$4,$V728-4,0))</f>
        <v/>
      </c>
      <c r="G728" s="216" t="str">
        <f ca="1">IF(C728=$X$4,"Enter smelter details",IF(ISERROR($V728),"",OFFSET('Smelter Look-up'!$F$4,$V728-4,0)))</f>
        <v/>
      </c>
      <c r="H728" s="217" t="str">
        <f ca="1">IF(ISERROR($V728),"",OFFSET('Smelter Look-up'!$G$4,$V728-4,0))</f>
        <v/>
      </c>
      <c r="I728" s="218" t="str">
        <f ca="1">IF(ISERROR($V728),"",OFFSET('Smelter Look-up'!$H$4,$V728-4,0))</f>
        <v/>
      </c>
      <c r="J728" s="218" t="str">
        <f ca="1">IF(ISERROR($V728),"",OFFSET('Smelter Look-up'!$I$4,$V728-4,0))</f>
        <v/>
      </c>
      <c r="K728" s="272"/>
      <c r="L728" s="272"/>
      <c r="M728" s="272"/>
      <c r="N728" s="272"/>
      <c r="O728" s="272"/>
      <c r="P728" s="219"/>
      <c r="Q728" s="273"/>
      <c r="R728" s="216" t="str">
        <f ca="1">IF(ISERROR($V728),"",OFFSET('Smelter Look-up'!$C$4,$V728-4,0)&amp;"")</f>
        <v/>
      </c>
      <c r="S728" s="224" t="str">
        <f t="shared" ca="1" si="102"/>
        <v/>
      </c>
      <c r="T728" s="224" t="str">
        <f ca="1">IF(B728="","",IF(ISERROR(MATCH($J728,SorP!$B$1:$B$6230,0)),"",INDIRECT("'SorP'!$A$"&amp;MATCH($J728,SorP!$B$1:$B$6230,0))))</f>
        <v/>
      </c>
      <c r="U728" s="240"/>
      <c r="V728" s="274" t="e">
        <f>IF(C728="",NA(),MATCH($B728&amp;$C728,'Smelter Look-up'!$J:$J,0))</f>
        <v>#N/A</v>
      </c>
      <c r="W728" s="275"/>
      <c r="X728" s="275">
        <f t="shared" ca="1" si="103"/>
        <v>0</v>
      </c>
      <c r="Y728" s="275"/>
      <c r="Z728" s="275"/>
      <c r="AB728" s="277" t="str">
        <f t="shared" si="104"/>
        <v/>
      </c>
    </row>
    <row r="729" spans="1:28" s="276" customFormat="1" ht="20.25">
      <c r="A729" s="330"/>
      <c r="B729" s="216" t="str">
        <f>IF(LEN(A729)=0,"",INDEX('Smelter Look-up'!$A:$A,MATCH($A729,'Smelter Look-up'!$E:$E,0)))</f>
        <v/>
      </c>
      <c r="C729" s="220" t="str">
        <f>IF(LEN(A729)=0,"",INDEX('Smelter Look-up'!$C:$C,MATCH($A729,'Smelter Look-up'!$E:$E,0)))</f>
        <v/>
      </c>
      <c r="D729" s="282"/>
      <c r="E729" s="216" t="str">
        <f ca="1">IF(ISERROR($V729),"",OFFSET('Smelter Look-up'!$D$4,$V729-4,0)&amp;"")</f>
        <v/>
      </c>
      <c r="F729" s="216" t="str">
        <f ca="1">IF(ISERROR($V729),"",OFFSET('Smelter Look-up'!$E$4,$V729-4,0))</f>
        <v/>
      </c>
      <c r="G729" s="216" t="str">
        <f ca="1">IF(C729=$X$4,"Enter smelter details",IF(ISERROR($V729),"",OFFSET('Smelter Look-up'!$F$4,$V729-4,0)))</f>
        <v/>
      </c>
      <c r="H729" s="217" t="str">
        <f ca="1">IF(ISERROR($V729),"",OFFSET('Smelter Look-up'!$G$4,$V729-4,0))</f>
        <v/>
      </c>
      <c r="I729" s="218" t="str">
        <f ca="1">IF(ISERROR($V729),"",OFFSET('Smelter Look-up'!$H$4,$V729-4,0))</f>
        <v/>
      </c>
      <c r="J729" s="218" t="str">
        <f ca="1">IF(ISERROR($V729),"",OFFSET('Smelter Look-up'!$I$4,$V729-4,0))</f>
        <v/>
      </c>
      <c r="K729" s="272"/>
      <c r="L729" s="272"/>
      <c r="M729" s="272"/>
      <c r="N729" s="272"/>
      <c r="O729" s="272"/>
      <c r="P729" s="219"/>
      <c r="Q729" s="273"/>
      <c r="R729" s="216" t="str">
        <f ca="1">IF(ISERROR($V729),"",OFFSET('Smelter Look-up'!$C$4,$V729-4,0)&amp;"")</f>
        <v/>
      </c>
      <c r="S729" s="224" t="str">
        <f t="shared" ca="1" si="102"/>
        <v/>
      </c>
      <c r="T729" s="224" t="str">
        <f ca="1">IF(B729="","",IF(ISERROR(MATCH($J729,SorP!$B$1:$B$6230,0)),"",INDIRECT("'SorP'!$A$"&amp;MATCH($J729,SorP!$B$1:$B$6230,0))))</f>
        <v/>
      </c>
      <c r="U729" s="240"/>
      <c r="V729" s="274" t="e">
        <f>IF(C729="",NA(),MATCH($B729&amp;$C729,'Smelter Look-up'!$J:$J,0))</f>
        <v>#N/A</v>
      </c>
      <c r="W729" s="275"/>
      <c r="X729" s="275">
        <f t="shared" ca="1" si="103"/>
        <v>0</v>
      </c>
      <c r="Y729" s="275"/>
      <c r="Z729" s="275"/>
      <c r="AB729" s="277" t="str">
        <f t="shared" si="104"/>
        <v/>
      </c>
    </row>
    <row r="730" spans="1:28" s="276" customFormat="1" ht="20.25">
      <c r="A730" s="330"/>
      <c r="B730" s="216" t="str">
        <f>IF(LEN(A730)=0,"",INDEX('Smelter Look-up'!$A:$A,MATCH($A730,'Smelter Look-up'!$E:$E,0)))</f>
        <v/>
      </c>
      <c r="C730" s="220" t="str">
        <f>IF(LEN(A730)=0,"",INDEX('Smelter Look-up'!$C:$C,MATCH($A730,'Smelter Look-up'!$E:$E,0)))</f>
        <v/>
      </c>
      <c r="D730" s="282"/>
      <c r="E730" s="216" t="str">
        <f ca="1">IF(ISERROR($V730),"",OFFSET('Smelter Look-up'!$D$4,$V730-4,0)&amp;"")</f>
        <v/>
      </c>
      <c r="F730" s="216" t="str">
        <f ca="1">IF(ISERROR($V730),"",OFFSET('Smelter Look-up'!$E$4,$V730-4,0))</f>
        <v/>
      </c>
      <c r="G730" s="216" t="str">
        <f ca="1">IF(C730=$X$4,"Enter smelter details",IF(ISERROR($V730),"",OFFSET('Smelter Look-up'!$F$4,$V730-4,0)))</f>
        <v/>
      </c>
      <c r="H730" s="217" t="str">
        <f ca="1">IF(ISERROR($V730),"",OFFSET('Smelter Look-up'!$G$4,$V730-4,0))</f>
        <v/>
      </c>
      <c r="I730" s="218" t="str">
        <f ca="1">IF(ISERROR($V730),"",OFFSET('Smelter Look-up'!$H$4,$V730-4,0))</f>
        <v/>
      </c>
      <c r="J730" s="218" t="str">
        <f ca="1">IF(ISERROR($V730),"",OFFSET('Smelter Look-up'!$I$4,$V730-4,0))</f>
        <v/>
      </c>
      <c r="K730" s="272"/>
      <c r="L730" s="272"/>
      <c r="M730" s="272"/>
      <c r="N730" s="272"/>
      <c r="O730" s="272"/>
      <c r="P730" s="219"/>
      <c r="Q730" s="273"/>
      <c r="R730" s="216" t="str">
        <f ca="1">IF(ISERROR($V730),"",OFFSET('Smelter Look-up'!$C$4,$V730-4,0)&amp;"")</f>
        <v/>
      </c>
      <c r="S730" s="224" t="str">
        <f t="shared" ca="1" si="102"/>
        <v/>
      </c>
      <c r="T730" s="224" t="str">
        <f ca="1">IF(B730="","",IF(ISERROR(MATCH($J730,SorP!$B$1:$B$6230,0)),"",INDIRECT("'SorP'!$A$"&amp;MATCH($J730,SorP!$B$1:$B$6230,0))))</f>
        <v/>
      </c>
      <c r="U730" s="240"/>
      <c r="V730" s="274" t="e">
        <f>IF(C730="",NA(),MATCH($B730&amp;$C730,'Smelter Look-up'!$J:$J,0))</f>
        <v>#N/A</v>
      </c>
      <c r="W730" s="275"/>
      <c r="X730" s="275">
        <f t="shared" ca="1" si="103"/>
        <v>0</v>
      </c>
      <c r="Y730" s="275"/>
      <c r="Z730" s="275"/>
      <c r="AB730" s="277" t="str">
        <f t="shared" si="104"/>
        <v/>
      </c>
    </row>
    <row r="731" spans="1:28" s="276" customFormat="1" ht="20.25">
      <c r="A731" s="330"/>
      <c r="B731" s="216" t="str">
        <f>IF(LEN(A731)=0,"",INDEX('Smelter Look-up'!$A:$A,MATCH($A731,'Smelter Look-up'!$E:$E,0)))</f>
        <v/>
      </c>
      <c r="C731" s="220" t="str">
        <f>IF(LEN(A731)=0,"",INDEX('Smelter Look-up'!$C:$C,MATCH($A731,'Smelter Look-up'!$E:$E,0)))</f>
        <v/>
      </c>
      <c r="D731" s="282"/>
      <c r="E731" s="216" t="str">
        <f ca="1">IF(ISERROR($V731),"",OFFSET('Smelter Look-up'!$D$4,$V731-4,0)&amp;"")</f>
        <v/>
      </c>
      <c r="F731" s="216" t="str">
        <f ca="1">IF(ISERROR($V731),"",OFFSET('Smelter Look-up'!$E$4,$V731-4,0))</f>
        <v/>
      </c>
      <c r="G731" s="216" t="str">
        <f ca="1">IF(C731=$X$4,"Enter smelter details",IF(ISERROR($V731),"",OFFSET('Smelter Look-up'!$F$4,$V731-4,0)))</f>
        <v/>
      </c>
      <c r="H731" s="217" t="str">
        <f ca="1">IF(ISERROR($V731),"",OFFSET('Smelter Look-up'!$G$4,$V731-4,0))</f>
        <v/>
      </c>
      <c r="I731" s="218" t="str">
        <f ca="1">IF(ISERROR($V731),"",OFFSET('Smelter Look-up'!$H$4,$V731-4,0))</f>
        <v/>
      </c>
      <c r="J731" s="218" t="str">
        <f ca="1">IF(ISERROR($V731),"",OFFSET('Smelter Look-up'!$I$4,$V731-4,0))</f>
        <v/>
      </c>
      <c r="K731" s="272"/>
      <c r="L731" s="272"/>
      <c r="M731" s="272"/>
      <c r="N731" s="272"/>
      <c r="O731" s="272"/>
      <c r="P731" s="219"/>
      <c r="Q731" s="273"/>
      <c r="R731" s="216" t="str">
        <f ca="1">IF(ISERROR($V731),"",OFFSET('Smelter Look-up'!$C$4,$V731-4,0)&amp;"")</f>
        <v/>
      </c>
      <c r="S731" s="224" t="str">
        <f t="shared" ca="1" si="102"/>
        <v/>
      </c>
      <c r="T731" s="224" t="str">
        <f ca="1">IF(B731="","",IF(ISERROR(MATCH($J731,SorP!$B$1:$B$6230,0)),"",INDIRECT("'SorP'!$A$"&amp;MATCH($J731,SorP!$B$1:$B$6230,0))))</f>
        <v/>
      </c>
      <c r="U731" s="240"/>
      <c r="V731" s="274" t="e">
        <f>IF(C731="",NA(),MATCH($B731&amp;$C731,'Smelter Look-up'!$J:$J,0))</f>
        <v>#N/A</v>
      </c>
      <c r="W731" s="275"/>
      <c r="X731" s="275">
        <f t="shared" ca="1" si="103"/>
        <v>0</v>
      </c>
      <c r="Y731" s="275"/>
      <c r="Z731" s="275"/>
      <c r="AB731" s="277" t="str">
        <f t="shared" si="104"/>
        <v/>
      </c>
    </row>
    <row r="732" spans="1:28" s="276" customFormat="1" ht="20.25">
      <c r="A732" s="330"/>
      <c r="B732" s="216" t="str">
        <f>IF(LEN(A732)=0,"",INDEX('Smelter Look-up'!$A:$A,MATCH($A732,'Smelter Look-up'!$E:$E,0)))</f>
        <v/>
      </c>
      <c r="C732" s="220" t="str">
        <f>IF(LEN(A732)=0,"",INDEX('Smelter Look-up'!$C:$C,MATCH($A732,'Smelter Look-up'!$E:$E,0)))</f>
        <v/>
      </c>
      <c r="D732" s="282"/>
      <c r="E732" s="216" t="str">
        <f ca="1">IF(ISERROR($V732),"",OFFSET('Smelter Look-up'!$D$4,$V732-4,0)&amp;"")</f>
        <v/>
      </c>
      <c r="F732" s="216" t="str">
        <f ca="1">IF(ISERROR($V732),"",OFFSET('Smelter Look-up'!$E$4,$V732-4,0))</f>
        <v/>
      </c>
      <c r="G732" s="216" t="str">
        <f ca="1">IF(C732=$X$4,"Enter smelter details",IF(ISERROR($V732),"",OFFSET('Smelter Look-up'!$F$4,$V732-4,0)))</f>
        <v/>
      </c>
      <c r="H732" s="217" t="str">
        <f ca="1">IF(ISERROR($V732),"",OFFSET('Smelter Look-up'!$G$4,$V732-4,0))</f>
        <v/>
      </c>
      <c r="I732" s="218" t="str">
        <f ca="1">IF(ISERROR($V732),"",OFFSET('Smelter Look-up'!$H$4,$V732-4,0))</f>
        <v/>
      </c>
      <c r="J732" s="218" t="str">
        <f ca="1">IF(ISERROR($V732),"",OFFSET('Smelter Look-up'!$I$4,$V732-4,0))</f>
        <v/>
      </c>
      <c r="K732" s="272"/>
      <c r="L732" s="272"/>
      <c r="M732" s="272"/>
      <c r="N732" s="272"/>
      <c r="O732" s="272"/>
      <c r="P732" s="219"/>
      <c r="Q732" s="273"/>
      <c r="R732" s="216" t="str">
        <f ca="1">IF(ISERROR($V732),"",OFFSET('Smelter Look-up'!$C$4,$V732-4,0)&amp;"")</f>
        <v/>
      </c>
      <c r="S732" s="224" t="str">
        <f t="shared" ref="S732:S762" ca="1" si="105">IF(B732="","",IF(ISERROR(MATCH($E732,CL,0)),"Unknown",INDIRECT("'C'!$A$"&amp;MATCH($E732,CL,0)+1)))</f>
        <v/>
      </c>
      <c r="T732" s="224" t="str">
        <f ca="1">IF(B732="","",IF(ISERROR(MATCH($J732,SorP!$B$1:$B$6230,0)),"",INDIRECT("'SorP'!$A$"&amp;MATCH($J732,SorP!$B$1:$B$6230,0))))</f>
        <v/>
      </c>
      <c r="U732" s="240"/>
      <c r="V732" s="274" t="e">
        <f>IF(C732="",NA(),MATCH($B732&amp;$C732,'Smelter Look-up'!$J:$J,0))</f>
        <v>#N/A</v>
      </c>
      <c r="W732" s="275"/>
      <c r="X732" s="275">
        <f t="shared" ref="X732:X762" ca="1" si="106">IF(AND(C732="Smelter not listed",OR(LEN(D732)=0,LEN(E732)=0)),1,0)</f>
        <v>0</v>
      </c>
      <c r="Y732" s="275"/>
      <c r="Z732" s="275"/>
      <c r="AB732" s="277" t="str">
        <f t="shared" ref="AB732:AB762" si="107">B732&amp;C732</f>
        <v/>
      </c>
    </row>
    <row r="733" spans="1:28" s="276" customFormat="1" ht="20.25">
      <c r="A733" s="330"/>
      <c r="B733" s="216" t="str">
        <f>IF(LEN(A733)=0,"",INDEX('Smelter Look-up'!$A:$A,MATCH($A733,'Smelter Look-up'!$E:$E,0)))</f>
        <v/>
      </c>
      <c r="C733" s="220" t="str">
        <f>IF(LEN(A733)=0,"",INDEX('Smelter Look-up'!$C:$C,MATCH($A733,'Smelter Look-up'!$E:$E,0)))</f>
        <v/>
      </c>
      <c r="D733" s="282"/>
      <c r="E733" s="216" t="str">
        <f ca="1">IF(ISERROR($V733),"",OFFSET('Smelter Look-up'!$D$4,$V733-4,0)&amp;"")</f>
        <v/>
      </c>
      <c r="F733" s="216" t="str">
        <f ca="1">IF(ISERROR($V733),"",OFFSET('Smelter Look-up'!$E$4,$V733-4,0))</f>
        <v/>
      </c>
      <c r="G733" s="216" t="str">
        <f ca="1">IF(C733=$X$4,"Enter smelter details",IF(ISERROR($V733),"",OFFSET('Smelter Look-up'!$F$4,$V733-4,0)))</f>
        <v/>
      </c>
      <c r="H733" s="217" t="str">
        <f ca="1">IF(ISERROR($V733),"",OFFSET('Smelter Look-up'!$G$4,$V733-4,0))</f>
        <v/>
      </c>
      <c r="I733" s="218" t="str">
        <f ca="1">IF(ISERROR($V733),"",OFFSET('Smelter Look-up'!$H$4,$V733-4,0))</f>
        <v/>
      </c>
      <c r="J733" s="218" t="str">
        <f ca="1">IF(ISERROR($V733),"",OFFSET('Smelter Look-up'!$I$4,$V733-4,0))</f>
        <v/>
      </c>
      <c r="K733" s="272"/>
      <c r="L733" s="272"/>
      <c r="M733" s="272"/>
      <c r="N733" s="272"/>
      <c r="O733" s="272"/>
      <c r="P733" s="219"/>
      <c r="Q733" s="273"/>
      <c r="R733" s="216" t="str">
        <f ca="1">IF(ISERROR($V733),"",OFFSET('Smelter Look-up'!$C$4,$V733-4,0)&amp;"")</f>
        <v/>
      </c>
      <c r="S733" s="224" t="str">
        <f t="shared" ca="1" si="105"/>
        <v/>
      </c>
      <c r="T733" s="224" t="str">
        <f ca="1">IF(B733="","",IF(ISERROR(MATCH($J733,SorP!$B$1:$B$6230,0)),"",INDIRECT("'SorP'!$A$"&amp;MATCH($J733,SorP!$B$1:$B$6230,0))))</f>
        <v/>
      </c>
      <c r="U733" s="240"/>
      <c r="V733" s="274" t="e">
        <f>IF(C733="",NA(),MATCH($B733&amp;$C733,'Smelter Look-up'!$J:$J,0))</f>
        <v>#N/A</v>
      </c>
      <c r="W733" s="275"/>
      <c r="X733" s="275">
        <f t="shared" ca="1" si="106"/>
        <v>0</v>
      </c>
      <c r="Y733" s="275"/>
      <c r="Z733" s="275"/>
      <c r="AB733" s="277" t="str">
        <f t="shared" si="107"/>
        <v/>
      </c>
    </row>
    <row r="734" spans="1:28" s="276" customFormat="1" ht="20.25">
      <c r="A734" s="330"/>
      <c r="B734" s="216" t="str">
        <f>IF(LEN(A734)=0,"",INDEX('Smelter Look-up'!$A:$A,MATCH($A734,'Smelter Look-up'!$E:$E,0)))</f>
        <v/>
      </c>
      <c r="C734" s="220" t="str">
        <f>IF(LEN(A734)=0,"",INDEX('Smelter Look-up'!$C:$C,MATCH($A734,'Smelter Look-up'!$E:$E,0)))</f>
        <v/>
      </c>
      <c r="D734" s="282"/>
      <c r="E734" s="216" t="str">
        <f ca="1">IF(ISERROR($V734),"",OFFSET('Smelter Look-up'!$D$4,$V734-4,0)&amp;"")</f>
        <v/>
      </c>
      <c r="F734" s="216" t="str">
        <f ca="1">IF(ISERROR($V734),"",OFFSET('Smelter Look-up'!$E$4,$V734-4,0))</f>
        <v/>
      </c>
      <c r="G734" s="216" t="str">
        <f ca="1">IF(C734=$X$4,"Enter smelter details",IF(ISERROR($V734),"",OFFSET('Smelter Look-up'!$F$4,$V734-4,0)))</f>
        <v/>
      </c>
      <c r="H734" s="217" t="str">
        <f ca="1">IF(ISERROR($V734),"",OFFSET('Smelter Look-up'!$G$4,$V734-4,0))</f>
        <v/>
      </c>
      <c r="I734" s="218" t="str">
        <f ca="1">IF(ISERROR($V734),"",OFFSET('Smelter Look-up'!$H$4,$V734-4,0))</f>
        <v/>
      </c>
      <c r="J734" s="218" t="str">
        <f ca="1">IF(ISERROR($V734),"",OFFSET('Smelter Look-up'!$I$4,$V734-4,0))</f>
        <v/>
      </c>
      <c r="K734" s="272"/>
      <c r="L734" s="272"/>
      <c r="M734" s="272"/>
      <c r="N734" s="272"/>
      <c r="O734" s="272"/>
      <c r="P734" s="219"/>
      <c r="Q734" s="273"/>
      <c r="R734" s="216" t="str">
        <f ca="1">IF(ISERROR($V734),"",OFFSET('Smelter Look-up'!$C$4,$V734-4,0)&amp;"")</f>
        <v/>
      </c>
      <c r="S734" s="224" t="str">
        <f t="shared" ca="1" si="105"/>
        <v/>
      </c>
      <c r="T734" s="224" t="str">
        <f ca="1">IF(B734="","",IF(ISERROR(MATCH($J734,SorP!$B$1:$B$6230,0)),"",INDIRECT("'SorP'!$A$"&amp;MATCH($J734,SorP!$B$1:$B$6230,0))))</f>
        <v/>
      </c>
      <c r="U734" s="240"/>
      <c r="V734" s="274" t="e">
        <f>IF(C734="",NA(),MATCH($B734&amp;$C734,'Smelter Look-up'!$J:$J,0))</f>
        <v>#N/A</v>
      </c>
      <c r="W734" s="275"/>
      <c r="X734" s="275">
        <f t="shared" ca="1" si="106"/>
        <v>0</v>
      </c>
      <c r="Y734" s="275"/>
      <c r="Z734" s="275"/>
      <c r="AB734" s="277" t="str">
        <f t="shared" si="107"/>
        <v/>
      </c>
    </row>
    <row r="735" spans="1:28" s="276" customFormat="1" ht="20.25">
      <c r="A735" s="330"/>
      <c r="B735" s="216" t="str">
        <f>IF(LEN(A735)=0,"",INDEX('Smelter Look-up'!$A:$A,MATCH($A735,'Smelter Look-up'!$E:$E,0)))</f>
        <v/>
      </c>
      <c r="C735" s="220" t="str">
        <f>IF(LEN(A735)=0,"",INDEX('Smelter Look-up'!$C:$C,MATCH($A735,'Smelter Look-up'!$E:$E,0)))</f>
        <v/>
      </c>
      <c r="D735" s="282"/>
      <c r="E735" s="216" t="str">
        <f ca="1">IF(ISERROR($V735),"",OFFSET('Smelter Look-up'!$D$4,$V735-4,0)&amp;"")</f>
        <v/>
      </c>
      <c r="F735" s="216" t="str">
        <f ca="1">IF(ISERROR($V735),"",OFFSET('Smelter Look-up'!$E$4,$V735-4,0))</f>
        <v/>
      </c>
      <c r="G735" s="216" t="str">
        <f ca="1">IF(C735=$X$4,"Enter smelter details",IF(ISERROR($V735),"",OFFSET('Smelter Look-up'!$F$4,$V735-4,0)))</f>
        <v/>
      </c>
      <c r="H735" s="217" t="str">
        <f ca="1">IF(ISERROR($V735),"",OFFSET('Smelter Look-up'!$G$4,$V735-4,0))</f>
        <v/>
      </c>
      <c r="I735" s="218" t="str">
        <f ca="1">IF(ISERROR($V735),"",OFFSET('Smelter Look-up'!$H$4,$V735-4,0))</f>
        <v/>
      </c>
      <c r="J735" s="218" t="str">
        <f ca="1">IF(ISERROR($V735),"",OFFSET('Smelter Look-up'!$I$4,$V735-4,0))</f>
        <v/>
      </c>
      <c r="K735" s="272"/>
      <c r="L735" s="272"/>
      <c r="M735" s="272"/>
      <c r="N735" s="272"/>
      <c r="O735" s="272"/>
      <c r="P735" s="219"/>
      <c r="Q735" s="273"/>
      <c r="R735" s="216" t="str">
        <f ca="1">IF(ISERROR($V735),"",OFFSET('Smelter Look-up'!$C$4,$V735-4,0)&amp;"")</f>
        <v/>
      </c>
      <c r="S735" s="224" t="str">
        <f t="shared" ca="1" si="105"/>
        <v/>
      </c>
      <c r="T735" s="224" t="str">
        <f ca="1">IF(B735="","",IF(ISERROR(MATCH($J735,SorP!$B$1:$B$6230,0)),"",INDIRECT("'SorP'!$A$"&amp;MATCH($J735,SorP!$B$1:$B$6230,0))))</f>
        <v/>
      </c>
      <c r="U735" s="240"/>
      <c r="V735" s="274" t="e">
        <f>IF(C735="",NA(),MATCH($B735&amp;$C735,'Smelter Look-up'!$J:$J,0))</f>
        <v>#N/A</v>
      </c>
      <c r="W735" s="275"/>
      <c r="X735" s="275">
        <f t="shared" ca="1" si="106"/>
        <v>0</v>
      </c>
      <c r="Y735" s="275"/>
      <c r="Z735" s="275"/>
      <c r="AB735" s="277" t="str">
        <f t="shared" si="107"/>
        <v/>
      </c>
    </row>
    <row r="736" spans="1:28" s="276" customFormat="1" ht="20.25">
      <c r="A736" s="330"/>
      <c r="B736" s="216" t="str">
        <f>IF(LEN(A736)=0,"",INDEX('Smelter Look-up'!$A:$A,MATCH($A736,'Smelter Look-up'!$E:$E,0)))</f>
        <v/>
      </c>
      <c r="C736" s="220" t="str">
        <f>IF(LEN(A736)=0,"",INDEX('Smelter Look-up'!$C:$C,MATCH($A736,'Smelter Look-up'!$E:$E,0)))</f>
        <v/>
      </c>
      <c r="D736" s="282"/>
      <c r="E736" s="216" t="str">
        <f ca="1">IF(ISERROR($V736),"",OFFSET('Smelter Look-up'!$D$4,$V736-4,0)&amp;"")</f>
        <v/>
      </c>
      <c r="F736" s="216" t="str">
        <f ca="1">IF(ISERROR($V736),"",OFFSET('Smelter Look-up'!$E$4,$V736-4,0))</f>
        <v/>
      </c>
      <c r="G736" s="216" t="str">
        <f ca="1">IF(C736=$X$4,"Enter smelter details",IF(ISERROR($V736),"",OFFSET('Smelter Look-up'!$F$4,$V736-4,0)))</f>
        <v/>
      </c>
      <c r="H736" s="217" t="str">
        <f ca="1">IF(ISERROR($V736),"",OFFSET('Smelter Look-up'!$G$4,$V736-4,0))</f>
        <v/>
      </c>
      <c r="I736" s="218" t="str">
        <f ca="1">IF(ISERROR($V736),"",OFFSET('Smelter Look-up'!$H$4,$V736-4,0))</f>
        <v/>
      </c>
      <c r="J736" s="218" t="str">
        <f ca="1">IF(ISERROR($V736),"",OFFSET('Smelter Look-up'!$I$4,$V736-4,0))</f>
        <v/>
      </c>
      <c r="K736" s="272"/>
      <c r="L736" s="272"/>
      <c r="M736" s="272"/>
      <c r="N736" s="272"/>
      <c r="O736" s="272"/>
      <c r="P736" s="219"/>
      <c r="Q736" s="273"/>
      <c r="R736" s="216" t="str">
        <f ca="1">IF(ISERROR($V736),"",OFFSET('Smelter Look-up'!$C$4,$V736-4,0)&amp;"")</f>
        <v/>
      </c>
      <c r="S736" s="224" t="str">
        <f t="shared" ca="1" si="105"/>
        <v/>
      </c>
      <c r="T736" s="224" t="str">
        <f ca="1">IF(B736="","",IF(ISERROR(MATCH($J736,SorP!$B$1:$B$6230,0)),"",INDIRECT("'SorP'!$A$"&amp;MATCH($J736,SorP!$B$1:$B$6230,0))))</f>
        <v/>
      </c>
      <c r="U736" s="240"/>
      <c r="V736" s="274" t="e">
        <f>IF(C736="",NA(),MATCH($B736&amp;$C736,'Smelter Look-up'!$J:$J,0))</f>
        <v>#N/A</v>
      </c>
      <c r="W736" s="275"/>
      <c r="X736" s="275">
        <f t="shared" ca="1" si="106"/>
        <v>0</v>
      </c>
      <c r="Y736" s="275"/>
      <c r="Z736" s="275"/>
      <c r="AB736" s="277" t="str">
        <f t="shared" si="107"/>
        <v/>
      </c>
    </row>
    <row r="737" spans="1:28" s="276" customFormat="1" ht="20.25">
      <c r="A737" s="330"/>
      <c r="B737" s="216" t="str">
        <f>IF(LEN(A737)=0,"",INDEX('Smelter Look-up'!$A:$A,MATCH($A737,'Smelter Look-up'!$E:$E,0)))</f>
        <v/>
      </c>
      <c r="C737" s="220" t="str">
        <f>IF(LEN(A737)=0,"",INDEX('Smelter Look-up'!$C:$C,MATCH($A737,'Smelter Look-up'!$E:$E,0)))</f>
        <v/>
      </c>
      <c r="D737" s="282"/>
      <c r="E737" s="216" t="str">
        <f ca="1">IF(ISERROR($V737),"",OFFSET('Smelter Look-up'!$D$4,$V737-4,0)&amp;"")</f>
        <v/>
      </c>
      <c r="F737" s="216" t="str">
        <f ca="1">IF(ISERROR($V737),"",OFFSET('Smelter Look-up'!$E$4,$V737-4,0))</f>
        <v/>
      </c>
      <c r="G737" s="216" t="str">
        <f ca="1">IF(C737=$X$4,"Enter smelter details",IF(ISERROR($V737),"",OFFSET('Smelter Look-up'!$F$4,$V737-4,0)))</f>
        <v/>
      </c>
      <c r="H737" s="217" t="str">
        <f ca="1">IF(ISERROR($V737),"",OFFSET('Smelter Look-up'!$G$4,$V737-4,0))</f>
        <v/>
      </c>
      <c r="I737" s="218" t="str">
        <f ca="1">IF(ISERROR($V737),"",OFFSET('Smelter Look-up'!$H$4,$V737-4,0))</f>
        <v/>
      </c>
      <c r="J737" s="218" t="str">
        <f ca="1">IF(ISERROR($V737),"",OFFSET('Smelter Look-up'!$I$4,$V737-4,0))</f>
        <v/>
      </c>
      <c r="K737" s="272"/>
      <c r="L737" s="272"/>
      <c r="M737" s="272"/>
      <c r="N737" s="272"/>
      <c r="O737" s="272"/>
      <c r="P737" s="219"/>
      <c r="Q737" s="273"/>
      <c r="R737" s="216" t="str">
        <f ca="1">IF(ISERROR($V737),"",OFFSET('Smelter Look-up'!$C$4,$V737-4,0)&amp;"")</f>
        <v/>
      </c>
      <c r="S737" s="224" t="str">
        <f t="shared" ca="1" si="105"/>
        <v/>
      </c>
      <c r="T737" s="224" t="str">
        <f ca="1">IF(B737="","",IF(ISERROR(MATCH($J737,SorP!$B$1:$B$6230,0)),"",INDIRECT("'SorP'!$A$"&amp;MATCH($J737,SorP!$B$1:$B$6230,0))))</f>
        <v/>
      </c>
      <c r="U737" s="240"/>
      <c r="V737" s="274" t="e">
        <f>IF(C737="",NA(),MATCH($B737&amp;$C737,'Smelter Look-up'!$J:$J,0))</f>
        <v>#N/A</v>
      </c>
      <c r="W737" s="275"/>
      <c r="X737" s="275">
        <f t="shared" ca="1" si="106"/>
        <v>0</v>
      </c>
      <c r="Y737" s="275"/>
      <c r="Z737" s="275"/>
      <c r="AB737" s="277" t="str">
        <f t="shared" si="107"/>
        <v/>
      </c>
    </row>
    <row r="738" spans="1:28" s="276" customFormat="1" ht="20.25">
      <c r="A738" s="330"/>
      <c r="B738" s="216" t="str">
        <f>IF(LEN(A738)=0,"",INDEX('Smelter Look-up'!$A:$A,MATCH($A738,'Smelter Look-up'!$E:$E,0)))</f>
        <v/>
      </c>
      <c r="C738" s="220" t="str">
        <f>IF(LEN(A738)=0,"",INDEX('Smelter Look-up'!$C:$C,MATCH($A738,'Smelter Look-up'!$E:$E,0)))</f>
        <v/>
      </c>
      <c r="D738" s="282"/>
      <c r="E738" s="216" t="str">
        <f ca="1">IF(ISERROR($V738),"",OFFSET('Smelter Look-up'!$D$4,$V738-4,0)&amp;"")</f>
        <v/>
      </c>
      <c r="F738" s="216" t="str">
        <f ca="1">IF(ISERROR($V738),"",OFFSET('Smelter Look-up'!$E$4,$V738-4,0))</f>
        <v/>
      </c>
      <c r="G738" s="216" t="str">
        <f ca="1">IF(C738=$X$4,"Enter smelter details",IF(ISERROR($V738),"",OFFSET('Smelter Look-up'!$F$4,$V738-4,0)))</f>
        <v/>
      </c>
      <c r="H738" s="217" t="str">
        <f ca="1">IF(ISERROR($V738),"",OFFSET('Smelter Look-up'!$G$4,$V738-4,0))</f>
        <v/>
      </c>
      <c r="I738" s="218" t="str">
        <f ca="1">IF(ISERROR($V738),"",OFFSET('Smelter Look-up'!$H$4,$V738-4,0))</f>
        <v/>
      </c>
      <c r="J738" s="218" t="str">
        <f ca="1">IF(ISERROR($V738),"",OFFSET('Smelter Look-up'!$I$4,$V738-4,0))</f>
        <v/>
      </c>
      <c r="K738" s="272"/>
      <c r="L738" s="272"/>
      <c r="M738" s="272"/>
      <c r="N738" s="272"/>
      <c r="O738" s="272"/>
      <c r="P738" s="219"/>
      <c r="Q738" s="273"/>
      <c r="R738" s="216" t="str">
        <f ca="1">IF(ISERROR($V738),"",OFFSET('Smelter Look-up'!$C$4,$V738-4,0)&amp;"")</f>
        <v/>
      </c>
      <c r="S738" s="224" t="str">
        <f t="shared" ca="1" si="105"/>
        <v/>
      </c>
      <c r="T738" s="224" t="str">
        <f ca="1">IF(B738="","",IF(ISERROR(MATCH($J738,SorP!$B$1:$B$6230,0)),"",INDIRECT("'SorP'!$A$"&amp;MATCH($J738,SorP!$B$1:$B$6230,0))))</f>
        <v/>
      </c>
      <c r="U738" s="240"/>
      <c r="V738" s="274" t="e">
        <f>IF(C738="",NA(),MATCH($B738&amp;$C738,'Smelter Look-up'!$J:$J,0))</f>
        <v>#N/A</v>
      </c>
      <c r="W738" s="275"/>
      <c r="X738" s="275">
        <f t="shared" ca="1" si="106"/>
        <v>0</v>
      </c>
      <c r="Y738" s="275"/>
      <c r="Z738" s="275"/>
      <c r="AB738" s="277" t="str">
        <f t="shared" si="107"/>
        <v/>
      </c>
    </row>
    <row r="739" spans="1:28" s="276" customFormat="1" ht="20.25">
      <c r="A739" s="330"/>
      <c r="B739" s="216" t="str">
        <f>IF(LEN(A739)=0,"",INDEX('Smelter Look-up'!$A:$A,MATCH($A739,'Smelter Look-up'!$E:$E,0)))</f>
        <v/>
      </c>
      <c r="C739" s="220" t="str">
        <f>IF(LEN(A739)=0,"",INDEX('Smelter Look-up'!$C:$C,MATCH($A739,'Smelter Look-up'!$E:$E,0)))</f>
        <v/>
      </c>
      <c r="D739" s="282"/>
      <c r="E739" s="216" t="str">
        <f ca="1">IF(ISERROR($V739),"",OFFSET('Smelter Look-up'!$D$4,$V739-4,0)&amp;"")</f>
        <v/>
      </c>
      <c r="F739" s="216" t="str">
        <f ca="1">IF(ISERROR($V739),"",OFFSET('Smelter Look-up'!$E$4,$V739-4,0))</f>
        <v/>
      </c>
      <c r="G739" s="216" t="str">
        <f ca="1">IF(C739=$X$4,"Enter smelter details",IF(ISERROR($V739),"",OFFSET('Smelter Look-up'!$F$4,$V739-4,0)))</f>
        <v/>
      </c>
      <c r="H739" s="217" t="str">
        <f ca="1">IF(ISERROR($V739),"",OFFSET('Smelter Look-up'!$G$4,$V739-4,0))</f>
        <v/>
      </c>
      <c r="I739" s="218" t="str">
        <f ca="1">IF(ISERROR($V739),"",OFFSET('Smelter Look-up'!$H$4,$V739-4,0))</f>
        <v/>
      </c>
      <c r="J739" s="218" t="str">
        <f ca="1">IF(ISERROR($V739),"",OFFSET('Smelter Look-up'!$I$4,$V739-4,0))</f>
        <v/>
      </c>
      <c r="K739" s="272"/>
      <c r="L739" s="272"/>
      <c r="M739" s="272"/>
      <c r="N739" s="272"/>
      <c r="O739" s="272"/>
      <c r="P739" s="219"/>
      <c r="Q739" s="273"/>
      <c r="R739" s="216" t="str">
        <f ca="1">IF(ISERROR($V739),"",OFFSET('Smelter Look-up'!$C$4,$V739-4,0)&amp;"")</f>
        <v/>
      </c>
      <c r="S739" s="224" t="str">
        <f t="shared" ca="1" si="105"/>
        <v/>
      </c>
      <c r="T739" s="224" t="str">
        <f ca="1">IF(B739="","",IF(ISERROR(MATCH($J739,SorP!$B$1:$B$6230,0)),"",INDIRECT("'SorP'!$A$"&amp;MATCH($J739,SorP!$B$1:$B$6230,0))))</f>
        <v/>
      </c>
      <c r="U739" s="240"/>
      <c r="V739" s="274" t="e">
        <f>IF(C739="",NA(),MATCH($B739&amp;$C739,'Smelter Look-up'!$J:$J,0))</f>
        <v>#N/A</v>
      </c>
      <c r="W739" s="275"/>
      <c r="X739" s="275">
        <f t="shared" ca="1" si="106"/>
        <v>0</v>
      </c>
      <c r="Y739" s="275"/>
      <c r="Z739" s="275"/>
      <c r="AB739" s="277" t="str">
        <f t="shared" si="107"/>
        <v/>
      </c>
    </row>
    <row r="740" spans="1:28" s="276" customFormat="1" ht="20.25">
      <c r="A740" s="330"/>
      <c r="B740" s="216" t="str">
        <f>IF(LEN(A740)=0,"",INDEX('Smelter Look-up'!$A:$A,MATCH($A740,'Smelter Look-up'!$E:$E,0)))</f>
        <v/>
      </c>
      <c r="C740" s="220" t="str">
        <f>IF(LEN(A740)=0,"",INDEX('Smelter Look-up'!$C:$C,MATCH($A740,'Smelter Look-up'!$E:$E,0)))</f>
        <v/>
      </c>
      <c r="D740" s="282"/>
      <c r="E740" s="216" t="str">
        <f ca="1">IF(ISERROR($V740),"",OFFSET('Smelter Look-up'!$D$4,$V740-4,0)&amp;"")</f>
        <v/>
      </c>
      <c r="F740" s="216" t="str">
        <f ca="1">IF(ISERROR($V740),"",OFFSET('Smelter Look-up'!$E$4,$V740-4,0))</f>
        <v/>
      </c>
      <c r="G740" s="216" t="str">
        <f ca="1">IF(C740=$X$4,"Enter smelter details",IF(ISERROR($V740),"",OFFSET('Smelter Look-up'!$F$4,$V740-4,0)))</f>
        <v/>
      </c>
      <c r="H740" s="217" t="str">
        <f ca="1">IF(ISERROR($V740),"",OFFSET('Smelter Look-up'!$G$4,$V740-4,0))</f>
        <v/>
      </c>
      <c r="I740" s="218" t="str">
        <f ca="1">IF(ISERROR($V740),"",OFFSET('Smelter Look-up'!$H$4,$V740-4,0))</f>
        <v/>
      </c>
      <c r="J740" s="218" t="str">
        <f ca="1">IF(ISERROR($V740),"",OFFSET('Smelter Look-up'!$I$4,$V740-4,0))</f>
        <v/>
      </c>
      <c r="K740" s="272"/>
      <c r="L740" s="272"/>
      <c r="M740" s="272"/>
      <c r="N740" s="272"/>
      <c r="O740" s="272"/>
      <c r="P740" s="219"/>
      <c r="Q740" s="273"/>
      <c r="R740" s="216" t="str">
        <f ca="1">IF(ISERROR($V740),"",OFFSET('Smelter Look-up'!$C$4,$V740-4,0)&amp;"")</f>
        <v/>
      </c>
      <c r="S740" s="224" t="str">
        <f t="shared" ca="1" si="105"/>
        <v/>
      </c>
      <c r="T740" s="224" t="str">
        <f ca="1">IF(B740="","",IF(ISERROR(MATCH($J740,SorP!$B$1:$B$6230,0)),"",INDIRECT("'SorP'!$A$"&amp;MATCH($J740,SorP!$B$1:$B$6230,0))))</f>
        <v/>
      </c>
      <c r="U740" s="240"/>
      <c r="V740" s="274" t="e">
        <f>IF(C740="",NA(),MATCH($B740&amp;$C740,'Smelter Look-up'!$J:$J,0))</f>
        <v>#N/A</v>
      </c>
      <c r="W740" s="275"/>
      <c r="X740" s="275">
        <f t="shared" ca="1" si="106"/>
        <v>0</v>
      </c>
      <c r="Y740" s="275"/>
      <c r="Z740" s="275"/>
      <c r="AB740" s="277" t="str">
        <f t="shared" si="107"/>
        <v/>
      </c>
    </row>
    <row r="741" spans="1:28" s="276" customFormat="1" ht="20.25">
      <c r="A741" s="330"/>
      <c r="B741" s="216" t="str">
        <f>IF(LEN(A741)=0,"",INDEX('Smelter Look-up'!$A:$A,MATCH($A741,'Smelter Look-up'!$E:$E,0)))</f>
        <v/>
      </c>
      <c r="C741" s="220" t="str">
        <f>IF(LEN(A741)=0,"",INDEX('Smelter Look-up'!$C:$C,MATCH($A741,'Smelter Look-up'!$E:$E,0)))</f>
        <v/>
      </c>
      <c r="D741" s="282"/>
      <c r="E741" s="216" t="str">
        <f ca="1">IF(ISERROR($V741),"",OFFSET('Smelter Look-up'!$D$4,$V741-4,0)&amp;"")</f>
        <v/>
      </c>
      <c r="F741" s="216" t="str">
        <f ca="1">IF(ISERROR($V741),"",OFFSET('Smelter Look-up'!$E$4,$V741-4,0))</f>
        <v/>
      </c>
      <c r="G741" s="216" t="str">
        <f ca="1">IF(C741=$X$4,"Enter smelter details",IF(ISERROR($V741),"",OFFSET('Smelter Look-up'!$F$4,$V741-4,0)))</f>
        <v/>
      </c>
      <c r="H741" s="217" t="str">
        <f ca="1">IF(ISERROR($V741),"",OFFSET('Smelter Look-up'!$G$4,$V741-4,0))</f>
        <v/>
      </c>
      <c r="I741" s="218" t="str">
        <f ca="1">IF(ISERROR($V741),"",OFFSET('Smelter Look-up'!$H$4,$V741-4,0))</f>
        <v/>
      </c>
      <c r="J741" s="218" t="str">
        <f ca="1">IF(ISERROR($V741),"",OFFSET('Smelter Look-up'!$I$4,$V741-4,0))</f>
        <v/>
      </c>
      <c r="K741" s="272"/>
      <c r="L741" s="272"/>
      <c r="M741" s="272"/>
      <c r="N741" s="272"/>
      <c r="O741" s="272"/>
      <c r="P741" s="219"/>
      <c r="Q741" s="273"/>
      <c r="R741" s="216" t="str">
        <f ca="1">IF(ISERROR($V741),"",OFFSET('Smelter Look-up'!$C$4,$V741-4,0)&amp;"")</f>
        <v/>
      </c>
      <c r="S741" s="224" t="str">
        <f t="shared" ca="1" si="105"/>
        <v/>
      </c>
      <c r="T741" s="224" t="str">
        <f ca="1">IF(B741="","",IF(ISERROR(MATCH($J741,SorP!$B$1:$B$6230,0)),"",INDIRECT("'SorP'!$A$"&amp;MATCH($J741,SorP!$B$1:$B$6230,0))))</f>
        <v/>
      </c>
      <c r="U741" s="240"/>
      <c r="V741" s="274" t="e">
        <f>IF(C741="",NA(),MATCH($B741&amp;$C741,'Smelter Look-up'!$J:$J,0))</f>
        <v>#N/A</v>
      </c>
      <c r="W741" s="275"/>
      <c r="X741" s="275">
        <f t="shared" ca="1" si="106"/>
        <v>0</v>
      </c>
      <c r="Y741" s="275"/>
      <c r="Z741" s="275"/>
      <c r="AB741" s="277" t="str">
        <f t="shared" si="107"/>
        <v/>
      </c>
    </row>
    <row r="742" spans="1:28" s="276" customFormat="1" ht="20.25">
      <c r="A742" s="330"/>
      <c r="B742" s="216" t="str">
        <f>IF(LEN(A742)=0,"",INDEX('Smelter Look-up'!$A:$A,MATCH($A742,'Smelter Look-up'!$E:$E,0)))</f>
        <v/>
      </c>
      <c r="C742" s="220" t="str">
        <f>IF(LEN(A742)=0,"",INDEX('Smelter Look-up'!$C:$C,MATCH($A742,'Smelter Look-up'!$E:$E,0)))</f>
        <v/>
      </c>
      <c r="D742" s="282"/>
      <c r="E742" s="216" t="str">
        <f ca="1">IF(ISERROR($V742),"",OFFSET('Smelter Look-up'!$D$4,$V742-4,0)&amp;"")</f>
        <v/>
      </c>
      <c r="F742" s="216" t="str">
        <f ca="1">IF(ISERROR($V742),"",OFFSET('Smelter Look-up'!$E$4,$V742-4,0))</f>
        <v/>
      </c>
      <c r="G742" s="216" t="str">
        <f ca="1">IF(C742=$X$4,"Enter smelter details",IF(ISERROR($V742),"",OFFSET('Smelter Look-up'!$F$4,$V742-4,0)))</f>
        <v/>
      </c>
      <c r="H742" s="217" t="str">
        <f ca="1">IF(ISERROR($V742),"",OFFSET('Smelter Look-up'!$G$4,$V742-4,0))</f>
        <v/>
      </c>
      <c r="I742" s="218" t="str">
        <f ca="1">IF(ISERROR($V742),"",OFFSET('Smelter Look-up'!$H$4,$V742-4,0))</f>
        <v/>
      </c>
      <c r="J742" s="218" t="str">
        <f ca="1">IF(ISERROR($V742),"",OFFSET('Smelter Look-up'!$I$4,$V742-4,0))</f>
        <v/>
      </c>
      <c r="K742" s="272"/>
      <c r="L742" s="272"/>
      <c r="M742" s="272"/>
      <c r="N742" s="272"/>
      <c r="O742" s="272"/>
      <c r="P742" s="219"/>
      <c r="Q742" s="273"/>
      <c r="R742" s="216" t="str">
        <f ca="1">IF(ISERROR($V742),"",OFFSET('Smelter Look-up'!$C$4,$V742-4,0)&amp;"")</f>
        <v/>
      </c>
      <c r="S742" s="224" t="str">
        <f t="shared" ca="1" si="105"/>
        <v/>
      </c>
      <c r="T742" s="224" t="str">
        <f ca="1">IF(B742="","",IF(ISERROR(MATCH($J742,SorP!$B$1:$B$6230,0)),"",INDIRECT("'SorP'!$A$"&amp;MATCH($J742,SorP!$B$1:$B$6230,0))))</f>
        <v/>
      </c>
      <c r="U742" s="240"/>
      <c r="V742" s="274" t="e">
        <f>IF(C742="",NA(),MATCH($B742&amp;$C742,'Smelter Look-up'!$J:$J,0))</f>
        <v>#N/A</v>
      </c>
      <c r="W742" s="275"/>
      <c r="X742" s="275">
        <f t="shared" ca="1" si="106"/>
        <v>0</v>
      </c>
      <c r="Y742" s="275"/>
      <c r="Z742" s="275"/>
      <c r="AB742" s="277" t="str">
        <f t="shared" si="107"/>
        <v/>
      </c>
    </row>
    <row r="743" spans="1:28" s="276" customFormat="1" ht="20.25">
      <c r="A743" s="330"/>
      <c r="B743" s="216" t="str">
        <f>IF(LEN(A743)=0,"",INDEX('Smelter Look-up'!$A:$A,MATCH($A743,'Smelter Look-up'!$E:$E,0)))</f>
        <v/>
      </c>
      <c r="C743" s="220" t="str">
        <f>IF(LEN(A743)=0,"",INDEX('Smelter Look-up'!$C:$C,MATCH($A743,'Smelter Look-up'!$E:$E,0)))</f>
        <v/>
      </c>
      <c r="D743" s="282"/>
      <c r="E743" s="216" t="str">
        <f ca="1">IF(ISERROR($V743),"",OFFSET('Smelter Look-up'!$D$4,$V743-4,0)&amp;"")</f>
        <v/>
      </c>
      <c r="F743" s="216" t="str">
        <f ca="1">IF(ISERROR($V743),"",OFFSET('Smelter Look-up'!$E$4,$V743-4,0))</f>
        <v/>
      </c>
      <c r="G743" s="216" t="str">
        <f ca="1">IF(C743=$X$4,"Enter smelter details",IF(ISERROR($V743),"",OFFSET('Smelter Look-up'!$F$4,$V743-4,0)))</f>
        <v/>
      </c>
      <c r="H743" s="217" t="str">
        <f ca="1">IF(ISERROR($V743),"",OFFSET('Smelter Look-up'!$G$4,$V743-4,0))</f>
        <v/>
      </c>
      <c r="I743" s="218" t="str">
        <f ca="1">IF(ISERROR($V743),"",OFFSET('Smelter Look-up'!$H$4,$V743-4,0))</f>
        <v/>
      </c>
      <c r="J743" s="218" t="str">
        <f ca="1">IF(ISERROR($V743),"",OFFSET('Smelter Look-up'!$I$4,$V743-4,0))</f>
        <v/>
      </c>
      <c r="K743" s="272"/>
      <c r="L743" s="272"/>
      <c r="M743" s="272"/>
      <c r="N743" s="272"/>
      <c r="O743" s="272"/>
      <c r="P743" s="219"/>
      <c r="Q743" s="273"/>
      <c r="R743" s="216" t="str">
        <f ca="1">IF(ISERROR($V743),"",OFFSET('Smelter Look-up'!$C$4,$V743-4,0)&amp;"")</f>
        <v/>
      </c>
      <c r="S743" s="224" t="str">
        <f t="shared" ca="1" si="105"/>
        <v/>
      </c>
      <c r="T743" s="224" t="str">
        <f ca="1">IF(B743="","",IF(ISERROR(MATCH($J743,SorP!$B$1:$B$6230,0)),"",INDIRECT("'SorP'!$A$"&amp;MATCH($J743,SorP!$B$1:$B$6230,0))))</f>
        <v/>
      </c>
      <c r="U743" s="240"/>
      <c r="V743" s="274" t="e">
        <f>IF(C743="",NA(),MATCH($B743&amp;$C743,'Smelter Look-up'!$J:$J,0))</f>
        <v>#N/A</v>
      </c>
      <c r="W743" s="275"/>
      <c r="X743" s="275">
        <f t="shared" ca="1" si="106"/>
        <v>0</v>
      </c>
      <c r="Y743" s="275"/>
      <c r="Z743" s="275"/>
      <c r="AB743" s="277" t="str">
        <f t="shared" si="107"/>
        <v/>
      </c>
    </row>
    <row r="744" spans="1:28" s="276" customFormat="1" ht="20.25">
      <c r="A744" s="330"/>
      <c r="B744" s="216" t="str">
        <f>IF(LEN(A744)=0,"",INDEX('Smelter Look-up'!$A:$A,MATCH($A744,'Smelter Look-up'!$E:$E,0)))</f>
        <v/>
      </c>
      <c r="C744" s="220" t="str">
        <f>IF(LEN(A744)=0,"",INDEX('Smelter Look-up'!$C:$C,MATCH($A744,'Smelter Look-up'!$E:$E,0)))</f>
        <v/>
      </c>
      <c r="D744" s="282"/>
      <c r="E744" s="216" t="str">
        <f ca="1">IF(ISERROR($V744),"",OFFSET('Smelter Look-up'!$D$4,$V744-4,0)&amp;"")</f>
        <v/>
      </c>
      <c r="F744" s="216" t="str">
        <f ca="1">IF(ISERROR($V744),"",OFFSET('Smelter Look-up'!$E$4,$V744-4,0))</f>
        <v/>
      </c>
      <c r="G744" s="216" t="str">
        <f ca="1">IF(C744=$X$4,"Enter smelter details",IF(ISERROR($V744),"",OFFSET('Smelter Look-up'!$F$4,$V744-4,0)))</f>
        <v/>
      </c>
      <c r="H744" s="217" t="str">
        <f ca="1">IF(ISERROR($V744),"",OFFSET('Smelter Look-up'!$G$4,$V744-4,0))</f>
        <v/>
      </c>
      <c r="I744" s="218" t="str">
        <f ca="1">IF(ISERROR($V744),"",OFFSET('Smelter Look-up'!$H$4,$V744-4,0))</f>
        <v/>
      </c>
      <c r="J744" s="218" t="str">
        <f ca="1">IF(ISERROR($V744),"",OFFSET('Smelter Look-up'!$I$4,$V744-4,0))</f>
        <v/>
      </c>
      <c r="K744" s="272"/>
      <c r="L744" s="272"/>
      <c r="M744" s="272"/>
      <c r="N744" s="272"/>
      <c r="O744" s="272"/>
      <c r="P744" s="219"/>
      <c r="Q744" s="273"/>
      <c r="R744" s="216" t="str">
        <f ca="1">IF(ISERROR($V744),"",OFFSET('Smelter Look-up'!$C$4,$V744-4,0)&amp;"")</f>
        <v/>
      </c>
      <c r="S744" s="224" t="str">
        <f t="shared" ca="1" si="105"/>
        <v/>
      </c>
      <c r="T744" s="224" t="str">
        <f ca="1">IF(B744="","",IF(ISERROR(MATCH($J744,SorP!$B$1:$B$6230,0)),"",INDIRECT("'SorP'!$A$"&amp;MATCH($J744,SorP!$B$1:$B$6230,0))))</f>
        <v/>
      </c>
      <c r="U744" s="240"/>
      <c r="V744" s="274" t="e">
        <f>IF(C744="",NA(),MATCH($B744&amp;$C744,'Smelter Look-up'!$J:$J,0))</f>
        <v>#N/A</v>
      </c>
      <c r="W744" s="275"/>
      <c r="X744" s="275">
        <f t="shared" ca="1" si="106"/>
        <v>0</v>
      </c>
      <c r="Y744" s="275"/>
      <c r="Z744" s="275"/>
      <c r="AB744" s="277" t="str">
        <f t="shared" si="107"/>
        <v/>
      </c>
    </row>
    <row r="745" spans="1:28" s="276" customFormat="1" ht="20.25">
      <c r="A745" s="330"/>
      <c r="B745" s="216" t="str">
        <f>IF(LEN(A745)=0,"",INDEX('Smelter Look-up'!$A:$A,MATCH($A745,'Smelter Look-up'!$E:$E,0)))</f>
        <v/>
      </c>
      <c r="C745" s="220" t="str">
        <f>IF(LEN(A745)=0,"",INDEX('Smelter Look-up'!$C:$C,MATCH($A745,'Smelter Look-up'!$E:$E,0)))</f>
        <v/>
      </c>
      <c r="D745" s="282"/>
      <c r="E745" s="216" t="str">
        <f ca="1">IF(ISERROR($V745),"",OFFSET('Smelter Look-up'!$D$4,$V745-4,0)&amp;"")</f>
        <v/>
      </c>
      <c r="F745" s="216" t="str">
        <f ca="1">IF(ISERROR($V745),"",OFFSET('Smelter Look-up'!$E$4,$V745-4,0))</f>
        <v/>
      </c>
      <c r="G745" s="216" t="str">
        <f ca="1">IF(C745=$X$4,"Enter smelter details",IF(ISERROR($V745),"",OFFSET('Smelter Look-up'!$F$4,$V745-4,0)))</f>
        <v/>
      </c>
      <c r="H745" s="217" t="str">
        <f ca="1">IF(ISERROR($V745),"",OFFSET('Smelter Look-up'!$G$4,$V745-4,0))</f>
        <v/>
      </c>
      <c r="I745" s="218" t="str">
        <f ca="1">IF(ISERROR($V745),"",OFFSET('Smelter Look-up'!$H$4,$V745-4,0))</f>
        <v/>
      </c>
      <c r="J745" s="218" t="str">
        <f ca="1">IF(ISERROR($V745),"",OFFSET('Smelter Look-up'!$I$4,$V745-4,0))</f>
        <v/>
      </c>
      <c r="K745" s="272"/>
      <c r="L745" s="272"/>
      <c r="M745" s="272"/>
      <c r="N745" s="272"/>
      <c r="O745" s="272"/>
      <c r="P745" s="219"/>
      <c r="Q745" s="273"/>
      <c r="R745" s="216" t="str">
        <f ca="1">IF(ISERROR($V745),"",OFFSET('Smelter Look-up'!$C$4,$V745-4,0)&amp;"")</f>
        <v/>
      </c>
      <c r="S745" s="224" t="str">
        <f t="shared" ca="1" si="105"/>
        <v/>
      </c>
      <c r="T745" s="224" t="str">
        <f ca="1">IF(B745="","",IF(ISERROR(MATCH($J745,SorP!$B$1:$B$6230,0)),"",INDIRECT("'SorP'!$A$"&amp;MATCH($J745,SorP!$B$1:$B$6230,0))))</f>
        <v/>
      </c>
      <c r="U745" s="240"/>
      <c r="V745" s="274" t="e">
        <f>IF(C745="",NA(),MATCH($B745&amp;$C745,'Smelter Look-up'!$J:$J,0))</f>
        <v>#N/A</v>
      </c>
      <c r="W745" s="275"/>
      <c r="X745" s="275">
        <f t="shared" ca="1" si="106"/>
        <v>0</v>
      </c>
      <c r="Y745" s="275"/>
      <c r="Z745" s="275"/>
      <c r="AB745" s="277" t="str">
        <f t="shared" si="107"/>
        <v/>
      </c>
    </row>
    <row r="746" spans="1:28" s="276" customFormat="1" ht="20.25">
      <c r="A746" s="330"/>
      <c r="B746" s="216" t="str">
        <f>IF(LEN(A746)=0,"",INDEX('Smelter Look-up'!$A:$A,MATCH($A746,'Smelter Look-up'!$E:$E,0)))</f>
        <v/>
      </c>
      <c r="C746" s="220" t="str">
        <f>IF(LEN(A746)=0,"",INDEX('Smelter Look-up'!$C:$C,MATCH($A746,'Smelter Look-up'!$E:$E,0)))</f>
        <v/>
      </c>
      <c r="D746" s="282"/>
      <c r="E746" s="216" t="str">
        <f ca="1">IF(ISERROR($V746),"",OFFSET('Smelter Look-up'!$D$4,$V746-4,0)&amp;"")</f>
        <v/>
      </c>
      <c r="F746" s="216" t="str">
        <f ca="1">IF(ISERROR($V746),"",OFFSET('Smelter Look-up'!$E$4,$V746-4,0))</f>
        <v/>
      </c>
      <c r="G746" s="216" t="str">
        <f ca="1">IF(C746=$X$4,"Enter smelter details",IF(ISERROR($V746),"",OFFSET('Smelter Look-up'!$F$4,$V746-4,0)))</f>
        <v/>
      </c>
      <c r="H746" s="217" t="str">
        <f ca="1">IF(ISERROR($V746),"",OFFSET('Smelter Look-up'!$G$4,$V746-4,0))</f>
        <v/>
      </c>
      <c r="I746" s="218" t="str">
        <f ca="1">IF(ISERROR($V746),"",OFFSET('Smelter Look-up'!$H$4,$V746-4,0))</f>
        <v/>
      </c>
      <c r="J746" s="218" t="str">
        <f ca="1">IF(ISERROR($V746),"",OFFSET('Smelter Look-up'!$I$4,$V746-4,0))</f>
        <v/>
      </c>
      <c r="K746" s="272"/>
      <c r="L746" s="272"/>
      <c r="M746" s="272"/>
      <c r="N746" s="272"/>
      <c r="O746" s="272"/>
      <c r="P746" s="219"/>
      <c r="Q746" s="273"/>
      <c r="R746" s="216" t="str">
        <f ca="1">IF(ISERROR($V746),"",OFFSET('Smelter Look-up'!$C$4,$V746-4,0)&amp;"")</f>
        <v/>
      </c>
      <c r="S746" s="224" t="str">
        <f t="shared" ca="1" si="105"/>
        <v/>
      </c>
      <c r="T746" s="224" t="str">
        <f ca="1">IF(B746="","",IF(ISERROR(MATCH($J746,SorP!$B$1:$B$6230,0)),"",INDIRECT("'SorP'!$A$"&amp;MATCH($J746,SorP!$B$1:$B$6230,0))))</f>
        <v/>
      </c>
      <c r="U746" s="240"/>
      <c r="V746" s="274" t="e">
        <f>IF(C746="",NA(),MATCH($B746&amp;$C746,'Smelter Look-up'!$J:$J,0))</f>
        <v>#N/A</v>
      </c>
      <c r="W746" s="275"/>
      <c r="X746" s="275">
        <f t="shared" ca="1" si="106"/>
        <v>0</v>
      </c>
      <c r="Y746" s="275"/>
      <c r="Z746" s="275"/>
      <c r="AB746" s="277" t="str">
        <f t="shared" si="107"/>
        <v/>
      </c>
    </row>
    <row r="747" spans="1:28" s="276" customFormat="1" ht="20.25">
      <c r="A747" s="330"/>
      <c r="B747" s="216" t="str">
        <f>IF(LEN(A747)=0,"",INDEX('Smelter Look-up'!$A:$A,MATCH($A747,'Smelter Look-up'!$E:$E,0)))</f>
        <v/>
      </c>
      <c r="C747" s="220" t="str">
        <f>IF(LEN(A747)=0,"",INDEX('Smelter Look-up'!$C:$C,MATCH($A747,'Smelter Look-up'!$E:$E,0)))</f>
        <v/>
      </c>
      <c r="D747" s="282"/>
      <c r="E747" s="216" t="str">
        <f ca="1">IF(ISERROR($V747),"",OFFSET('Smelter Look-up'!$D$4,$V747-4,0)&amp;"")</f>
        <v/>
      </c>
      <c r="F747" s="216" t="str">
        <f ca="1">IF(ISERROR($V747),"",OFFSET('Smelter Look-up'!$E$4,$V747-4,0))</f>
        <v/>
      </c>
      <c r="G747" s="216" t="str">
        <f ca="1">IF(C747=$X$4,"Enter smelter details",IF(ISERROR($V747),"",OFFSET('Smelter Look-up'!$F$4,$V747-4,0)))</f>
        <v/>
      </c>
      <c r="H747" s="217" t="str">
        <f ca="1">IF(ISERROR($V747),"",OFFSET('Smelter Look-up'!$G$4,$V747-4,0))</f>
        <v/>
      </c>
      <c r="I747" s="218" t="str">
        <f ca="1">IF(ISERROR($V747),"",OFFSET('Smelter Look-up'!$H$4,$V747-4,0))</f>
        <v/>
      </c>
      <c r="J747" s="218" t="str">
        <f ca="1">IF(ISERROR($V747),"",OFFSET('Smelter Look-up'!$I$4,$V747-4,0))</f>
        <v/>
      </c>
      <c r="K747" s="272"/>
      <c r="L747" s="272"/>
      <c r="M747" s="272"/>
      <c r="N747" s="272"/>
      <c r="O747" s="272"/>
      <c r="P747" s="219"/>
      <c r="Q747" s="273"/>
      <c r="R747" s="216" t="str">
        <f ca="1">IF(ISERROR($V747),"",OFFSET('Smelter Look-up'!$C$4,$V747-4,0)&amp;"")</f>
        <v/>
      </c>
      <c r="S747" s="224" t="str">
        <f t="shared" ca="1" si="105"/>
        <v/>
      </c>
      <c r="T747" s="224" t="str">
        <f ca="1">IF(B747="","",IF(ISERROR(MATCH($J747,SorP!$B$1:$B$6230,0)),"",INDIRECT("'SorP'!$A$"&amp;MATCH($J747,SorP!$B$1:$B$6230,0))))</f>
        <v/>
      </c>
      <c r="U747" s="240"/>
      <c r="V747" s="274" t="e">
        <f>IF(C747="",NA(),MATCH($B747&amp;$C747,'Smelter Look-up'!$J:$J,0))</f>
        <v>#N/A</v>
      </c>
      <c r="W747" s="275"/>
      <c r="X747" s="275">
        <f t="shared" ca="1" si="106"/>
        <v>0</v>
      </c>
      <c r="Y747" s="275"/>
      <c r="Z747" s="275"/>
      <c r="AB747" s="277" t="str">
        <f t="shared" si="107"/>
        <v/>
      </c>
    </row>
    <row r="748" spans="1:28" s="276" customFormat="1" ht="20.25">
      <c r="A748" s="330"/>
      <c r="B748" s="216" t="str">
        <f>IF(LEN(A748)=0,"",INDEX('Smelter Look-up'!$A:$A,MATCH($A748,'Smelter Look-up'!$E:$E,0)))</f>
        <v/>
      </c>
      <c r="C748" s="220" t="str">
        <f>IF(LEN(A748)=0,"",INDEX('Smelter Look-up'!$C:$C,MATCH($A748,'Smelter Look-up'!$E:$E,0)))</f>
        <v/>
      </c>
      <c r="D748" s="282"/>
      <c r="E748" s="216" t="str">
        <f ca="1">IF(ISERROR($V748),"",OFFSET('Smelter Look-up'!$D$4,$V748-4,0)&amp;"")</f>
        <v/>
      </c>
      <c r="F748" s="216" t="str">
        <f ca="1">IF(ISERROR($V748),"",OFFSET('Smelter Look-up'!$E$4,$V748-4,0))</f>
        <v/>
      </c>
      <c r="G748" s="216" t="str">
        <f ca="1">IF(C748=$X$4,"Enter smelter details",IF(ISERROR($V748),"",OFFSET('Smelter Look-up'!$F$4,$V748-4,0)))</f>
        <v/>
      </c>
      <c r="H748" s="217" t="str">
        <f ca="1">IF(ISERROR($V748),"",OFFSET('Smelter Look-up'!$G$4,$V748-4,0))</f>
        <v/>
      </c>
      <c r="I748" s="218" t="str">
        <f ca="1">IF(ISERROR($V748),"",OFFSET('Smelter Look-up'!$H$4,$V748-4,0))</f>
        <v/>
      </c>
      <c r="J748" s="218" t="str">
        <f ca="1">IF(ISERROR($V748),"",OFFSET('Smelter Look-up'!$I$4,$V748-4,0))</f>
        <v/>
      </c>
      <c r="K748" s="272"/>
      <c r="L748" s="272"/>
      <c r="M748" s="272"/>
      <c r="N748" s="272"/>
      <c r="O748" s="272"/>
      <c r="P748" s="219"/>
      <c r="Q748" s="273"/>
      <c r="R748" s="216" t="str">
        <f ca="1">IF(ISERROR($V748),"",OFFSET('Smelter Look-up'!$C$4,$V748-4,0)&amp;"")</f>
        <v/>
      </c>
      <c r="S748" s="224" t="str">
        <f t="shared" ca="1" si="105"/>
        <v/>
      </c>
      <c r="T748" s="224" t="str">
        <f ca="1">IF(B748="","",IF(ISERROR(MATCH($J748,SorP!$B$1:$B$6230,0)),"",INDIRECT("'SorP'!$A$"&amp;MATCH($J748,SorP!$B$1:$B$6230,0))))</f>
        <v/>
      </c>
      <c r="U748" s="240"/>
      <c r="V748" s="274" t="e">
        <f>IF(C748="",NA(),MATCH($B748&amp;$C748,'Smelter Look-up'!$J:$J,0))</f>
        <v>#N/A</v>
      </c>
      <c r="W748" s="275"/>
      <c r="X748" s="275">
        <f t="shared" ca="1" si="106"/>
        <v>0</v>
      </c>
      <c r="Y748" s="275"/>
      <c r="Z748" s="275"/>
      <c r="AB748" s="277" t="str">
        <f t="shared" si="107"/>
        <v/>
      </c>
    </row>
    <row r="749" spans="1:28" s="276" customFormat="1" ht="20.25">
      <c r="A749" s="330"/>
      <c r="B749" s="216" t="str">
        <f>IF(LEN(A749)=0,"",INDEX('Smelter Look-up'!$A:$A,MATCH($A749,'Smelter Look-up'!$E:$E,0)))</f>
        <v/>
      </c>
      <c r="C749" s="220" t="str">
        <f>IF(LEN(A749)=0,"",INDEX('Smelter Look-up'!$C:$C,MATCH($A749,'Smelter Look-up'!$E:$E,0)))</f>
        <v/>
      </c>
      <c r="D749" s="282"/>
      <c r="E749" s="216" t="str">
        <f ca="1">IF(ISERROR($V749),"",OFFSET('Smelter Look-up'!$D$4,$V749-4,0)&amp;"")</f>
        <v/>
      </c>
      <c r="F749" s="216" t="str">
        <f ca="1">IF(ISERROR($V749),"",OFFSET('Smelter Look-up'!$E$4,$V749-4,0))</f>
        <v/>
      </c>
      <c r="G749" s="216" t="str">
        <f ca="1">IF(C749=$X$4,"Enter smelter details",IF(ISERROR($V749),"",OFFSET('Smelter Look-up'!$F$4,$V749-4,0)))</f>
        <v/>
      </c>
      <c r="H749" s="217" t="str">
        <f ca="1">IF(ISERROR($V749),"",OFFSET('Smelter Look-up'!$G$4,$V749-4,0))</f>
        <v/>
      </c>
      <c r="I749" s="218" t="str">
        <f ca="1">IF(ISERROR($V749),"",OFFSET('Smelter Look-up'!$H$4,$V749-4,0))</f>
        <v/>
      </c>
      <c r="J749" s="218" t="str">
        <f ca="1">IF(ISERROR($V749),"",OFFSET('Smelter Look-up'!$I$4,$V749-4,0))</f>
        <v/>
      </c>
      <c r="K749" s="272"/>
      <c r="L749" s="272"/>
      <c r="M749" s="272"/>
      <c r="N749" s="272"/>
      <c r="O749" s="272"/>
      <c r="P749" s="219"/>
      <c r="Q749" s="273"/>
      <c r="R749" s="216" t="str">
        <f ca="1">IF(ISERROR($V749),"",OFFSET('Smelter Look-up'!$C$4,$V749-4,0)&amp;"")</f>
        <v/>
      </c>
      <c r="S749" s="224" t="str">
        <f t="shared" ca="1" si="105"/>
        <v/>
      </c>
      <c r="T749" s="224" t="str">
        <f ca="1">IF(B749="","",IF(ISERROR(MATCH($J749,SorP!$B$1:$B$6230,0)),"",INDIRECT("'SorP'!$A$"&amp;MATCH($J749,SorP!$B$1:$B$6230,0))))</f>
        <v/>
      </c>
      <c r="U749" s="240"/>
      <c r="V749" s="274" t="e">
        <f>IF(C749="",NA(),MATCH($B749&amp;$C749,'Smelter Look-up'!$J:$J,0))</f>
        <v>#N/A</v>
      </c>
      <c r="W749" s="275"/>
      <c r="X749" s="275">
        <f t="shared" ca="1" si="106"/>
        <v>0</v>
      </c>
      <c r="Y749" s="275"/>
      <c r="Z749" s="275"/>
      <c r="AB749" s="277" t="str">
        <f t="shared" si="107"/>
        <v/>
      </c>
    </row>
    <row r="750" spans="1:28" s="276" customFormat="1" ht="20.25">
      <c r="A750" s="330"/>
      <c r="B750" s="216" t="str">
        <f>IF(LEN(A750)=0,"",INDEX('Smelter Look-up'!$A:$A,MATCH($A750,'Smelter Look-up'!$E:$E,0)))</f>
        <v/>
      </c>
      <c r="C750" s="220" t="str">
        <f>IF(LEN(A750)=0,"",INDEX('Smelter Look-up'!$C:$C,MATCH($A750,'Smelter Look-up'!$E:$E,0)))</f>
        <v/>
      </c>
      <c r="D750" s="282"/>
      <c r="E750" s="216" t="str">
        <f ca="1">IF(ISERROR($V750),"",OFFSET('Smelter Look-up'!$D$4,$V750-4,0)&amp;"")</f>
        <v/>
      </c>
      <c r="F750" s="216" t="str">
        <f ca="1">IF(ISERROR($V750),"",OFFSET('Smelter Look-up'!$E$4,$V750-4,0))</f>
        <v/>
      </c>
      <c r="G750" s="216" t="str">
        <f ca="1">IF(C750=$X$4,"Enter smelter details",IF(ISERROR($V750),"",OFFSET('Smelter Look-up'!$F$4,$V750-4,0)))</f>
        <v/>
      </c>
      <c r="H750" s="217" t="str">
        <f ca="1">IF(ISERROR($V750),"",OFFSET('Smelter Look-up'!$G$4,$V750-4,0))</f>
        <v/>
      </c>
      <c r="I750" s="218" t="str">
        <f ca="1">IF(ISERROR($V750),"",OFFSET('Smelter Look-up'!$H$4,$V750-4,0))</f>
        <v/>
      </c>
      <c r="J750" s="218" t="str">
        <f ca="1">IF(ISERROR($V750),"",OFFSET('Smelter Look-up'!$I$4,$V750-4,0))</f>
        <v/>
      </c>
      <c r="K750" s="272"/>
      <c r="L750" s="272"/>
      <c r="M750" s="272"/>
      <c r="N750" s="272"/>
      <c r="O750" s="272"/>
      <c r="P750" s="219"/>
      <c r="Q750" s="273"/>
      <c r="R750" s="216" t="str">
        <f ca="1">IF(ISERROR($V750),"",OFFSET('Smelter Look-up'!$C$4,$V750-4,0)&amp;"")</f>
        <v/>
      </c>
      <c r="S750" s="224" t="str">
        <f t="shared" ca="1" si="105"/>
        <v/>
      </c>
      <c r="T750" s="224" t="str">
        <f ca="1">IF(B750="","",IF(ISERROR(MATCH($J750,SorP!$B$1:$B$6230,0)),"",INDIRECT("'SorP'!$A$"&amp;MATCH($J750,SorP!$B$1:$B$6230,0))))</f>
        <v/>
      </c>
      <c r="U750" s="240"/>
      <c r="V750" s="274" t="e">
        <f>IF(C750="",NA(),MATCH($B750&amp;$C750,'Smelter Look-up'!$J:$J,0))</f>
        <v>#N/A</v>
      </c>
      <c r="W750" s="275"/>
      <c r="X750" s="275">
        <f t="shared" ca="1" si="106"/>
        <v>0</v>
      </c>
      <c r="Y750" s="275"/>
      <c r="Z750" s="275"/>
      <c r="AB750" s="277" t="str">
        <f t="shared" si="107"/>
        <v/>
      </c>
    </row>
    <row r="751" spans="1:28" s="276" customFormat="1" ht="20.25">
      <c r="A751" s="330"/>
      <c r="B751" s="216" t="str">
        <f>IF(LEN(A751)=0,"",INDEX('Smelter Look-up'!$A:$A,MATCH($A751,'Smelter Look-up'!$E:$E,0)))</f>
        <v/>
      </c>
      <c r="C751" s="220" t="str">
        <f>IF(LEN(A751)=0,"",INDEX('Smelter Look-up'!$C:$C,MATCH($A751,'Smelter Look-up'!$E:$E,0)))</f>
        <v/>
      </c>
      <c r="D751" s="282"/>
      <c r="E751" s="216" t="str">
        <f ca="1">IF(ISERROR($V751),"",OFFSET('Smelter Look-up'!$D$4,$V751-4,0)&amp;"")</f>
        <v/>
      </c>
      <c r="F751" s="216" t="str">
        <f ca="1">IF(ISERROR($V751),"",OFFSET('Smelter Look-up'!$E$4,$V751-4,0))</f>
        <v/>
      </c>
      <c r="G751" s="216" t="str">
        <f ca="1">IF(C751=$X$4,"Enter smelter details",IF(ISERROR($V751),"",OFFSET('Smelter Look-up'!$F$4,$V751-4,0)))</f>
        <v/>
      </c>
      <c r="H751" s="217" t="str">
        <f ca="1">IF(ISERROR($V751),"",OFFSET('Smelter Look-up'!$G$4,$V751-4,0))</f>
        <v/>
      </c>
      <c r="I751" s="218" t="str">
        <f ca="1">IF(ISERROR($V751),"",OFFSET('Smelter Look-up'!$H$4,$V751-4,0))</f>
        <v/>
      </c>
      <c r="J751" s="218" t="str">
        <f ca="1">IF(ISERROR($V751),"",OFFSET('Smelter Look-up'!$I$4,$V751-4,0))</f>
        <v/>
      </c>
      <c r="K751" s="272"/>
      <c r="L751" s="272"/>
      <c r="M751" s="272"/>
      <c r="N751" s="272"/>
      <c r="O751" s="272"/>
      <c r="P751" s="219"/>
      <c r="Q751" s="273"/>
      <c r="R751" s="216" t="str">
        <f ca="1">IF(ISERROR($V751),"",OFFSET('Smelter Look-up'!$C$4,$V751-4,0)&amp;"")</f>
        <v/>
      </c>
      <c r="S751" s="224" t="str">
        <f t="shared" ca="1" si="105"/>
        <v/>
      </c>
      <c r="T751" s="224" t="str">
        <f ca="1">IF(B751="","",IF(ISERROR(MATCH($J751,SorP!$B$1:$B$6230,0)),"",INDIRECT("'SorP'!$A$"&amp;MATCH($J751,SorP!$B$1:$B$6230,0))))</f>
        <v/>
      </c>
      <c r="U751" s="240"/>
      <c r="V751" s="274" t="e">
        <f>IF(C751="",NA(),MATCH($B751&amp;$C751,'Smelter Look-up'!$J:$J,0))</f>
        <v>#N/A</v>
      </c>
      <c r="W751" s="275"/>
      <c r="X751" s="275">
        <f t="shared" ca="1" si="106"/>
        <v>0</v>
      </c>
      <c r="Y751" s="275"/>
      <c r="Z751" s="275"/>
      <c r="AB751" s="277" t="str">
        <f t="shared" si="107"/>
        <v/>
      </c>
    </row>
    <row r="752" spans="1:28" s="276" customFormat="1" ht="20.25">
      <c r="A752" s="330"/>
      <c r="B752" s="216" t="str">
        <f>IF(LEN(A752)=0,"",INDEX('Smelter Look-up'!$A:$A,MATCH($A752,'Smelter Look-up'!$E:$E,0)))</f>
        <v/>
      </c>
      <c r="C752" s="220" t="str">
        <f>IF(LEN(A752)=0,"",INDEX('Smelter Look-up'!$C:$C,MATCH($A752,'Smelter Look-up'!$E:$E,0)))</f>
        <v/>
      </c>
      <c r="D752" s="282"/>
      <c r="E752" s="216" t="str">
        <f ca="1">IF(ISERROR($V752),"",OFFSET('Smelter Look-up'!$D$4,$V752-4,0)&amp;"")</f>
        <v/>
      </c>
      <c r="F752" s="216" t="str">
        <f ca="1">IF(ISERROR($V752),"",OFFSET('Smelter Look-up'!$E$4,$V752-4,0))</f>
        <v/>
      </c>
      <c r="G752" s="216" t="str">
        <f ca="1">IF(C752=$X$4,"Enter smelter details",IF(ISERROR($V752),"",OFFSET('Smelter Look-up'!$F$4,$V752-4,0)))</f>
        <v/>
      </c>
      <c r="H752" s="217" t="str">
        <f ca="1">IF(ISERROR($V752),"",OFFSET('Smelter Look-up'!$G$4,$V752-4,0))</f>
        <v/>
      </c>
      <c r="I752" s="218" t="str">
        <f ca="1">IF(ISERROR($V752),"",OFFSET('Smelter Look-up'!$H$4,$V752-4,0))</f>
        <v/>
      </c>
      <c r="J752" s="218" t="str">
        <f ca="1">IF(ISERROR($V752),"",OFFSET('Smelter Look-up'!$I$4,$V752-4,0))</f>
        <v/>
      </c>
      <c r="K752" s="272"/>
      <c r="L752" s="272"/>
      <c r="M752" s="272"/>
      <c r="N752" s="272"/>
      <c r="O752" s="272"/>
      <c r="P752" s="219"/>
      <c r="Q752" s="273"/>
      <c r="R752" s="216" t="str">
        <f ca="1">IF(ISERROR($V752),"",OFFSET('Smelter Look-up'!$C$4,$V752-4,0)&amp;"")</f>
        <v/>
      </c>
      <c r="S752" s="224" t="str">
        <f t="shared" ca="1" si="105"/>
        <v/>
      </c>
      <c r="T752" s="224" t="str">
        <f ca="1">IF(B752="","",IF(ISERROR(MATCH($J752,SorP!$B$1:$B$6230,0)),"",INDIRECT("'SorP'!$A$"&amp;MATCH($J752,SorP!$B$1:$B$6230,0))))</f>
        <v/>
      </c>
      <c r="U752" s="240"/>
      <c r="V752" s="274" t="e">
        <f>IF(C752="",NA(),MATCH($B752&amp;$C752,'Smelter Look-up'!$J:$J,0))</f>
        <v>#N/A</v>
      </c>
      <c r="W752" s="275"/>
      <c r="X752" s="275">
        <f t="shared" ca="1" si="106"/>
        <v>0</v>
      </c>
      <c r="Y752" s="275"/>
      <c r="Z752" s="275"/>
      <c r="AB752" s="277" t="str">
        <f t="shared" si="107"/>
        <v/>
      </c>
    </row>
    <row r="753" spans="1:28" s="276" customFormat="1" ht="20.25">
      <c r="A753" s="330"/>
      <c r="B753" s="216" t="str">
        <f>IF(LEN(A753)=0,"",INDEX('Smelter Look-up'!$A:$A,MATCH($A753,'Smelter Look-up'!$E:$E,0)))</f>
        <v/>
      </c>
      <c r="C753" s="220" t="str">
        <f>IF(LEN(A753)=0,"",INDEX('Smelter Look-up'!$C:$C,MATCH($A753,'Smelter Look-up'!$E:$E,0)))</f>
        <v/>
      </c>
      <c r="D753" s="282"/>
      <c r="E753" s="216" t="str">
        <f ca="1">IF(ISERROR($V753),"",OFFSET('Smelter Look-up'!$D$4,$V753-4,0)&amp;"")</f>
        <v/>
      </c>
      <c r="F753" s="216" t="str">
        <f ca="1">IF(ISERROR($V753),"",OFFSET('Smelter Look-up'!$E$4,$V753-4,0))</f>
        <v/>
      </c>
      <c r="G753" s="216" t="str">
        <f ca="1">IF(C753=$X$4,"Enter smelter details",IF(ISERROR($V753),"",OFFSET('Smelter Look-up'!$F$4,$V753-4,0)))</f>
        <v/>
      </c>
      <c r="H753" s="217" t="str">
        <f ca="1">IF(ISERROR($V753),"",OFFSET('Smelter Look-up'!$G$4,$V753-4,0))</f>
        <v/>
      </c>
      <c r="I753" s="218" t="str">
        <f ca="1">IF(ISERROR($V753),"",OFFSET('Smelter Look-up'!$H$4,$V753-4,0))</f>
        <v/>
      </c>
      <c r="J753" s="218" t="str">
        <f ca="1">IF(ISERROR($V753),"",OFFSET('Smelter Look-up'!$I$4,$V753-4,0))</f>
        <v/>
      </c>
      <c r="K753" s="272"/>
      <c r="L753" s="272"/>
      <c r="M753" s="272"/>
      <c r="N753" s="272"/>
      <c r="O753" s="272"/>
      <c r="P753" s="219"/>
      <c r="Q753" s="273"/>
      <c r="R753" s="216" t="str">
        <f ca="1">IF(ISERROR($V753),"",OFFSET('Smelter Look-up'!$C$4,$V753-4,0)&amp;"")</f>
        <v/>
      </c>
      <c r="S753" s="224" t="str">
        <f t="shared" ca="1" si="105"/>
        <v/>
      </c>
      <c r="T753" s="224" t="str">
        <f ca="1">IF(B753="","",IF(ISERROR(MATCH($J753,SorP!$B$1:$B$6230,0)),"",INDIRECT("'SorP'!$A$"&amp;MATCH($J753,SorP!$B$1:$B$6230,0))))</f>
        <v/>
      </c>
      <c r="U753" s="240"/>
      <c r="V753" s="274" t="e">
        <f>IF(C753="",NA(),MATCH($B753&amp;$C753,'Smelter Look-up'!$J:$J,0))</f>
        <v>#N/A</v>
      </c>
      <c r="W753" s="275"/>
      <c r="X753" s="275">
        <f t="shared" ca="1" si="106"/>
        <v>0</v>
      </c>
      <c r="Y753" s="275"/>
      <c r="Z753" s="275"/>
      <c r="AB753" s="277" t="str">
        <f t="shared" si="107"/>
        <v/>
      </c>
    </row>
    <row r="754" spans="1:28" s="276" customFormat="1" ht="20.25">
      <c r="A754" s="330"/>
      <c r="B754" s="216" t="str">
        <f>IF(LEN(A754)=0,"",INDEX('Smelter Look-up'!$A:$A,MATCH($A754,'Smelter Look-up'!$E:$E,0)))</f>
        <v/>
      </c>
      <c r="C754" s="220" t="str">
        <f>IF(LEN(A754)=0,"",INDEX('Smelter Look-up'!$C:$C,MATCH($A754,'Smelter Look-up'!$E:$E,0)))</f>
        <v/>
      </c>
      <c r="D754" s="282"/>
      <c r="E754" s="216" t="str">
        <f ca="1">IF(ISERROR($V754),"",OFFSET('Smelter Look-up'!$D$4,$V754-4,0)&amp;"")</f>
        <v/>
      </c>
      <c r="F754" s="216" t="str">
        <f ca="1">IF(ISERROR($V754),"",OFFSET('Smelter Look-up'!$E$4,$V754-4,0))</f>
        <v/>
      </c>
      <c r="G754" s="216" t="str">
        <f ca="1">IF(C754=$X$4,"Enter smelter details",IF(ISERROR($V754),"",OFFSET('Smelter Look-up'!$F$4,$V754-4,0)))</f>
        <v/>
      </c>
      <c r="H754" s="217" t="str">
        <f ca="1">IF(ISERROR($V754),"",OFFSET('Smelter Look-up'!$G$4,$V754-4,0))</f>
        <v/>
      </c>
      <c r="I754" s="218" t="str">
        <f ca="1">IF(ISERROR($V754),"",OFFSET('Smelter Look-up'!$H$4,$V754-4,0))</f>
        <v/>
      </c>
      <c r="J754" s="218" t="str">
        <f ca="1">IF(ISERROR($V754),"",OFFSET('Smelter Look-up'!$I$4,$V754-4,0))</f>
        <v/>
      </c>
      <c r="K754" s="272"/>
      <c r="L754" s="272"/>
      <c r="M754" s="272"/>
      <c r="N754" s="272"/>
      <c r="O754" s="272"/>
      <c r="P754" s="219"/>
      <c r="Q754" s="273"/>
      <c r="R754" s="216" t="str">
        <f ca="1">IF(ISERROR($V754),"",OFFSET('Smelter Look-up'!$C$4,$V754-4,0)&amp;"")</f>
        <v/>
      </c>
      <c r="S754" s="224" t="str">
        <f t="shared" ca="1" si="105"/>
        <v/>
      </c>
      <c r="T754" s="224" t="str">
        <f ca="1">IF(B754="","",IF(ISERROR(MATCH($J754,SorP!$B$1:$B$6230,0)),"",INDIRECT("'SorP'!$A$"&amp;MATCH($J754,SorP!$B$1:$B$6230,0))))</f>
        <v/>
      </c>
      <c r="U754" s="240"/>
      <c r="V754" s="274" t="e">
        <f>IF(C754="",NA(),MATCH($B754&amp;$C754,'Smelter Look-up'!$J:$J,0))</f>
        <v>#N/A</v>
      </c>
      <c r="W754" s="275"/>
      <c r="X754" s="275">
        <f t="shared" ca="1" si="106"/>
        <v>0</v>
      </c>
      <c r="Y754" s="275"/>
      <c r="Z754" s="275"/>
      <c r="AB754" s="277" t="str">
        <f t="shared" si="107"/>
        <v/>
      </c>
    </row>
    <row r="755" spans="1:28" s="276" customFormat="1" ht="20.25">
      <c r="A755" s="330"/>
      <c r="B755" s="216" t="str">
        <f>IF(LEN(A755)=0,"",INDEX('Smelter Look-up'!$A:$A,MATCH($A755,'Smelter Look-up'!$E:$E,0)))</f>
        <v/>
      </c>
      <c r="C755" s="220" t="str">
        <f>IF(LEN(A755)=0,"",INDEX('Smelter Look-up'!$C:$C,MATCH($A755,'Smelter Look-up'!$E:$E,0)))</f>
        <v/>
      </c>
      <c r="D755" s="282"/>
      <c r="E755" s="216" t="str">
        <f ca="1">IF(ISERROR($V755),"",OFFSET('Smelter Look-up'!$D$4,$V755-4,0)&amp;"")</f>
        <v/>
      </c>
      <c r="F755" s="216" t="str">
        <f ca="1">IF(ISERROR($V755),"",OFFSET('Smelter Look-up'!$E$4,$V755-4,0))</f>
        <v/>
      </c>
      <c r="G755" s="216" t="str">
        <f ca="1">IF(C755=$X$4,"Enter smelter details",IF(ISERROR($V755),"",OFFSET('Smelter Look-up'!$F$4,$V755-4,0)))</f>
        <v/>
      </c>
      <c r="H755" s="217" t="str">
        <f ca="1">IF(ISERROR($V755),"",OFFSET('Smelter Look-up'!$G$4,$V755-4,0))</f>
        <v/>
      </c>
      <c r="I755" s="218" t="str">
        <f ca="1">IF(ISERROR($V755),"",OFFSET('Smelter Look-up'!$H$4,$V755-4,0))</f>
        <v/>
      </c>
      <c r="J755" s="218" t="str">
        <f ca="1">IF(ISERROR($V755),"",OFFSET('Smelter Look-up'!$I$4,$V755-4,0))</f>
        <v/>
      </c>
      <c r="K755" s="272"/>
      <c r="L755" s="272"/>
      <c r="M755" s="272"/>
      <c r="N755" s="272"/>
      <c r="O755" s="272"/>
      <c r="P755" s="219"/>
      <c r="Q755" s="273"/>
      <c r="R755" s="216" t="str">
        <f ca="1">IF(ISERROR($V755),"",OFFSET('Smelter Look-up'!$C$4,$V755-4,0)&amp;"")</f>
        <v/>
      </c>
      <c r="S755" s="224" t="str">
        <f t="shared" ca="1" si="105"/>
        <v/>
      </c>
      <c r="T755" s="224" t="str">
        <f ca="1">IF(B755="","",IF(ISERROR(MATCH($J755,SorP!$B$1:$B$6230,0)),"",INDIRECT("'SorP'!$A$"&amp;MATCH($J755,SorP!$B$1:$B$6230,0))))</f>
        <v/>
      </c>
      <c r="U755" s="240"/>
      <c r="V755" s="274" t="e">
        <f>IF(C755="",NA(),MATCH($B755&amp;$C755,'Smelter Look-up'!$J:$J,0))</f>
        <v>#N/A</v>
      </c>
      <c r="W755" s="275"/>
      <c r="X755" s="275">
        <f t="shared" ca="1" si="106"/>
        <v>0</v>
      </c>
      <c r="Y755" s="275"/>
      <c r="Z755" s="275"/>
      <c r="AB755" s="277" t="str">
        <f t="shared" si="107"/>
        <v/>
      </c>
    </row>
    <row r="756" spans="1:28" s="276" customFormat="1" ht="20.25">
      <c r="A756" s="330"/>
      <c r="B756" s="216" t="str">
        <f>IF(LEN(A756)=0,"",INDEX('Smelter Look-up'!$A:$A,MATCH($A756,'Smelter Look-up'!$E:$E,0)))</f>
        <v/>
      </c>
      <c r="C756" s="220" t="str">
        <f>IF(LEN(A756)=0,"",INDEX('Smelter Look-up'!$C:$C,MATCH($A756,'Smelter Look-up'!$E:$E,0)))</f>
        <v/>
      </c>
      <c r="D756" s="282"/>
      <c r="E756" s="216" t="str">
        <f ca="1">IF(ISERROR($V756),"",OFFSET('Smelter Look-up'!$D$4,$V756-4,0)&amp;"")</f>
        <v/>
      </c>
      <c r="F756" s="216" t="str">
        <f ca="1">IF(ISERROR($V756),"",OFFSET('Smelter Look-up'!$E$4,$V756-4,0))</f>
        <v/>
      </c>
      <c r="G756" s="216" t="str">
        <f ca="1">IF(C756=$X$4,"Enter smelter details",IF(ISERROR($V756),"",OFFSET('Smelter Look-up'!$F$4,$V756-4,0)))</f>
        <v/>
      </c>
      <c r="H756" s="217" t="str">
        <f ca="1">IF(ISERROR($V756),"",OFFSET('Smelter Look-up'!$G$4,$V756-4,0))</f>
        <v/>
      </c>
      <c r="I756" s="218" t="str">
        <f ca="1">IF(ISERROR($V756),"",OFFSET('Smelter Look-up'!$H$4,$V756-4,0))</f>
        <v/>
      </c>
      <c r="J756" s="218" t="str">
        <f ca="1">IF(ISERROR($V756),"",OFFSET('Smelter Look-up'!$I$4,$V756-4,0))</f>
        <v/>
      </c>
      <c r="K756" s="272"/>
      <c r="L756" s="272"/>
      <c r="M756" s="272"/>
      <c r="N756" s="272"/>
      <c r="O756" s="272"/>
      <c r="P756" s="219"/>
      <c r="Q756" s="273"/>
      <c r="R756" s="216" t="str">
        <f ca="1">IF(ISERROR($V756),"",OFFSET('Smelter Look-up'!$C$4,$V756-4,0)&amp;"")</f>
        <v/>
      </c>
      <c r="S756" s="224" t="str">
        <f t="shared" ca="1" si="105"/>
        <v/>
      </c>
      <c r="T756" s="224" t="str">
        <f ca="1">IF(B756="","",IF(ISERROR(MATCH($J756,SorP!$B$1:$B$6230,0)),"",INDIRECT("'SorP'!$A$"&amp;MATCH($J756,SorP!$B$1:$B$6230,0))))</f>
        <v/>
      </c>
      <c r="U756" s="240"/>
      <c r="V756" s="274" t="e">
        <f>IF(C756="",NA(),MATCH($B756&amp;$C756,'Smelter Look-up'!$J:$J,0))</f>
        <v>#N/A</v>
      </c>
      <c r="W756" s="275"/>
      <c r="X756" s="275">
        <f t="shared" ca="1" si="106"/>
        <v>0</v>
      </c>
      <c r="Y756" s="275"/>
      <c r="Z756" s="275"/>
      <c r="AB756" s="277" t="str">
        <f t="shared" si="107"/>
        <v/>
      </c>
    </row>
    <row r="757" spans="1:28" s="276" customFormat="1" ht="20.25">
      <c r="A757" s="330"/>
      <c r="B757" s="216" t="str">
        <f>IF(LEN(A757)=0,"",INDEX('Smelter Look-up'!$A:$A,MATCH($A757,'Smelter Look-up'!$E:$E,0)))</f>
        <v/>
      </c>
      <c r="C757" s="220" t="str">
        <f>IF(LEN(A757)=0,"",INDEX('Smelter Look-up'!$C:$C,MATCH($A757,'Smelter Look-up'!$E:$E,0)))</f>
        <v/>
      </c>
      <c r="D757" s="282"/>
      <c r="E757" s="216" t="str">
        <f ca="1">IF(ISERROR($V757),"",OFFSET('Smelter Look-up'!$D$4,$V757-4,0)&amp;"")</f>
        <v/>
      </c>
      <c r="F757" s="216" t="str">
        <f ca="1">IF(ISERROR($V757),"",OFFSET('Smelter Look-up'!$E$4,$V757-4,0))</f>
        <v/>
      </c>
      <c r="G757" s="216" t="str">
        <f ca="1">IF(C757=$X$4,"Enter smelter details",IF(ISERROR($V757),"",OFFSET('Smelter Look-up'!$F$4,$V757-4,0)))</f>
        <v/>
      </c>
      <c r="H757" s="217" t="str">
        <f ca="1">IF(ISERROR($V757),"",OFFSET('Smelter Look-up'!$G$4,$V757-4,0))</f>
        <v/>
      </c>
      <c r="I757" s="218" t="str">
        <f ca="1">IF(ISERROR($V757),"",OFFSET('Smelter Look-up'!$H$4,$V757-4,0))</f>
        <v/>
      </c>
      <c r="J757" s="218" t="str">
        <f ca="1">IF(ISERROR($V757),"",OFFSET('Smelter Look-up'!$I$4,$V757-4,0))</f>
        <v/>
      </c>
      <c r="K757" s="272"/>
      <c r="L757" s="272"/>
      <c r="M757" s="272"/>
      <c r="N757" s="272"/>
      <c r="O757" s="272"/>
      <c r="P757" s="219"/>
      <c r="Q757" s="273"/>
      <c r="R757" s="216" t="str">
        <f ca="1">IF(ISERROR($V757),"",OFFSET('Smelter Look-up'!$C$4,$V757-4,0)&amp;"")</f>
        <v/>
      </c>
      <c r="S757" s="224" t="str">
        <f t="shared" ca="1" si="105"/>
        <v/>
      </c>
      <c r="T757" s="224" t="str">
        <f ca="1">IF(B757="","",IF(ISERROR(MATCH($J757,SorP!$B$1:$B$6230,0)),"",INDIRECT("'SorP'!$A$"&amp;MATCH($J757,SorP!$B$1:$B$6230,0))))</f>
        <v/>
      </c>
      <c r="U757" s="240"/>
      <c r="V757" s="274" t="e">
        <f>IF(C757="",NA(),MATCH($B757&amp;$C757,'Smelter Look-up'!$J:$J,0))</f>
        <v>#N/A</v>
      </c>
      <c r="W757" s="275"/>
      <c r="X757" s="275">
        <f t="shared" ca="1" si="106"/>
        <v>0</v>
      </c>
      <c r="Y757" s="275"/>
      <c r="Z757" s="275"/>
      <c r="AB757" s="277" t="str">
        <f t="shared" si="107"/>
        <v/>
      </c>
    </row>
    <row r="758" spans="1:28" s="276" customFormat="1" ht="20.25">
      <c r="A758" s="330"/>
      <c r="B758" s="216" t="str">
        <f>IF(LEN(A758)=0,"",INDEX('Smelter Look-up'!$A:$A,MATCH($A758,'Smelter Look-up'!$E:$E,0)))</f>
        <v/>
      </c>
      <c r="C758" s="220" t="str">
        <f>IF(LEN(A758)=0,"",INDEX('Smelter Look-up'!$C:$C,MATCH($A758,'Smelter Look-up'!$E:$E,0)))</f>
        <v/>
      </c>
      <c r="D758" s="282"/>
      <c r="E758" s="216" t="str">
        <f ca="1">IF(ISERROR($V758),"",OFFSET('Smelter Look-up'!$D$4,$V758-4,0)&amp;"")</f>
        <v/>
      </c>
      <c r="F758" s="216" t="str">
        <f ca="1">IF(ISERROR($V758),"",OFFSET('Smelter Look-up'!$E$4,$V758-4,0))</f>
        <v/>
      </c>
      <c r="G758" s="216" t="str">
        <f ca="1">IF(C758=$X$4,"Enter smelter details",IF(ISERROR($V758),"",OFFSET('Smelter Look-up'!$F$4,$V758-4,0)))</f>
        <v/>
      </c>
      <c r="H758" s="217" t="str">
        <f ca="1">IF(ISERROR($V758),"",OFFSET('Smelter Look-up'!$G$4,$V758-4,0))</f>
        <v/>
      </c>
      <c r="I758" s="218" t="str">
        <f ca="1">IF(ISERROR($V758),"",OFFSET('Smelter Look-up'!$H$4,$V758-4,0))</f>
        <v/>
      </c>
      <c r="J758" s="218" t="str">
        <f ca="1">IF(ISERROR($V758),"",OFFSET('Smelter Look-up'!$I$4,$V758-4,0))</f>
        <v/>
      </c>
      <c r="K758" s="272"/>
      <c r="L758" s="272"/>
      <c r="M758" s="272"/>
      <c r="N758" s="272"/>
      <c r="O758" s="272"/>
      <c r="P758" s="219"/>
      <c r="Q758" s="273"/>
      <c r="R758" s="216" t="str">
        <f ca="1">IF(ISERROR($V758),"",OFFSET('Smelter Look-up'!$C$4,$V758-4,0)&amp;"")</f>
        <v/>
      </c>
      <c r="S758" s="224" t="str">
        <f t="shared" ca="1" si="105"/>
        <v/>
      </c>
      <c r="T758" s="224" t="str">
        <f ca="1">IF(B758="","",IF(ISERROR(MATCH($J758,SorP!$B$1:$B$6230,0)),"",INDIRECT("'SorP'!$A$"&amp;MATCH($J758,SorP!$B$1:$B$6230,0))))</f>
        <v/>
      </c>
      <c r="U758" s="240"/>
      <c r="V758" s="274" t="e">
        <f>IF(C758="",NA(),MATCH($B758&amp;$C758,'Smelter Look-up'!$J:$J,0))</f>
        <v>#N/A</v>
      </c>
      <c r="W758" s="275"/>
      <c r="X758" s="275">
        <f t="shared" ca="1" si="106"/>
        <v>0</v>
      </c>
      <c r="Y758" s="275"/>
      <c r="Z758" s="275"/>
      <c r="AB758" s="277" t="str">
        <f t="shared" si="107"/>
        <v/>
      </c>
    </row>
    <row r="759" spans="1:28" s="276" customFormat="1" ht="20.25">
      <c r="A759" s="330"/>
      <c r="B759" s="216" t="str">
        <f>IF(LEN(A759)=0,"",INDEX('Smelter Look-up'!$A:$A,MATCH($A759,'Smelter Look-up'!$E:$E,0)))</f>
        <v/>
      </c>
      <c r="C759" s="220" t="str">
        <f>IF(LEN(A759)=0,"",INDEX('Smelter Look-up'!$C:$C,MATCH($A759,'Smelter Look-up'!$E:$E,0)))</f>
        <v/>
      </c>
      <c r="D759" s="282"/>
      <c r="E759" s="216" t="str">
        <f ca="1">IF(ISERROR($V759),"",OFFSET('Smelter Look-up'!$D$4,$V759-4,0)&amp;"")</f>
        <v/>
      </c>
      <c r="F759" s="216" t="str">
        <f ca="1">IF(ISERROR($V759),"",OFFSET('Smelter Look-up'!$E$4,$V759-4,0))</f>
        <v/>
      </c>
      <c r="G759" s="216" t="str">
        <f ca="1">IF(C759=$X$4,"Enter smelter details",IF(ISERROR($V759),"",OFFSET('Smelter Look-up'!$F$4,$V759-4,0)))</f>
        <v/>
      </c>
      <c r="H759" s="217" t="str">
        <f ca="1">IF(ISERROR($V759),"",OFFSET('Smelter Look-up'!$G$4,$V759-4,0))</f>
        <v/>
      </c>
      <c r="I759" s="218" t="str">
        <f ca="1">IF(ISERROR($V759),"",OFFSET('Smelter Look-up'!$H$4,$V759-4,0))</f>
        <v/>
      </c>
      <c r="J759" s="218" t="str">
        <f ca="1">IF(ISERROR($V759),"",OFFSET('Smelter Look-up'!$I$4,$V759-4,0))</f>
        <v/>
      </c>
      <c r="K759" s="272"/>
      <c r="L759" s="272"/>
      <c r="M759" s="272"/>
      <c r="N759" s="272"/>
      <c r="O759" s="272"/>
      <c r="P759" s="219"/>
      <c r="Q759" s="273"/>
      <c r="R759" s="216" t="str">
        <f ca="1">IF(ISERROR($V759),"",OFFSET('Smelter Look-up'!$C$4,$V759-4,0)&amp;"")</f>
        <v/>
      </c>
      <c r="S759" s="224" t="str">
        <f t="shared" ca="1" si="105"/>
        <v/>
      </c>
      <c r="T759" s="224" t="str">
        <f ca="1">IF(B759="","",IF(ISERROR(MATCH($J759,SorP!$B$1:$B$6230,0)),"",INDIRECT("'SorP'!$A$"&amp;MATCH($J759,SorP!$B$1:$B$6230,0))))</f>
        <v/>
      </c>
      <c r="U759" s="240"/>
      <c r="V759" s="274" t="e">
        <f>IF(C759="",NA(),MATCH($B759&amp;$C759,'Smelter Look-up'!$J:$J,0))</f>
        <v>#N/A</v>
      </c>
      <c r="W759" s="275"/>
      <c r="X759" s="275">
        <f t="shared" ca="1" si="106"/>
        <v>0</v>
      </c>
      <c r="Y759" s="275"/>
      <c r="Z759" s="275"/>
      <c r="AB759" s="277" t="str">
        <f t="shared" si="107"/>
        <v/>
      </c>
    </row>
    <row r="760" spans="1:28" s="276" customFormat="1" ht="20.25">
      <c r="A760" s="330"/>
      <c r="B760" s="216" t="str">
        <f>IF(LEN(A760)=0,"",INDEX('Smelter Look-up'!$A:$A,MATCH($A760,'Smelter Look-up'!$E:$E,0)))</f>
        <v/>
      </c>
      <c r="C760" s="220" t="str">
        <f>IF(LEN(A760)=0,"",INDEX('Smelter Look-up'!$C:$C,MATCH($A760,'Smelter Look-up'!$E:$E,0)))</f>
        <v/>
      </c>
      <c r="D760" s="282"/>
      <c r="E760" s="216" t="str">
        <f ca="1">IF(ISERROR($V760),"",OFFSET('Smelter Look-up'!$D$4,$V760-4,0)&amp;"")</f>
        <v/>
      </c>
      <c r="F760" s="216" t="str">
        <f ca="1">IF(ISERROR($V760),"",OFFSET('Smelter Look-up'!$E$4,$V760-4,0))</f>
        <v/>
      </c>
      <c r="G760" s="216" t="str">
        <f ca="1">IF(C760=$X$4,"Enter smelter details",IF(ISERROR($V760),"",OFFSET('Smelter Look-up'!$F$4,$V760-4,0)))</f>
        <v/>
      </c>
      <c r="H760" s="217" t="str">
        <f ca="1">IF(ISERROR($V760),"",OFFSET('Smelter Look-up'!$G$4,$V760-4,0))</f>
        <v/>
      </c>
      <c r="I760" s="218" t="str">
        <f ca="1">IF(ISERROR($V760),"",OFFSET('Smelter Look-up'!$H$4,$V760-4,0))</f>
        <v/>
      </c>
      <c r="J760" s="218" t="str">
        <f ca="1">IF(ISERROR($V760),"",OFFSET('Smelter Look-up'!$I$4,$V760-4,0))</f>
        <v/>
      </c>
      <c r="K760" s="272"/>
      <c r="L760" s="272"/>
      <c r="M760" s="272"/>
      <c r="N760" s="272"/>
      <c r="O760" s="272"/>
      <c r="P760" s="219"/>
      <c r="Q760" s="273"/>
      <c r="R760" s="216" t="str">
        <f ca="1">IF(ISERROR($V760),"",OFFSET('Smelter Look-up'!$C$4,$V760-4,0)&amp;"")</f>
        <v/>
      </c>
      <c r="S760" s="224" t="str">
        <f t="shared" ca="1" si="105"/>
        <v/>
      </c>
      <c r="T760" s="224" t="str">
        <f ca="1">IF(B760="","",IF(ISERROR(MATCH($J760,SorP!$B$1:$B$6230,0)),"",INDIRECT("'SorP'!$A$"&amp;MATCH($J760,SorP!$B$1:$B$6230,0))))</f>
        <v/>
      </c>
      <c r="U760" s="240"/>
      <c r="V760" s="274" t="e">
        <f>IF(C760="",NA(),MATCH($B760&amp;$C760,'Smelter Look-up'!$J:$J,0))</f>
        <v>#N/A</v>
      </c>
      <c r="W760" s="275"/>
      <c r="X760" s="275">
        <f t="shared" ca="1" si="106"/>
        <v>0</v>
      </c>
      <c r="Y760" s="275"/>
      <c r="Z760" s="275"/>
      <c r="AB760" s="277" t="str">
        <f t="shared" si="107"/>
        <v/>
      </c>
    </row>
    <row r="761" spans="1:28" s="276" customFormat="1" ht="20.25">
      <c r="A761" s="330"/>
      <c r="B761" s="216" t="str">
        <f>IF(LEN(A761)=0,"",INDEX('Smelter Look-up'!$A:$A,MATCH($A761,'Smelter Look-up'!$E:$E,0)))</f>
        <v/>
      </c>
      <c r="C761" s="220" t="str">
        <f>IF(LEN(A761)=0,"",INDEX('Smelter Look-up'!$C:$C,MATCH($A761,'Smelter Look-up'!$E:$E,0)))</f>
        <v/>
      </c>
      <c r="D761" s="282"/>
      <c r="E761" s="216" t="str">
        <f ca="1">IF(ISERROR($V761),"",OFFSET('Smelter Look-up'!$D$4,$V761-4,0)&amp;"")</f>
        <v/>
      </c>
      <c r="F761" s="216" t="str">
        <f ca="1">IF(ISERROR($V761),"",OFFSET('Smelter Look-up'!$E$4,$V761-4,0))</f>
        <v/>
      </c>
      <c r="G761" s="216" t="str">
        <f ca="1">IF(C761=$X$4,"Enter smelter details",IF(ISERROR($V761),"",OFFSET('Smelter Look-up'!$F$4,$V761-4,0)))</f>
        <v/>
      </c>
      <c r="H761" s="217" t="str">
        <f ca="1">IF(ISERROR($V761),"",OFFSET('Smelter Look-up'!$G$4,$V761-4,0))</f>
        <v/>
      </c>
      <c r="I761" s="218" t="str">
        <f ca="1">IF(ISERROR($V761),"",OFFSET('Smelter Look-up'!$H$4,$V761-4,0))</f>
        <v/>
      </c>
      <c r="J761" s="218" t="str">
        <f ca="1">IF(ISERROR($V761),"",OFFSET('Smelter Look-up'!$I$4,$V761-4,0))</f>
        <v/>
      </c>
      <c r="K761" s="272"/>
      <c r="L761" s="272"/>
      <c r="M761" s="272"/>
      <c r="N761" s="272"/>
      <c r="O761" s="272"/>
      <c r="P761" s="219"/>
      <c r="Q761" s="273"/>
      <c r="R761" s="216" t="str">
        <f ca="1">IF(ISERROR($V761),"",OFFSET('Smelter Look-up'!$C$4,$V761-4,0)&amp;"")</f>
        <v/>
      </c>
      <c r="S761" s="224" t="str">
        <f t="shared" ca="1" si="105"/>
        <v/>
      </c>
      <c r="T761" s="224" t="str">
        <f ca="1">IF(B761="","",IF(ISERROR(MATCH($J761,SorP!$B$1:$B$6230,0)),"",INDIRECT("'SorP'!$A$"&amp;MATCH($J761,SorP!$B$1:$B$6230,0))))</f>
        <v/>
      </c>
      <c r="U761" s="240"/>
      <c r="V761" s="274" t="e">
        <f>IF(C761="",NA(),MATCH($B761&amp;$C761,'Smelter Look-up'!$J:$J,0))</f>
        <v>#N/A</v>
      </c>
      <c r="W761" s="275"/>
      <c r="X761" s="275">
        <f t="shared" ca="1" si="106"/>
        <v>0</v>
      </c>
      <c r="Y761" s="275"/>
      <c r="Z761" s="275"/>
      <c r="AB761" s="277" t="str">
        <f t="shared" si="107"/>
        <v/>
      </c>
    </row>
    <row r="762" spans="1:28" s="276" customFormat="1" ht="20.25">
      <c r="A762" s="330"/>
      <c r="B762" s="216" t="str">
        <f>IF(LEN(A762)=0,"",INDEX('Smelter Look-up'!$A:$A,MATCH($A762,'Smelter Look-up'!$E:$E,0)))</f>
        <v/>
      </c>
      <c r="C762" s="220" t="str">
        <f>IF(LEN(A762)=0,"",INDEX('Smelter Look-up'!$C:$C,MATCH($A762,'Smelter Look-up'!$E:$E,0)))</f>
        <v/>
      </c>
      <c r="D762" s="282"/>
      <c r="E762" s="216" t="str">
        <f ca="1">IF(ISERROR($V762),"",OFFSET('Smelter Look-up'!$D$4,$V762-4,0)&amp;"")</f>
        <v/>
      </c>
      <c r="F762" s="216" t="str">
        <f ca="1">IF(ISERROR($V762),"",OFFSET('Smelter Look-up'!$E$4,$V762-4,0))</f>
        <v/>
      </c>
      <c r="G762" s="216" t="str">
        <f ca="1">IF(C762=$X$4,"Enter smelter details",IF(ISERROR($V762),"",OFFSET('Smelter Look-up'!$F$4,$V762-4,0)))</f>
        <v/>
      </c>
      <c r="H762" s="217" t="str">
        <f ca="1">IF(ISERROR($V762),"",OFFSET('Smelter Look-up'!$G$4,$V762-4,0))</f>
        <v/>
      </c>
      <c r="I762" s="218" t="str">
        <f ca="1">IF(ISERROR($V762),"",OFFSET('Smelter Look-up'!$H$4,$V762-4,0))</f>
        <v/>
      </c>
      <c r="J762" s="218" t="str">
        <f ca="1">IF(ISERROR($V762),"",OFFSET('Smelter Look-up'!$I$4,$V762-4,0))</f>
        <v/>
      </c>
      <c r="K762" s="272"/>
      <c r="L762" s="272"/>
      <c r="M762" s="272"/>
      <c r="N762" s="272"/>
      <c r="O762" s="272"/>
      <c r="P762" s="219"/>
      <c r="Q762" s="273"/>
      <c r="R762" s="216" t="str">
        <f ca="1">IF(ISERROR($V762),"",OFFSET('Smelter Look-up'!$C$4,$V762-4,0)&amp;"")</f>
        <v/>
      </c>
      <c r="S762" s="224" t="str">
        <f t="shared" ca="1" si="105"/>
        <v/>
      </c>
      <c r="T762" s="224" t="str">
        <f ca="1">IF(B762="","",IF(ISERROR(MATCH($J762,SorP!$B$1:$B$6230,0)),"",INDIRECT("'SorP'!$A$"&amp;MATCH($J762,SorP!$B$1:$B$6230,0))))</f>
        <v/>
      </c>
      <c r="U762" s="240"/>
      <c r="V762" s="274" t="e">
        <f>IF(C762="",NA(),MATCH($B762&amp;$C762,'Smelter Look-up'!$J:$J,0))</f>
        <v>#N/A</v>
      </c>
      <c r="W762" s="275"/>
      <c r="X762" s="275">
        <f t="shared" ca="1" si="106"/>
        <v>0</v>
      </c>
      <c r="Y762" s="275"/>
      <c r="Z762" s="275"/>
      <c r="AB762" s="277" t="str">
        <f t="shared" si="107"/>
        <v/>
      </c>
    </row>
    <row r="763" spans="1:28" s="276" customFormat="1" ht="20.25">
      <c r="A763" s="330"/>
      <c r="B763" s="216" t="str">
        <f>IF(LEN(A763)=0,"",INDEX('Smelter Look-up'!$A:$A,MATCH($A763,'Smelter Look-up'!$E:$E,0)))</f>
        <v/>
      </c>
      <c r="C763" s="220" t="str">
        <f>IF(LEN(A763)=0,"",INDEX('Smelter Look-up'!$C:$C,MATCH($A763,'Smelter Look-up'!$E:$E,0)))</f>
        <v/>
      </c>
      <c r="D763" s="282"/>
      <c r="E763" s="216" t="str">
        <f ca="1">IF(ISERROR($V763),"",OFFSET('Smelter Look-up'!$D$4,$V763-4,0)&amp;"")</f>
        <v/>
      </c>
      <c r="F763" s="216" t="str">
        <f ca="1">IF(ISERROR($V763),"",OFFSET('Smelter Look-up'!$E$4,$V763-4,0))</f>
        <v/>
      </c>
      <c r="G763" s="216" t="str">
        <f ca="1">IF(C763=$X$4,"Enter smelter details",IF(ISERROR($V763),"",OFFSET('Smelter Look-up'!$F$4,$V763-4,0)))</f>
        <v/>
      </c>
      <c r="H763" s="217" t="str">
        <f ca="1">IF(ISERROR($V763),"",OFFSET('Smelter Look-up'!$G$4,$V763-4,0))</f>
        <v/>
      </c>
      <c r="I763" s="218" t="str">
        <f ca="1">IF(ISERROR($V763),"",OFFSET('Smelter Look-up'!$H$4,$V763-4,0))</f>
        <v/>
      </c>
      <c r="J763" s="218" t="str">
        <f ca="1">IF(ISERROR($V763),"",OFFSET('Smelter Look-up'!$I$4,$V763-4,0))</f>
        <v/>
      </c>
      <c r="K763" s="272"/>
      <c r="L763" s="272"/>
      <c r="M763" s="272"/>
      <c r="N763" s="272"/>
      <c r="O763" s="272"/>
      <c r="P763" s="219"/>
      <c r="Q763" s="273"/>
      <c r="R763" s="216" t="str">
        <f ca="1">IF(ISERROR($V763),"",OFFSET('Smelter Look-up'!$C$4,$V763-4,0)&amp;"")</f>
        <v/>
      </c>
      <c r="S763" s="224" t="str">
        <f t="shared" ref="S763" ca="1" si="108">IF(B763="","",IF(ISERROR(MATCH($E763,CL,0)),"Unknown",INDIRECT("'C'!$A$"&amp;MATCH($E763,CL,0)+1)))</f>
        <v/>
      </c>
      <c r="T763" s="224" t="str">
        <f ca="1">IF(B763="","",IF(ISERROR(MATCH($J763,SorP!$B$1:$B$6230,0)),"",INDIRECT("'SorP'!$A$"&amp;MATCH($J763,SorP!$B$1:$B$6230,0))))</f>
        <v/>
      </c>
      <c r="U763" s="240"/>
      <c r="V763" s="274" t="e">
        <f>IF(C763="",NA(),MATCH($B763&amp;$C763,'Smelter Look-up'!$J:$J,0))</f>
        <v>#N/A</v>
      </c>
      <c r="W763" s="275"/>
      <c r="X763" s="275">
        <f t="shared" ref="X763" ca="1" si="109">IF(AND(C763="Smelter not listed",OR(LEN(D763)=0,LEN(E763)=0)),1,0)</f>
        <v>0</v>
      </c>
      <c r="Y763" s="275"/>
      <c r="Z763" s="275"/>
      <c r="AB763" s="277" t="str">
        <f t="shared" ref="AB763" si="110">B763&amp;C763</f>
        <v/>
      </c>
    </row>
    <row r="764" spans="1:28" s="276" customFormat="1" ht="20.25">
      <c r="A764" s="330"/>
      <c r="B764" s="216" t="str">
        <f>IF(LEN(A764)=0,"",INDEX('Smelter Look-up'!$A:$A,MATCH($A764,'Smelter Look-up'!$E:$E,0)))</f>
        <v/>
      </c>
      <c r="C764" s="220" t="str">
        <f>IF(LEN(A764)=0,"",INDEX('Smelter Look-up'!$C:$C,MATCH($A764,'Smelter Look-up'!$E:$E,0)))</f>
        <v/>
      </c>
      <c r="D764" s="282"/>
      <c r="E764" s="216" t="str">
        <f ca="1">IF(ISERROR($V764),"",OFFSET('Smelter Look-up'!$D$4,$V764-4,0)&amp;"")</f>
        <v/>
      </c>
      <c r="F764" s="216" t="str">
        <f ca="1">IF(ISERROR($V764),"",OFFSET('Smelter Look-up'!$E$4,$V764-4,0))</f>
        <v/>
      </c>
      <c r="G764" s="216" t="str">
        <f ca="1">IF(C764=$X$4,"Enter smelter details",IF(ISERROR($V764),"",OFFSET('Smelter Look-up'!$F$4,$V764-4,0)))</f>
        <v/>
      </c>
      <c r="H764" s="217" t="str">
        <f ca="1">IF(ISERROR($V764),"",OFFSET('Smelter Look-up'!$G$4,$V764-4,0))</f>
        <v/>
      </c>
      <c r="I764" s="218" t="str">
        <f ca="1">IF(ISERROR($V764),"",OFFSET('Smelter Look-up'!$H$4,$V764-4,0))</f>
        <v/>
      </c>
      <c r="J764" s="218" t="str">
        <f ca="1">IF(ISERROR($V764),"",OFFSET('Smelter Look-up'!$I$4,$V764-4,0))</f>
        <v/>
      </c>
      <c r="K764" s="272"/>
      <c r="L764" s="272"/>
      <c r="M764" s="272"/>
      <c r="N764" s="272"/>
      <c r="O764" s="272"/>
      <c r="P764" s="219"/>
      <c r="Q764" s="273"/>
      <c r="R764" s="216" t="str">
        <f ca="1">IF(ISERROR($V764),"",OFFSET('Smelter Look-up'!$C$4,$V764-4,0)&amp;"")</f>
        <v/>
      </c>
      <c r="S764" s="224" t="str">
        <f t="shared" ref="S764:S795" ca="1" si="111">IF(B764="","",IF(ISERROR(MATCH($E764,CL,0)),"Unknown",INDIRECT("'C'!$A$"&amp;MATCH($E764,CL,0)+1)))</f>
        <v/>
      </c>
      <c r="T764" s="224" t="str">
        <f ca="1">IF(B764="","",IF(ISERROR(MATCH($J764,SorP!$B$1:$B$6230,0)),"",INDIRECT("'SorP'!$A$"&amp;MATCH($J764,SorP!$B$1:$B$6230,0))))</f>
        <v/>
      </c>
      <c r="U764" s="240"/>
      <c r="V764" s="274" t="e">
        <f>IF(C764="",NA(),MATCH($B764&amp;$C764,'Smelter Look-up'!$J:$J,0))</f>
        <v>#N/A</v>
      </c>
      <c r="W764" s="275"/>
      <c r="X764" s="275">
        <f t="shared" ref="X764:X795" ca="1" si="112">IF(AND(C764="Smelter not listed",OR(LEN(D764)=0,LEN(E764)=0)),1,0)</f>
        <v>0</v>
      </c>
      <c r="Y764" s="275"/>
      <c r="Z764" s="275"/>
      <c r="AB764" s="277" t="str">
        <f t="shared" ref="AB764:AB795" si="113">B764&amp;C764</f>
        <v/>
      </c>
    </row>
    <row r="765" spans="1:28" s="276" customFormat="1" ht="20.25">
      <c r="A765" s="330"/>
      <c r="B765" s="216" t="str">
        <f>IF(LEN(A765)=0,"",INDEX('Smelter Look-up'!$A:$A,MATCH($A765,'Smelter Look-up'!$E:$E,0)))</f>
        <v/>
      </c>
      <c r="C765" s="220" t="str">
        <f>IF(LEN(A765)=0,"",INDEX('Smelter Look-up'!$C:$C,MATCH($A765,'Smelter Look-up'!$E:$E,0)))</f>
        <v/>
      </c>
      <c r="D765" s="282"/>
      <c r="E765" s="216" t="str">
        <f ca="1">IF(ISERROR($V765),"",OFFSET('Smelter Look-up'!$D$4,$V765-4,0)&amp;"")</f>
        <v/>
      </c>
      <c r="F765" s="216" t="str">
        <f ca="1">IF(ISERROR($V765),"",OFFSET('Smelter Look-up'!$E$4,$V765-4,0))</f>
        <v/>
      </c>
      <c r="G765" s="216" t="str">
        <f ca="1">IF(C765=$X$4,"Enter smelter details",IF(ISERROR($V765),"",OFFSET('Smelter Look-up'!$F$4,$V765-4,0)))</f>
        <v/>
      </c>
      <c r="H765" s="217" t="str">
        <f ca="1">IF(ISERROR($V765),"",OFFSET('Smelter Look-up'!$G$4,$V765-4,0))</f>
        <v/>
      </c>
      <c r="I765" s="218" t="str">
        <f ca="1">IF(ISERROR($V765),"",OFFSET('Smelter Look-up'!$H$4,$V765-4,0))</f>
        <v/>
      </c>
      <c r="J765" s="218" t="str">
        <f ca="1">IF(ISERROR($V765),"",OFFSET('Smelter Look-up'!$I$4,$V765-4,0))</f>
        <v/>
      </c>
      <c r="K765" s="272"/>
      <c r="L765" s="272"/>
      <c r="M765" s="272"/>
      <c r="N765" s="272"/>
      <c r="O765" s="272"/>
      <c r="P765" s="219"/>
      <c r="Q765" s="273"/>
      <c r="R765" s="216" t="str">
        <f ca="1">IF(ISERROR($V765),"",OFFSET('Smelter Look-up'!$C$4,$V765-4,0)&amp;"")</f>
        <v/>
      </c>
      <c r="S765" s="224" t="str">
        <f t="shared" ca="1" si="111"/>
        <v/>
      </c>
      <c r="T765" s="224" t="str">
        <f ca="1">IF(B765="","",IF(ISERROR(MATCH($J765,SorP!$B$1:$B$6230,0)),"",INDIRECT("'SorP'!$A$"&amp;MATCH($J765,SorP!$B$1:$B$6230,0))))</f>
        <v/>
      </c>
      <c r="U765" s="240"/>
      <c r="V765" s="274" t="e">
        <f>IF(C765="",NA(),MATCH($B765&amp;$C765,'Smelter Look-up'!$J:$J,0))</f>
        <v>#N/A</v>
      </c>
      <c r="W765" s="275"/>
      <c r="X765" s="275">
        <f t="shared" ca="1" si="112"/>
        <v>0</v>
      </c>
      <c r="Y765" s="275"/>
      <c r="Z765" s="275"/>
      <c r="AB765" s="277" t="str">
        <f t="shared" si="113"/>
        <v/>
      </c>
    </row>
    <row r="766" spans="1:28" s="276" customFormat="1" ht="20.25">
      <c r="A766" s="330"/>
      <c r="B766" s="216" t="str">
        <f>IF(LEN(A766)=0,"",INDEX('Smelter Look-up'!$A:$A,MATCH($A766,'Smelter Look-up'!$E:$E,0)))</f>
        <v/>
      </c>
      <c r="C766" s="220" t="str">
        <f>IF(LEN(A766)=0,"",INDEX('Smelter Look-up'!$C:$C,MATCH($A766,'Smelter Look-up'!$E:$E,0)))</f>
        <v/>
      </c>
      <c r="D766" s="282"/>
      <c r="E766" s="216" t="str">
        <f ca="1">IF(ISERROR($V766),"",OFFSET('Smelter Look-up'!$D$4,$V766-4,0)&amp;"")</f>
        <v/>
      </c>
      <c r="F766" s="216" t="str">
        <f ca="1">IF(ISERROR($V766),"",OFFSET('Smelter Look-up'!$E$4,$V766-4,0))</f>
        <v/>
      </c>
      <c r="G766" s="216" t="str">
        <f ca="1">IF(C766=$X$4,"Enter smelter details",IF(ISERROR($V766),"",OFFSET('Smelter Look-up'!$F$4,$V766-4,0)))</f>
        <v/>
      </c>
      <c r="H766" s="217" t="str">
        <f ca="1">IF(ISERROR($V766),"",OFFSET('Smelter Look-up'!$G$4,$V766-4,0))</f>
        <v/>
      </c>
      <c r="I766" s="218" t="str">
        <f ca="1">IF(ISERROR($V766),"",OFFSET('Smelter Look-up'!$H$4,$V766-4,0))</f>
        <v/>
      </c>
      <c r="J766" s="218" t="str">
        <f ca="1">IF(ISERROR($V766),"",OFFSET('Smelter Look-up'!$I$4,$V766-4,0))</f>
        <v/>
      </c>
      <c r="K766" s="272"/>
      <c r="L766" s="272"/>
      <c r="M766" s="272"/>
      <c r="N766" s="272"/>
      <c r="O766" s="272"/>
      <c r="P766" s="219"/>
      <c r="Q766" s="273"/>
      <c r="R766" s="216" t="str">
        <f ca="1">IF(ISERROR($V766),"",OFFSET('Smelter Look-up'!$C$4,$V766-4,0)&amp;"")</f>
        <v/>
      </c>
      <c r="S766" s="224" t="str">
        <f t="shared" ca="1" si="111"/>
        <v/>
      </c>
      <c r="T766" s="224" t="str">
        <f ca="1">IF(B766="","",IF(ISERROR(MATCH($J766,SorP!$B$1:$B$6230,0)),"",INDIRECT("'SorP'!$A$"&amp;MATCH($J766,SorP!$B$1:$B$6230,0))))</f>
        <v/>
      </c>
      <c r="U766" s="240"/>
      <c r="V766" s="274" t="e">
        <f>IF(C766="",NA(),MATCH($B766&amp;$C766,'Smelter Look-up'!$J:$J,0))</f>
        <v>#N/A</v>
      </c>
      <c r="W766" s="275"/>
      <c r="X766" s="275">
        <f t="shared" ca="1" si="112"/>
        <v>0</v>
      </c>
      <c r="Y766" s="275"/>
      <c r="Z766" s="275"/>
      <c r="AB766" s="277" t="str">
        <f t="shared" si="113"/>
        <v/>
      </c>
    </row>
    <row r="767" spans="1:28" s="276" customFormat="1" ht="20.25">
      <c r="A767" s="330"/>
      <c r="B767" s="216" t="str">
        <f>IF(LEN(A767)=0,"",INDEX('Smelter Look-up'!$A:$A,MATCH($A767,'Smelter Look-up'!$E:$E,0)))</f>
        <v/>
      </c>
      <c r="C767" s="220" t="str">
        <f>IF(LEN(A767)=0,"",INDEX('Smelter Look-up'!$C:$C,MATCH($A767,'Smelter Look-up'!$E:$E,0)))</f>
        <v/>
      </c>
      <c r="D767" s="282"/>
      <c r="E767" s="216" t="str">
        <f ca="1">IF(ISERROR($V767),"",OFFSET('Smelter Look-up'!$D$4,$V767-4,0)&amp;"")</f>
        <v/>
      </c>
      <c r="F767" s="216" t="str">
        <f ca="1">IF(ISERROR($V767),"",OFFSET('Smelter Look-up'!$E$4,$V767-4,0))</f>
        <v/>
      </c>
      <c r="G767" s="216" t="str">
        <f ca="1">IF(C767=$X$4,"Enter smelter details",IF(ISERROR($V767),"",OFFSET('Smelter Look-up'!$F$4,$V767-4,0)))</f>
        <v/>
      </c>
      <c r="H767" s="217" t="str">
        <f ca="1">IF(ISERROR($V767),"",OFFSET('Smelter Look-up'!$G$4,$V767-4,0))</f>
        <v/>
      </c>
      <c r="I767" s="218" t="str">
        <f ca="1">IF(ISERROR($V767),"",OFFSET('Smelter Look-up'!$H$4,$V767-4,0))</f>
        <v/>
      </c>
      <c r="J767" s="218" t="str">
        <f ca="1">IF(ISERROR($V767),"",OFFSET('Smelter Look-up'!$I$4,$V767-4,0))</f>
        <v/>
      </c>
      <c r="K767" s="272"/>
      <c r="L767" s="272"/>
      <c r="M767" s="272"/>
      <c r="N767" s="272"/>
      <c r="O767" s="272"/>
      <c r="P767" s="219"/>
      <c r="Q767" s="273"/>
      <c r="R767" s="216" t="str">
        <f ca="1">IF(ISERROR($V767),"",OFFSET('Smelter Look-up'!$C$4,$V767-4,0)&amp;"")</f>
        <v/>
      </c>
      <c r="S767" s="224" t="str">
        <f t="shared" ca="1" si="111"/>
        <v/>
      </c>
      <c r="T767" s="224" t="str">
        <f ca="1">IF(B767="","",IF(ISERROR(MATCH($J767,SorP!$B$1:$B$6230,0)),"",INDIRECT("'SorP'!$A$"&amp;MATCH($J767,SorP!$B$1:$B$6230,0))))</f>
        <v/>
      </c>
      <c r="U767" s="240"/>
      <c r="V767" s="274" t="e">
        <f>IF(C767="",NA(),MATCH($B767&amp;$C767,'Smelter Look-up'!$J:$J,0))</f>
        <v>#N/A</v>
      </c>
      <c r="W767" s="275"/>
      <c r="X767" s="275">
        <f t="shared" ca="1" si="112"/>
        <v>0</v>
      </c>
      <c r="Y767" s="275"/>
      <c r="Z767" s="275"/>
      <c r="AB767" s="277" t="str">
        <f t="shared" si="113"/>
        <v/>
      </c>
    </row>
    <row r="768" spans="1:28" s="276" customFormat="1" ht="20.25">
      <c r="A768" s="330"/>
      <c r="B768" s="216" t="str">
        <f>IF(LEN(A768)=0,"",INDEX('Smelter Look-up'!$A:$A,MATCH($A768,'Smelter Look-up'!$E:$E,0)))</f>
        <v/>
      </c>
      <c r="C768" s="220" t="str">
        <f>IF(LEN(A768)=0,"",INDEX('Smelter Look-up'!$C:$C,MATCH($A768,'Smelter Look-up'!$E:$E,0)))</f>
        <v/>
      </c>
      <c r="D768" s="282"/>
      <c r="E768" s="216" t="str">
        <f ca="1">IF(ISERROR($V768),"",OFFSET('Smelter Look-up'!$D$4,$V768-4,0)&amp;"")</f>
        <v/>
      </c>
      <c r="F768" s="216" t="str">
        <f ca="1">IF(ISERROR($V768),"",OFFSET('Smelter Look-up'!$E$4,$V768-4,0))</f>
        <v/>
      </c>
      <c r="G768" s="216" t="str">
        <f ca="1">IF(C768=$X$4,"Enter smelter details",IF(ISERROR($V768),"",OFFSET('Smelter Look-up'!$F$4,$V768-4,0)))</f>
        <v/>
      </c>
      <c r="H768" s="217" t="str">
        <f ca="1">IF(ISERROR($V768),"",OFFSET('Smelter Look-up'!$G$4,$V768-4,0))</f>
        <v/>
      </c>
      <c r="I768" s="218" t="str">
        <f ca="1">IF(ISERROR($V768),"",OFFSET('Smelter Look-up'!$H$4,$V768-4,0))</f>
        <v/>
      </c>
      <c r="J768" s="218" t="str">
        <f ca="1">IF(ISERROR($V768),"",OFFSET('Smelter Look-up'!$I$4,$V768-4,0))</f>
        <v/>
      </c>
      <c r="K768" s="272"/>
      <c r="L768" s="272"/>
      <c r="M768" s="272"/>
      <c r="N768" s="272"/>
      <c r="O768" s="272"/>
      <c r="P768" s="219"/>
      <c r="Q768" s="273"/>
      <c r="R768" s="216" t="str">
        <f ca="1">IF(ISERROR($V768),"",OFFSET('Smelter Look-up'!$C$4,$V768-4,0)&amp;"")</f>
        <v/>
      </c>
      <c r="S768" s="224" t="str">
        <f t="shared" ca="1" si="111"/>
        <v/>
      </c>
      <c r="T768" s="224" t="str">
        <f ca="1">IF(B768="","",IF(ISERROR(MATCH($J768,SorP!$B$1:$B$6230,0)),"",INDIRECT("'SorP'!$A$"&amp;MATCH($J768,SorP!$B$1:$B$6230,0))))</f>
        <v/>
      </c>
      <c r="U768" s="240"/>
      <c r="V768" s="274" t="e">
        <f>IF(C768="",NA(),MATCH($B768&amp;$C768,'Smelter Look-up'!$J:$J,0))</f>
        <v>#N/A</v>
      </c>
      <c r="W768" s="275"/>
      <c r="X768" s="275">
        <f t="shared" ca="1" si="112"/>
        <v>0</v>
      </c>
      <c r="Y768" s="275"/>
      <c r="Z768" s="275"/>
      <c r="AB768" s="277" t="str">
        <f t="shared" si="113"/>
        <v/>
      </c>
    </row>
    <row r="769" spans="1:28" s="276" customFormat="1" ht="20.25">
      <c r="A769" s="330"/>
      <c r="B769" s="216" t="str">
        <f>IF(LEN(A769)=0,"",INDEX('Smelter Look-up'!$A:$A,MATCH($A769,'Smelter Look-up'!$E:$E,0)))</f>
        <v/>
      </c>
      <c r="C769" s="220" t="str">
        <f>IF(LEN(A769)=0,"",INDEX('Smelter Look-up'!$C:$C,MATCH($A769,'Smelter Look-up'!$E:$E,0)))</f>
        <v/>
      </c>
      <c r="D769" s="282"/>
      <c r="E769" s="216" t="str">
        <f ca="1">IF(ISERROR($V769),"",OFFSET('Smelter Look-up'!$D$4,$V769-4,0)&amp;"")</f>
        <v/>
      </c>
      <c r="F769" s="216" t="str">
        <f ca="1">IF(ISERROR($V769),"",OFFSET('Smelter Look-up'!$E$4,$V769-4,0))</f>
        <v/>
      </c>
      <c r="G769" s="216" t="str">
        <f ca="1">IF(C769=$X$4,"Enter smelter details",IF(ISERROR($V769),"",OFFSET('Smelter Look-up'!$F$4,$V769-4,0)))</f>
        <v/>
      </c>
      <c r="H769" s="217" t="str">
        <f ca="1">IF(ISERROR($V769),"",OFFSET('Smelter Look-up'!$G$4,$V769-4,0))</f>
        <v/>
      </c>
      <c r="I769" s="218" t="str">
        <f ca="1">IF(ISERROR($V769),"",OFFSET('Smelter Look-up'!$H$4,$V769-4,0))</f>
        <v/>
      </c>
      <c r="J769" s="218" t="str">
        <f ca="1">IF(ISERROR($V769),"",OFFSET('Smelter Look-up'!$I$4,$V769-4,0))</f>
        <v/>
      </c>
      <c r="K769" s="272"/>
      <c r="L769" s="272"/>
      <c r="M769" s="272"/>
      <c r="N769" s="272"/>
      <c r="O769" s="272"/>
      <c r="P769" s="219"/>
      <c r="Q769" s="273"/>
      <c r="R769" s="216" t="str">
        <f ca="1">IF(ISERROR($V769),"",OFFSET('Smelter Look-up'!$C$4,$V769-4,0)&amp;"")</f>
        <v/>
      </c>
      <c r="S769" s="224" t="str">
        <f t="shared" ca="1" si="111"/>
        <v/>
      </c>
      <c r="T769" s="224" t="str">
        <f ca="1">IF(B769="","",IF(ISERROR(MATCH($J769,SorP!$B$1:$B$6230,0)),"",INDIRECT("'SorP'!$A$"&amp;MATCH($J769,SorP!$B$1:$B$6230,0))))</f>
        <v/>
      </c>
      <c r="U769" s="240"/>
      <c r="V769" s="274" t="e">
        <f>IF(C769="",NA(),MATCH($B769&amp;$C769,'Smelter Look-up'!$J:$J,0))</f>
        <v>#N/A</v>
      </c>
      <c r="W769" s="275"/>
      <c r="X769" s="275">
        <f t="shared" ca="1" si="112"/>
        <v>0</v>
      </c>
      <c r="Y769" s="275"/>
      <c r="Z769" s="275"/>
      <c r="AB769" s="277" t="str">
        <f t="shared" si="113"/>
        <v/>
      </c>
    </row>
    <row r="770" spans="1:28" s="276" customFormat="1" ht="20.25">
      <c r="A770" s="330"/>
      <c r="B770" s="216" t="str">
        <f>IF(LEN(A770)=0,"",INDEX('Smelter Look-up'!$A:$A,MATCH($A770,'Smelter Look-up'!$E:$E,0)))</f>
        <v/>
      </c>
      <c r="C770" s="220" t="str">
        <f>IF(LEN(A770)=0,"",INDEX('Smelter Look-up'!$C:$C,MATCH($A770,'Smelter Look-up'!$E:$E,0)))</f>
        <v/>
      </c>
      <c r="D770" s="282"/>
      <c r="E770" s="216" t="str">
        <f ca="1">IF(ISERROR($V770),"",OFFSET('Smelter Look-up'!$D$4,$V770-4,0)&amp;"")</f>
        <v/>
      </c>
      <c r="F770" s="216" t="str">
        <f ca="1">IF(ISERROR($V770),"",OFFSET('Smelter Look-up'!$E$4,$V770-4,0))</f>
        <v/>
      </c>
      <c r="G770" s="216" t="str">
        <f ca="1">IF(C770=$X$4,"Enter smelter details",IF(ISERROR($V770),"",OFFSET('Smelter Look-up'!$F$4,$V770-4,0)))</f>
        <v/>
      </c>
      <c r="H770" s="217" t="str">
        <f ca="1">IF(ISERROR($V770),"",OFFSET('Smelter Look-up'!$G$4,$V770-4,0))</f>
        <v/>
      </c>
      <c r="I770" s="218" t="str">
        <f ca="1">IF(ISERROR($V770),"",OFFSET('Smelter Look-up'!$H$4,$V770-4,0))</f>
        <v/>
      </c>
      <c r="J770" s="218" t="str">
        <f ca="1">IF(ISERROR($V770),"",OFFSET('Smelter Look-up'!$I$4,$V770-4,0))</f>
        <v/>
      </c>
      <c r="K770" s="272"/>
      <c r="L770" s="272"/>
      <c r="M770" s="272"/>
      <c r="N770" s="272"/>
      <c r="O770" s="272"/>
      <c r="P770" s="219"/>
      <c r="Q770" s="273"/>
      <c r="R770" s="216" t="str">
        <f ca="1">IF(ISERROR($V770),"",OFFSET('Smelter Look-up'!$C$4,$V770-4,0)&amp;"")</f>
        <v/>
      </c>
      <c r="S770" s="224" t="str">
        <f t="shared" ca="1" si="111"/>
        <v/>
      </c>
      <c r="T770" s="224" t="str">
        <f ca="1">IF(B770="","",IF(ISERROR(MATCH($J770,SorP!$B$1:$B$6230,0)),"",INDIRECT("'SorP'!$A$"&amp;MATCH($J770,SorP!$B$1:$B$6230,0))))</f>
        <v/>
      </c>
      <c r="U770" s="240"/>
      <c r="V770" s="274" t="e">
        <f>IF(C770="",NA(),MATCH($B770&amp;$C770,'Smelter Look-up'!$J:$J,0))</f>
        <v>#N/A</v>
      </c>
      <c r="W770" s="275"/>
      <c r="X770" s="275">
        <f t="shared" ca="1" si="112"/>
        <v>0</v>
      </c>
      <c r="Y770" s="275"/>
      <c r="Z770" s="275"/>
      <c r="AB770" s="277" t="str">
        <f t="shared" si="113"/>
        <v/>
      </c>
    </row>
    <row r="771" spans="1:28" s="276" customFormat="1" ht="20.25">
      <c r="A771" s="330"/>
      <c r="B771" s="216" t="str">
        <f>IF(LEN(A771)=0,"",INDEX('Smelter Look-up'!$A:$A,MATCH($A771,'Smelter Look-up'!$E:$E,0)))</f>
        <v/>
      </c>
      <c r="C771" s="220" t="str">
        <f>IF(LEN(A771)=0,"",INDEX('Smelter Look-up'!$C:$C,MATCH($A771,'Smelter Look-up'!$E:$E,0)))</f>
        <v/>
      </c>
      <c r="D771" s="282"/>
      <c r="E771" s="216" t="str">
        <f ca="1">IF(ISERROR($V771),"",OFFSET('Smelter Look-up'!$D$4,$V771-4,0)&amp;"")</f>
        <v/>
      </c>
      <c r="F771" s="216" t="str">
        <f ca="1">IF(ISERROR($V771),"",OFFSET('Smelter Look-up'!$E$4,$V771-4,0))</f>
        <v/>
      </c>
      <c r="G771" s="216" t="str">
        <f ca="1">IF(C771=$X$4,"Enter smelter details",IF(ISERROR($V771),"",OFFSET('Smelter Look-up'!$F$4,$V771-4,0)))</f>
        <v/>
      </c>
      <c r="H771" s="217" t="str">
        <f ca="1">IF(ISERROR($V771),"",OFFSET('Smelter Look-up'!$G$4,$V771-4,0))</f>
        <v/>
      </c>
      <c r="I771" s="218" t="str">
        <f ca="1">IF(ISERROR($V771),"",OFFSET('Smelter Look-up'!$H$4,$V771-4,0))</f>
        <v/>
      </c>
      <c r="J771" s="218" t="str">
        <f ca="1">IF(ISERROR($V771),"",OFFSET('Smelter Look-up'!$I$4,$V771-4,0))</f>
        <v/>
      </c>
      <c r="K771" s="272"/>
      <c r="L771" s="272"/>
      <c r="M771" s="272"/>
      <c r="N771" s="272"/>
      <c r="O771" s="272"/>
      <c r="P771" s="219"/>
      <c r="Q771" s="273"/>
      <c r="R771" s="216" t="str">
        <f ca="1">IF(ISERROR($V771),"",OFFSET('Smelter Look-up'!$C$4,$V771-4,0)&amp;"")</f>
        <v/>
      </c>
      <c r="S771" s="224" t="str">
        <f t="shared" ca="1" si="111"/>
        <v/>
      </c>
      <c r="T771" s="224" t="str">
        <f ca="1">IF(B771="","",IF(ISERROR(MATCH($J771,SorP!$B$1:$B$6230,0)),"",INDIRECT("'SorP'!$A$"&amp;MATCH($J771,SorP!$B$1:$B$6230,0))))</f>
        <v/>
      </c>
      <c r="U771" s="240"/>
      <c r="V771" s="274" t="e">
        <f>IF(C771="",NA(),MATCH($B771&amp;$C771,'Smelter Look-up'!$J:$J,0))</f>
        <v>#N/A</v>
      </c>
      <c r="W771" s="275"/>
      <c r="X771" s="275">
        <f t="shared" ca="1" si="112"/>
        <v>0</v>
      </c>
      <c r="Y771" s="275"/>
      <c r="Z771" s="275"/>
      <c r="AB771" s="277" t="str">
        <f t="shared" si="113"/>
        <v/>
      </c>
    </row>
    <row r="772" spans="1:28" s="276" customFormat="1" ht="20.25">
      <c r="A772" s="330"/>
      <c r="B772" s="216" t="str">
        <f>IF(LEN(A772)=0,"",INDEX('Smelter Look-up'!$A:$A,MATCH($A772,'Smelter Look-up'!$E:$E,0)))</f>
        <v/>
      </c>
      <c r="C772" s="220" t="str">
        <f>IF(LEN(A772)=0,"",INDEX('Smelter Look-up'!$C:$C,MATCH($A772,'Smelter Look-up'!$E:$E,0)))</f>
        <v/>
      </c>
      <c r="D772" s="282"/>
      <c r="E772" s="216" t="str">
        <f ca="1">IF(ISERROR($V772),"",OFFSET('Smelter Look-up'!$D$4,$V772-4,0)&amp;"")</f>
        <v/>
      </c>
      <c r="F772" s="216" t="str">
        <f ca="1">IF(ISERROR($V772),"",OFFSET('Smelter Look-up'!$E$4,$V772-4,0))</f>
        <v/>
      </c>
      <c r="G772" s="216" t="str">
        <f ca="1">IF(C772=$X$4,"Enter smelter details",IF(ISERROR($V772),"",OFFSET('Smelter Look-up'!$F$4,$V772-4,0)))</f>
        <v/>
      </c>
      <c r="H772" s="217" t="str">
        <f ca="1">IF(ISERROR($V772),"",OFFSET('Smelter Look-up'!$G$4,$V772-4,0))</f>
        <v/>
      </c>
      <c r="I772" s="218" t="str">
        <f ca="1">IF(ISERROR($V772),"",OFFSET('Smelter Look-up'!$H$4,$V772-4,0))</f>
        <v/>
      </c>
      <c r="J772" s="218" t="str">
        <f ca="1">IF(ISERROR($V772),"",OFFSET('Smelter Look-up'!$I$4,$V772-4,0))</f>
        <v/>
      </c>
      <c r="K772" s="272"/>
      <c r="L772" s="272"/>
      <c r="M772" s="272"/>
      <c r="N772" s="272"/>
      <c r="O772" s="272"/>
      <c r="P772" s="219"/>
      <c r="Q772" s="273"/>
      <c r="R772" s="216" t="str">
        <f ca="1">IF(ISERROR($V772),"",OFFSET('Smelter Look-up'!$C$4,$V772-4,0)&amp;"")</f>
        <v/>
      </c>
      <c r="S772" s="224" t="str">
        <f t="shared" ca="1" si="111"/>
        <v/>
      </c>
      <c r="T772" s="224" t="str">
        <f ca="1">IF(B772="","",IF(ISERROR(MATCH($J772,SorP!$B$1:$B$6230,0)),"",INDIRECT("'SorP'!$A$"&amp;MATCH($J772,SorP!$B$1:$B$6230,0))))</f>
        <v/>
      </c>
      <c r="U772" s="240"/>
      <c r="V772" s="274" t="e">
        <f>IF(C772="",NA(),MATCH($B772&amp;$C772,'Smelter Look-up'!$J:$J,0))</f>
        <v>#N/A</v>
      </c>
      <c r="W772" s="275"/>
      <c r="X772" s="275">
        <f t="shared" ca="1" si="112"/>
        <v>0</v>
      </c>
      <c r="Y772" s="275"/>
      <c r="Z772" s="275"/>
      <c r="AB772" s="277" t="str">
        <f t="shared" si="113"/>
        <v/>
      </c>
    </row>
    <row r="773" spans="1:28" s="276" customFormat="1" ht="20.25">
      <c r="A773" s="330"/>
      <c r="B773" s="216" t="str">
        <f>IF(LEN(A773)=0,"",INDEX('Smelter Look-up'!$A:$A,MATCH($A773,'Smelter Look-up'!$E:$E,0)))</f>
        <v/>
      </c>
      <c r="C773" s="220" t="str">
        <f>IF(LEN(A773)=0,"",INDEX('Smelter Look-up'!$C:$C,MATCH($A773,'Smelter Look-up'!$E:$E,0)))</f>
        <v/>
      </c>
      <c r="D773" s="282"/>
      <c r="E773" s="216" t="str">
        <f ca="1">IF(ISERROR($V773),"",OFFSET('Smelter Look-up'!$D$4,$V773-4,0)&amp;"")</f>
        <v/>
      </c>
      <c r="F773" s="216" t="str">
        <f ca="1">IF(ISERROR($V773),"",OFFSET('Smelter Look-up'!$E$4,$V773-4,0))</f>
        <v/>
      </c>
      <c r="G773" s="216" t="str">
        <f ca="1">IF(C773=$X$4,"Enter smelter details",IF(ISERROR($V773),"",OFFSET('Smelter Look-up'!$F$4,$V773-4,0)))</f>
        <v/>
      </c>
      <c r="H773" s="217" t="str">
        <f ca="1">IF(ISERROR($V773),"",OFFSET('Smelter Look-up'!$G$4,$V773-4,0))</f>
        <v/>
      </c>
      <c r="I773" s="218" t="str">
        <f ca="1">IF(ISERROR($V773),"",OFFSET('Smelter Look-up'!$H$4,$V773-4,0))</f>
        <v/>
      </c>
      <c r="J773" s="218" t="str">
        <f ca="1">IF(ISERROR($V773),"",OFFSET('Smelter Look-up'!$I$4,$V773-4,0))</f>
        <v/>
      </c>
      <c r="K773" s="272"/>
      <c r="L773" s="272"/>
      <c r="M773" s="272"/>
      <c r="N773" s="272"/>
      <c r="O773" s="272"/>
      <c r="P773" s="219"/>
      <c r="Q773" s="273"/>
      <c r="R773" s="216" t="str">
        <f ca="1">IF(ISERROR($V773),"",OFFSET('Smelter Look-up'!$C$4,$V773-4,0)&amp;"")</f>
        <v/>
      </c>
      <c r="S773" s="224" t="str">
        <f t="shared" ca="1" si="111"/>
        <v/>
      </c>
      <c r="T773" s="224" t="str">
        <f ca="1">IF(B773="","",IF(ISERROR(MATCH($J773,SorP!$B$1:$B$6230,0)),"",INDIRECT("'SorP'!$A$"&amp;MATCH($J773,SorP!$B$1:$B$6230,0))))</f>
        <v/>
      </c>
      <c r="U773" s="240"/>
      <c r="V773" s="274" t="e">
        <f>IF(C773="",NA(),MATCH($B773&amp;$C773,'Smelter Look-up'!$J:$J,0))</f>
        <v>#N/A</v>
      </c>
      <c r="W773" s="275"/>
      <c r="X773" s="275">
        <f t="shared" ca="1" si="112"/>
        <v>0</v>
      </c>
      <c r="Y773" s="275"/>
      <c r="Z773" s="275"/>
      <c r="AB773" s="277" t="str">
        <f t="shared" si="113"/>
        <v/>
      </c>
    </row>
    <row r="774" spans="1:28" s="276" customFormat="1" ht="20.25">
      <c r="A774" s="330"/>
      <c r="B774" s="216" t="str">
        <f>IF(LEN(A774)=0,"",INDEX('Smelter Look-up'!$A:$A,MATCH($A774,'Smelter Look-up'!$E:$E,0)))</f>
        <v/>
      </c>
      <c r="C774" s="220" t="str">
        <f>IF(LEN(A774)=0,"",INDEX('Smelter Look-up'!$C:$C,MATCH($A774,'Smelter Look-up'!$E:$E,0)))</f>
        <v/>
      </c>
      <c r="D774" s="282"/>
      <c r="E774" s="216" t="str">
        <f ca="1">IF(ISERROR($V774),"",OFFSET('Smelter Look-up'!$D$4,$V774-4,0)&amp;"")</f>
        <v/>
      </c>
      <c r="F774" s="216" t="str">
        <f ca="1">IF(ISERROR($V774),"",OFFSET('Smelter Look-up'!$E$4,$V774-4,0))</f>
        <v/>
      </c>
      <c r="G774" s="216" t="str">
        <f ca="1">IF(C774=$X$4,"Enter smelter details",IF(ISERROR($V774),"",OFFSET('Smelter Look-up'!$F$4,$V774-4,0)))</f>
        <v/>
      </c>
      <c r="H774" s="217" t="str">
        <f ca="1">IF(ISERROR($V774),"",OFFSET('Smelter Look-up'!$G$4,$V774-4,0))</f>
        <v/>
      </c>
      <c r="I774" s="218" t="str">
        <f ca="1">IF(ISERROR($V774),"",OFFSET('Smelter Look-up'!$H$4,$V774-4,0))</f>
        <v/>
      </c>
      <c r="J774" s="218" t="str">
        <f ca="1">IF(ISERROR($V774),"",OFFSET('Smelter Look-up'!$I$4,$V774-4,0))</f>
        <v/>
      </c>
      <c r="K774" s="272"/>
      <c r="L774" s="272"/>
      <c r="M774" s="272"/>
      <c r="N774" s="272"/>
      <c r="O774" s="272"/>
      <c r="P774" s="219"/>
      <c r="Q774" s="273"/>
      <c r="R774" s="216" t="str">
        <f ca="1">IF(ISERROR($V774),"",OFFSET('Smelter Look-up'!$C$4,$V774-4,0)&amp;"")</f>
        <v/>
      </c>
      <c r="S774" s="224" t="str">
        <f t="shared" ca="1" si="111"/>
        <v/>
      </c>
      <c r="T774" s="224" t="str">
        <f ca="1">IF(B774="","",IF(ISERROR(MATCH($J774,SorP!$B$1:$B$6230,0)),"",INDIRECT("'SorP'!$A$"&amp;MATCH($J774,SorP!$B$1:$B$6230,0))))</f>
        <v/>
      </c>
      <c r="U774" s="240"/>
      <c r="V774" s="274" t="e">
        <f>IF(C774="",NA(),MATCH($B774&amp;$C774,'Smelter Look-up'!$J:$J,0))</f>
        <v>#N/A</v>
      </c>
      <c r="W774" s="275"/>
      <c r="X774" s="275">
        <f t="shared" ca="1" si="112"/>
        <v>0</v>
      </c>
      <c r="Y774" s="275"/>
      <c r="Z774" s="275"/>
      <c r="AB774" s="277" t="str">
        <f t="shared" si="113"/>
        <v/>
      </c>
    </row>
    <row r="775" spans="1:28" s="276" customFormat="1" ht="20.25">
      <c r="A775" s="330"/>
      <c r="B775" s="216" t="str">
        <f>IF(LEN(A775)=0,"",INDEX('Smelter Look-up'!$A:$A,MATCH($A775,'Smelter Look-up'!$E:$E,0)))</f>
        <v/>
      </c>
      <c r="C775" s="220" t="str">
        <f>IF(LEN(A775)=0,"",INDEX('Smelter Look-up'!$C:$C,MATCH($A775,'Smelter Look-up'!$E:$E,0)))</f>
        <v/>
      </c>
      <c r="D775" s="282"/>
      <c r="E775" s="216" t="str">
        <f ca="1">IF(ISERROR($V775),"",OFFSET('Smelter Look-up'!$D$4,$V775-4,0)&amp;"")</f>
        <v/>
      </c>
      <c r="F775" s="216" t="str">
        <f ca="1">IF(ISERROR($V775),"",OFFSET('Smelter Look-up'!$E$4,$V775-4,0))</f>
        <v/>
      </c>
      <c r="G775" s="216" t="str">
        <f ca="1">IF(C775=$X$4,"Enter smelter details",IF(ISERROR($V775),"",OFFSET('Smelter Look-up'!$F$4,$V775-4,0)))</f>
        <v/>
      </c>
      <c r="H775" s="217" t="str">
        <f ca="1">IF(ISERROR($V775),"",OFFSET('Smelter Look-up'!$G$4,$V775-4,0))</f>
        <v/>
      </c>
      <c r="I775" s="218" t="str">
        <f ca="1">IF(ISERROR($V775),"",OFFSET('Smelter Look-up'!$H$4,$V775-4,0))</f>
        <v/>
      </c>
      <c r="J775" s="218" t="str">
        <f ca="1">IF(ISERROR($V775),"",OFFSET('Smelter Look-up'!$I$4,$V775-4,0))</f>
        <v/>
      </c>
      <c r="K775" s="272"/>
      <c r="L775" s="272"/>
      <c r="M775" s="272"/>
      <c r="N775" s="272"/>
      <c r="O775" s="272"/>
      <c r="P775" s="219"/>
      <c r="Q775" s="273"/>
      <c r="R775" s="216" t="str">
        <f ca="1">IF(ISERROR($V775),"",OFFSET('Smelter Look-up'!$C$4,$V775-4,0)&amp;"")</f>
        <v/>
      </c>
      <c r="S775" s="224" t="str">
        <f t="shared" ca="1" si="111"/>
        <v/>
      </c>
      <c r="T775" s="224" t="str">
        <f ca="1">IF(B775="","",IF(ISERROR(MATCH($J775,SorP!$B$1:$B$6230,0)),"",INDIRECT("'SorP'!$A$"&amp;MATCH($J775,SorP!$B$1:$B$6230,0))))</f>
        <v/>
      </c>
      <c r="U775" s="240"/>
      <c r="V775" s="274" t="e">
        <f>IF(C775="",NA(),MATCH($B775&amp;$C775,'Smelter Look-up'!$J:$J,0))</f>
        <v>#N/A</v>
      </c>
      <c r="W775" s="275"/>
      <c r="X775" s="275">
        <f t="shared" ca="1" si="112"/>
        <v>0</v>
      </c>
      <c r="Y775" s="275"/>
      <c r="Z775" s="275"/>
      <c r="AB775" s="277" t="str">
        <f t="shared" si="113"/>
        <v/>
      </c>
    </row>
    <row r="776" spans="1:28" s="276" customFormat="1" ht="20.25">
      <c r="A776" s="330"/>
      <c r="B776" s="216" t="str">
        <f>IF(LEN(A776)=0,"",INDEX('Smelter Look-up'!$A:$A,MATCH($A776,'Smelter Look-up'!$E:$E,0)))</f>
        <v/>
      </c>
      <c r="C776" s="220" t="str">
        <f>IF(LEN(A776)=0,"",INDEX('Smelter Look-up'!$C:$C,MATCH($A776,'Smelter Look-up'!$E:$E,0)))</f>
        <v/>
      </c>
      <c r="D776" s="282"/>
      <c r="E776" s="216" t="str">
        <f ca="1">IF(ISERROR($V776),"",OFFSET('Smelter Look-up'!$D$4,$V776-4,0)&amp;"")</f>
        <v/>
      </c>
      <c r="F776" s="216" t="str">
        <f ca="1">IF(ISERROR($V776),"",OFFSET('Smelter Look-up'!$E$4,$V776-4,0))</f>
        <v/>
      </c>
      <c r="G776" s="216" t="str">
        <f ca="1">IF(C776=$X$4,"Enter smelter details",IF(ISERROR($V776),"",OFFSET('Smelter Look-up'!$F$4,$V776-4,0)))</f>
        <v/>
      </c>
      <c r="H776" s="217" t="str">
        <f ca="1">IF(ISERROR($V776),"",OFFSET('Smelter Look-up'!$G$4,$V776-4,0))</f>
        <v/>
      </c>
      <c r="I776" s="218" t="str">
        <f ca="1">IF(ISERROR($V776),"",OFFSET('Smelter Look-up'!$H$4,$V776-4,0))</f>
        <v/>
      </c>
      <c r="J776" s="218" t="str">
        <f ca="1">IF(ISERROR($V776),"",OFFSET('Smelter Look-up'!$I$4,$V776-4,0))</f>
        <v/>
      </c>
      <c r="K776" s="272"/>
      <c r="L776" s="272"/>
      <c r="M776" s="272"/>
      <c r="N776" s="272"/>
      <c r="O776" s="272"/>
      <c r="P776" s="219"/>
      <c r="Q776" s="273"/>
      <c r="R776" s="216" t="str">
        <f ca="1">IF(ISERROR($V776),"",OFFSET('Smelter Look-up'!$C$4,$V776-4,0)&amp;"")</f>
        <v/>
      </c>
      <c r="S776" s="224" t="str">
        <f t="shared" ca="1" si="111"/>
        <v/>
      </c>
      <c r="T776" s="224" t="str">
        <f ca="1">IF(B776="","",IF(ISERROR(MATCH($J776,SorP!$B$1:$B$6230,0)),"",INDIRECT("'SorP'!$A$"&amp;MATCH($J776,SorP!$B$1:$B$6230,0))))</f>
        <v/>
      </c>
      <c r="U776" s="240"/>
      <c r="V776" s="274" t="e">
        <f>IF(C776="",NA(),MATCH($B776&amp;$C776,'Smelter Look-up'!$J:$J,0))</f>
        <v>#N/A</v>
      </c>
      <c r="W776" s="275"/>
      <c r="X776" s="275">
        <f t="shared" ca="1" si="112"/>
        <v>0</v>
      </c>
      <c r="Y776" s="275"/>
      <c r="Z776" s="275"/>
      <c r="AB776" s="277" t="str">
        <f t="shared" si="113"/>
        <v/>
      </c>
    </row>
    <row r="777" spans="1:28" s="276" customFormat="1" ht="20.25">
      <c r="A777" s="330"/>
      <c r="B777" s="216" t="str">
        <f>IF(LEN(A777)=0,"",INDEX('Smelter Look-up'!$A:$A,MATCH($A777,'Smelter Look-up'!$E:$E,0)))</f>
        <v/>
      </c>
      <c r="C777" s="220" t="str">
        <f>IF(LEN(A777)=0,"",INDEX('Smelter Look-up'!$C:$C,MATCH($A777,'Smelter Look-up'!$E:$E,0)))</f>
        <v/>
      </c>
      <c r="D777" s="282"/>
      <c r="E777" s="216" t="str">
        <f ca="1">IF(ISERROR($V777),"",OFFSET('Smelter Look-up'!$D$4,$V777-4,0)&amp;"")</f>
        <v/>
      </c>
      <c r="F777" s="216" t="str">
        <f ca="1">IF(ISERROR($V777),"",OFFSET('Smelter Look-up'!$E$4,$V777-4,0))</f>
        <v/>
      </c>
      <c r="G777" s="216" t="str">
        <f ca="1">IF(C777=$X$4,"Enter smelter details",IF(ISERROR($V777),"",OFFSET('Smelter Look-up'!$F$4,$V777-4,0)))</f>
        <v/>
      </c>
      <c r="H777" s="217" t="str">
        <f ca="1">IF(ISERROR($V777),"",OFFSET('Smelter Look-up'!$G$4,$V777-4,0))</f>
        <v/>
      </c>
      <c r="I777" s="218" t="str">
        <f ca="1">IF(ISERROR($V777),"",OFFSET('Smelter Look-up'!$H$4,$V777-4,0))</f>
        <v/>
      </c>
      <c r="J777" s="218" t="str">
        <f ca="1">IF(ISERROR($V777),"",OFFSET('Smelter Look-up'!$I$4,$V777-4,0))</f>
        <v/>
      </c>
      <c r="K777" s="272"/>
      <c r="L777" s="272"/>
      <c r="M777" s="272"/>
      <c r="N777" s="272"/>
      <c r="O777" s="272"/>
      <c r="P777" s="219"/>
      <c r="Q777" s="273"/>
      <c r="R777" s="216" t="str">
        <f ca="1">IF(ISERROR($V777),"",OFFSET('Smelter Look-up'!$C$4,$V777-4,0)&amp;"")</f>
        <v/>
      </c>
      <c r="S777" s="224" t="str">
        <f t="shared" ca="1" si="111"/>
        <v/>
      </c>
      <c r="T777" s="224" t="str">
        <f ca="1">IF(B777="","",IF(ISERROR(MATCH($J777,SorP!$B$1:$B$6230,0)),"",INDIRECT("'SorP'!$A$"&amp;MATCH($J777,SorP!$B$1:$B$6230,0))))</f>
        <v/>
      </c>
      <c r="U777" s="240"/>
      <c r="V777" s="274" t="e">
        <f>IF(C777="",NA(),MATCH($B777&amp;$C777,'Smelter Look-up'!$J:$J,0))</f>
        <v>#N/A</v>
      </c>
      <c r="W777" s="275"/>
      <c r="X777" s="275">
        <f t="shared" ca="1" si="112"/>
        <v>0</v>
      </c>
      <c r="Y777" s="275"/>
      <c r="Z777" s="275"/>
      <c r="AB777" s="277" t="str">
        <f t="shared" si="113"/>
        <v/>
      </c>
    </row>
    <row r="778" spans="1:28" s="276" customFormat="1" ht="20.25">
      <c r="A778" s="330"/>
      <c r="B778" s="216" t="str">
        <f>IF(LEN(A778)=0,"",INDEX('Smelter Look-up'!$A:$A,MATCH($A778,'Smelter Look-up'!$E:$E,0)))</f>
        <v/>
      </c>
      <c r="C778" s="220" t="str">
        <f>IF(LEN(A778)=0,"",INDEX('Smelter Look-up'!$C:$C,MATCH($A778,'Smelter Look-up'!$E:$E,0)))</f>
        <v/>
      </c>
      <c r="D778" s="282"/>
      <c r="E778" s="216" t="str">
        <f ca="1">IF(ISERROR($V778),"",OFFSET('Smelter Look-up'!$D$4,$V778-4,0)&amp;"")</f>
        <v/>
      </c>
      <c r="F778" s="216" t="str">
        <f ca="1">IF(ISERROR($V778),"",OFFSET('Smelter Look-up'!$E$4,$V778-4,0))</f>
        <v/>
      </c>
      <c r="G778" s="216" t="str">
        <f ca="1">IF(C778=$X$4,"Enter smelter details",IF(ISERROR($V778),"",OFFSET('Smelter Look-up'!$F$4,$V778-4,0)))</f>
        <v/>
      </c>
      <c r="H778" s="217" t="str">
        <f ca="1">IF(ISERROR($V778),"",OFFSET('Smelter Look-up'!$G$4,$V778-4,0))</f>
        <v/>
      </c>
      <c r="I778" s="218" t="str">
        <f ca="1">IF(ISERROR($V778),"",OFFSET('Smelter Look-up'!$H$4,$V778-4,0))</f>
        <v/>
      </c>
      <c r="J778" s="218" t="str">
        <f ca="1">IF(ISERROR($V778),"",OFFSET('Smelter Look-up'!$I$4,$V778-4,0))</f>
        <v/>
      </c>
      <c r="K778" s="272"/>
      <c r="L778" s="272"/>
      <c r="M778" s="272"/>
      <c r="N778" s="272"/>
      <c r="O778" s="272"/>
      <c r="P778" s="219"/>
      <c r="Q778" s="273"/>
      <c r="R778" s="216" t="str">
        <f ca="1">IF(ISERROR($V778),"",OFFSET('Smelter Look-up'!$C$4,$V778-4,0)&amp;"")</f>
        <v/>
      </c>
      <c r="S778" s="224" t="str">
        <f t="shared" ca="1" si="111"/>
        <v/>
      </c>
      <c r="T778" s="224" t="str">
        <f ca="1">IF(B778="","",IF(ISERROR(MATCH($J778,SorP!$B$1:$B$6230,0)),"",INDIRECT("'SorP'!$A$"&amp;MATCH($J778,SorP!$B$1:$B$6230,0))))</f>
        <v/>
      </c>
      <c r="U778" s="240"/>
      <c r="V778" s="274" t="e">
        <f>IF(C778="",NA(),MATCH($B778&amp;$C778,'Smelter Look-up'!$J:$J,0))</f>
        <v>#N/A</v>
      </c>
      <c r="W778" s="275"/>
      <c r="X778" s="275">
        <f t="shared" ca="1" si="112"/>
        <v>0</v>
      </c>
      <c r="Y778" s="275"/>
      <c r="Z778" s="275"/>
      <c r="AB778" s="277" t="str">
        <f t="shared" si="113"/>
        <v/>
      </c>
    </row>
    <row r="779" spans="1:28" s="276" customFormat="1" ht="20.25">
      <c r="A779" s="330"/>
      <c r="B779" s="216" t="str">
        <f>IF(LEN(A779)=0,"",INDEX('Smelter Look-up'!$A:$A,MATCH($A779,'Smelter Look-up'!$E:$E,0)))</f>
        <v/>
      </c>
      <c r="C779" s="220" t="str">
        <f>IF(LEN(A779)=0,"",INDEX('Smelter Look-up'!$C:$C,MATCH($A779,'Smelter Look-up'!$E:$E,0)))</f>
        <v/>
      </c>
      <c r="D779" s="282"/>
      <c r="E779" s="216" t="str">
        <f ca="1">IF(ISERROR($V779),"",OFFSET('Smelter Look-up'!$D$4,$V779-4,0)&amp;"")</f>
        <v/>
      </c>
      <c r="F779" s="216" t="str">
        <f ca="1">IF(ISERROR($V779),"",OFFSET('Smelter Look-up'!$E$4,$V779-4,0))</f>
        <v/>
      </c>
      <c r="G779" s="216" t="str">
        <f ca="1">IF(C779=$X$4,"Enter smelter details",IF(ISERROR($V779),"",OFFSET('Smelter Look-up'!$F$4,$V779-4,0)))</f>
        <v/>
      </c>
      <c r="H779" s="217" t="str">
        <f ca="1">IF(ISERROR($V779),"",OFFSET('Smelter Look-up'!$G$4,$V779-4,0))</f>
        <v/>
      </c>
      <c r="I779" s="218" t="str">
        <f ca="1">IF(ISERROR($V779),"",OFFSET('Smelter Look-up'!$H$4,$V779-4,0))</f>
        <v/>
      </c>
      <c r="J779" s="218" t="str">
        <f ca="1">IF(ISERROR($V779),"",OFFSET('Smelter Look-up'!$I$4,$V779-4,0))</f>
        <v/>
      </c>
      <c r="K779" s="272"/>
      <c r="L779" s="272"/>
      <c r="M779" s="272"/>
      <c r="N779" s="272"/>
      <c r="O779" s="272"/>
      <c r="P779" s="219"/>
      <c r="Q779" s="273"/>
      <c r="R779" s="216" t="str">
        <f ca="1">IF(ISERROR($V779),"",OFFSET('Smelter Look-up'!$C$4,$V779-4,0)&amp;"")</f>
        <v/>
      </c>
      <c r="S779" s="224" t="str">
        <f t="shared" ca="1" si="111"/>
        <v/>
      </c>
      <c r="T779" s="224" t="str">
        <f ca="1">IF(B779="","",IF(ISERROR(MATCH($J779,SorP!$B$1:$B$6230,0)),"",INDIRECT("'SorP'!$A$"&amp;MATCH($J779,SorP!$B$1:$B$6230,0))))</f>
        <v/>
      </c>
      <c r="U779" s="240"/>
      <c r="V779" s="274" t="e">
        <f>IF(C779="",NA(),MATCH($B779&amp;$C779,'Smelter Look-up'!$J:$J,0))</f>
        <v>#N/A</v>
      </c>
      <c r="W779" s="275"/>
      <c r="X779" s="275">
        <f t="shared" ca="1" si="112"/>
        <v>0</v>
      </c>
      <c r="Y779" s="275"/>
      <c r="Z779" s="275"/>
      <c r="AB779" s="277" t="str">
        <f t="shared" si="113"/>
        <v/>
      </c>
    </row>
    <row r="780" spans="1:28" s="276" customFormat="1" ht="20.25">
      <c r="A780" s="330"/>
      <c r="B780" s="216" t="str">
        <f>IF(LEN(A780)=0,"",INDEX('Smelter Look-up'!$A:$A,MATCH($A780,'Smelter Look-up'!$E:$E,0)))</f>
        <v/>
      </c>
      <c r="C780" s="220" t="str">
        <f>IF(LEN(A780)=0,"",INDEX('Smelter Look-up'!$C:$C,MATCH($A780,'Smelter Look-up'!$E:$E,0)))</f>
        <v/>
      </c>
      <c r="D780" s="282"/>
      <c r="E780" s="216" t="str">
        <f ca="1">IF(ISERROR($V780),"",OFFSET('Smelter Look-up'!$D$4,$V780-4,0)&amp;"")</f>
        <v/>
      </c>
      <c r="F780" s="216" t="str">
        <f ca="1">IF(ISERROR($V780),"",OFFSET('Smelter Look-up'!$E$4,$V780-4,0))</f>
        <v/>
      </c>
      <c r="G780" s="216" t="str">
        <f ca="1">IF(C780=$X$4,"Enter smelter details",IF(ISERROR($V780),"",OFFSET('Smelter Look-up'!$F$4,$V780-4,0)))</f>
        <v/>
      </c>
      <c r="H780" s="217" t="str">
        <f ca="1">IF(ISERROR($V780),"",OFFSET('Smelter Look-up'!$G$4,$V780-4,0))</f>
        <v/>
      </c>
      <c r="I780" s="218" t="str">
        <f ca="1">IF(ISERROR($V780),"",OFFSET('Smelter Look-up'!$H$4,$V780-4,0))</f>
        <v/>
      </c>
      <c r="J780" s="218" t="str">
        <f ca="1">IF(ISERROR($V780),"",OFFSET('Smelter Look-up'!$I$4,$V780-4,0))</f>
        <v/>
      </c>
      <c r="K780" s="272"/>
      <c r="L780" s="272"/>
      <c r="M780" s="272"/>
      <c r="N780" s="272"/>
      <c r="O780" s="272"/>
      <c r="P780" s="219"/>
      <c r="Q780" s="273"/>
      <c r="R780" s="216" t="str">
        <f ca="1">IF(ISERROR($V780),"",OFFSET('Smelter Look-up'!$C$4,$V780-4,0)&amp;"")</f>
        <v/>
      </c>
      <c r="S780" s="224" t="str">
        <f t="shared" ca="1" si="111"/>
        <v/>
      </c>
      <c r="T780" s="224" t="str">
        <f ca="1">IF(B780="","",IF(ISERROR(MATCH($J780,SorP!$B$1:$B$6230,0)),"",INDIRECT("'SorP'!$A$"&amp;MATCH($J780,SorP!$B$1:$B$6230,0))))</f>
        <v/>
      </c>
      <c r="U780" s="240"/>
      <c r="V780" s="274" t="e">
        <f>IF(C780="",NA(),MATCH($B780&amp;$C780,'Smelter Look-up'!$J:$J,0))</f>
        <v>#N/A</v>
      </c>
      <c r="W780" s="275"/>
      <c r="X780" s="275">
        <f t="shared" ca="1" si="112"/>
        <v>0</v>
      </c>
      <c r="Y780" s="275"/>
      <c r="Z780" s="275"/>
      <c r="AB780" s="277" t="str">
        <f t="shared" si="113"/>
        <v/>
      </c>
    </row>
    <row r="781" spans="1:28" s="276" customFormat="1" ht="20.25">
      <c r="A781" s="330"/>
      <c r="B781" s="216" t="str">
        <f>IF(LEN(A781)=0,"",INDEX('Smelter Look-up'!$A:$A,MATCH($A781,'Smelter Look-up'!$E:$E,0)))</f>
        <v/>
      </c>
      <c r="C781" s="220" t="str">
        <f>IF(LEN(A781)=0,"",INDEX('Smelter Look-up'!$C:$C,MATCH($A781,'Smelter Look-up'!$E:$E,0)))</f>
        <v/>
      </c>
      <c r="D781" s="282"/>
      <c r="E781" s="216" t="str">
        <f ca="1">IF(ISERROR($V781),"",OFFSET('Smelter Look-up'!$D$4,$V781-4,0)&amp;"")</f>
        <v/>
      </c>
      <c r="F781" s="216" t="str">
        <f ca="1">IF(ISERROR($V781),"",OFFSET('Smelter Look-up'!$E$4,$V781-4,0))</f>
        <v/>
      </c>
      <c r="G781" s="216" t="str">
        <f ca="1">IF(C781=$X$4,"Enter smelter details",IF(ISERROR($V781),"",OFFSET('Smelter Look-up'!$F$4,$V781-4,0)))</f>
        <v/>
      </c>
      <c r="H781" s="217" t="str">
        <f ca="1">IF(ISERROR($V781),"",OFFSET('Smelter Look-up'!$G$4,$V781-4,0))</f>
        <v/>
      </c>
      <c r="I781" s="218" t="str">
        <f ca="1">IF(ISERROR($V781),"",OFFSET('Smelter Look-up'!$H$4,$V781-4,0))</f>
        <v/>
      </c>
      <c r="J781" s="218" t="str">
        <f ca="1">IF(ISERROR($V781),"",OFFSET('Smelter Look-up'!$I$4,$V781-4,0))</f>
        <v/>
      </c>
      <c r="K781" s="272"/>
      <c r="L781" s="272"/>
      <c r="M781" s="272"/>
      <c r="N781" s="272"/>
      <c r="O781" s="272"/>
      <c r="P781" s="219"/>
      <c r="Q781" s="273"/>
      <c r="R781" s="216" t="str">
        <f ca="1">IF(ISERROR($V781),"",OFFSET('Smelter Look-up'!$C$4,$V781-4,0)&amp;"")</f>
        <v/>
      </c>
      <c r="S781" s="224" t="str">
        <f t="shared" ca="1" si="111"/>
        <v/>
      </c>
      <c r="T781" s="224" t="str">
        <f ca="1">IF(B781="","",IF(ISERROR(MATCH($J781,SorP!$B$1:$B$6230,0)),"",INDIRECT("'SorP'!$A$"&amp;MATCH($J781,SorP!$B$1:$B$6230,0))))</f>
        <v/>
      </c>
      <c r="U781" s="240"/>
      <c r="V781" s="274" t="e">
        <f>IF(C781="",NA(),MATCH($B781&amp;$C781,'Smelter Look-up'!$J:$J,0))</f>
        <v>#N/A</v>
      </c>
      <c r="W781" s="275"/>
      <c r="X781" s="275">
        <f t="shared" ca="1" si="112"/>
        <v>0</v>
      </c>
      <c r="Y781" s="275"/>
      <c r="Z781" s="275"/>
      <c r="AB781" s="277" t="str">
        <f t="shared" si="113"/>
        <v/>
      </c>
    </row>
    <row r="782" spans="1:28" s="276" customFormat="1" ht="20.25">
      <c r="A782" s="330"/>
      <c r="B782" s="216" t="str">
        <f>IF(LEN(A782)=0,"",INDEX('Smelter Look-up'!$A:$A,MATCH($A782,'Smelter Look-up'!$E:$E,0)))</f>
        <v/>
      </c>
      <c r="C782" s="220" t="str">
        <f>IF(LEN(A782)=0,"",INDEX('Smelter Look-up'!$C:$C,MATCH($A782,'Smelter Look-up'!$E:$E,0)))</f>
        <v/>
      </c>
      <c r="D782" s="282"/>
      <c r="E782" s="216" t="str">
        <f ca="1">IF(ISERROR($V782),"",OFFSET('Smelter Look-up'!$D$4,$V782-4,0)&amp;"")</f>
        <v/>
      </c>
      <c r="F782" s="216" t="str">
        <f ca="1">IF(ISERROR($V782),"",OFFSET('Smelter Look-up'!$E$4,$V782-4,0))</f>
        <v/>
      </c>
      <c r="G782" s="216" t="str">
        <f ca="1">IF(C782=$X$4,"Enter smelter details",IF(ISERROR($V782),"",OFFSET('Smelter Look-up'!$F$4,$V782-4,0)))</f>
        <v/>
      </c>
      <c r="H782" s="217" t="str">
        <f ca="1">IF(ISERROR($V782),"",OFFSET('Smelter Look-up'!$G$4,$V782-4,0))</f>
        <v/>
      </c>
      <c r="I782" s="218" t="str">
        <f ca="1">IF(ISERROR($V782),"",OFFSET('Smelter Look-up'!$H$4,$V782-4,0))</f>
        <v/>
      </c>
      <c r="J782" s="218" t="str">
        <f ca="1">IF(ISERROR($V782),"",OFFSET('Smelter Look-up'!$I$4,$V782-4,0))</f>
        <v/>
      </c>
      <c r="K782" s="272"/>
      <c r="L782" s="272"/>
      <c r="M782" s="272"/>
      <c r="N782" s="272"/>
      <c r="O782" s="272"/>
      <c r="P782" s="219"/>
      <c r="Q782" s="273"/>
      <c r="R782" s="216" t="str">
        <f ca="1">IF(ISERROR($V782),"",OFFSET('Smelter Look-up'!$C$4,$V782-4,0)&amp;"")</f>
        <v/>
      </c>
      <c r="S782" s="224" t="str">
        <f t="shared" ca="1" si="111"/>
        <v/>
      </c>
      <c r="T782" s="224" t="str">
        <f ca="1">IF(B782="","",IF(ISERROR(MATCH($J782,SorP!$B$1:$B$6230,0)),"",INDIRECT("'SorP'!$A$"&amp;MATCH($J782,SorP!$B$1:$B$6230,0))))</f>
        <v/>
      </c>
      <c r="U782" s="240"/>
      <c r="V782" s="274" t="e">
        <f>IF(C782="",NA(),MATCH($B782&amp;$C782,'Smelter Look-up'!$J:$J,0))</f>
        <v>#N/A</v>
      </c>
      <c r="W782" s="275"/>
      <c r="X782" s="275">
        <f t="shared" ca="1" si="112"/>
        <v>0</v>
      </c>
      <c r="Y782" s="275"/>
      <c r="Z782" s="275"/>
      <c r="AB782" s="277" t="str">
        <f t="shared" si="113"/>
        <v/>
      </c>
    </row>
    <row r="783" spans="1:28" s="276" customFormat="1" ht="20.25">
      <c r="A783" s="330"/>
      <c r="B783" s="216" t="str">
        <f>IF(LEN(A783)=0,"",INDEX('Smelter Look-up'!$A:$A,MATCH($A783,'Smelter Look-up'!$E:$E,0)))</f>
        <v/>
      </c>
      <c r="C783" s="220" t="str">
        <f>IF(LEN(A783)=0,"",INDEX('Smelter Look-up'!$C:$C,MATCH($A783,'Smelter Look-up'!$E:$E,0)))</f>
        <v/>
      </c>
      <c r="D783" s="282"/>
      <c r="E783" s="216" t="str">
        <f ca="1">IF(ISERROR($V783),"",OFFSET('Smelter Look-up'!$D$4,$V783-4,0)&amp;"")</f>
        <v/>
      </c>
      <c r="F783" s="216" t="str">
        <f ca="1">IF(ISERROR($V783),"",OFFSET('Smelter Look-up'!$E$4,$V783-4,0))</f>
        <v/>
      </c>
      <c r="G783" s="216" t="str">
        <f ca="1">IF(C783=$X$4,"Enter smelter details",IF(ISERROR($V783),"",OFFSET('Smelter Look-up'!$F$4,$V783-4,0)))</f>
        <v/>
      </c>
      <c r="H783" s="217" t="str">
        <f ca="1">IF(ISERROR($V783),"",OFFSET('Smelter Look-up'!$G$4,$V783-4,0))</f>
        <v/>
      </c>
      <c r="I783" s="218" t="str">
        <f ca="1">IF(ISERROR($V783),"",OFFSET('Smelter Look-up'!$H$4,$V783-4,0))</f>
        <v/>
      </c>
      <c r="J783" s="218" t="str">
        <f ca="1">IF(ISERROR($V783),"",OFFSET('Smelter Look-up'!$I$4,$V783-4,0))</f>
        <v/>
      </c>
      <c r="K783" s="272"/>
      <c r="L783" s="272"/>
      <c r="M783" s="272"/>
      <c r="N783" s="272"/>
      <c r="O783" s="272"/>
      <c r="P783" s="219"/>
      <c r="Q783" s="273"/>
      <c r="R783" s="216" t="str">
        <f ca="1">IF(ISERROR($V783),"",OFFSET('Smelter Look-up'!$C$4,$V783-4,0)&amp;"")</f>
        <v/>
      </c>
      <c r="S783" s="224" t="str">
        <f t="shared" ca="1" si="111"/>
        <v/>
      </c>
      <c r="T783" s="224" t="str">
        <f ca="1">IF(B783="","",IF(ISERROR(MATCH($J783,SorP!$B$1:$B$6230,0)),"",INDIRECT("'SorP'!$A$"&amp;MATCH($J783,SorP!$B$1:$B$6230,0))))</f>
        <v/>
      </c>
      <c r="U783" s="240"/>
      <c r="V783" s="274" t="e">
        <f>IF(C783="",NA(),MATCH($B783&amp;$C783,'Smelter Look-up'!$J:$J,0))</f>
        <v>#N/A</v>
      </c>
      <c r="W783" s="275"/>
      <c r="X783" s="275">
        <f t="shared" ca="1" si="112"/>
        <v>0</v>
      </c>
      <c r="Y783" s="275"/>
      <c r="Z783" s="275"/>
      <c r="AB783" s="277" t="str">
        <f t="shared" si="113"/>
        <v/>
      </c>
    </row>
    <row r="784" spans="1:28" s="276" customFormat="1" ht="20.25">
      <c r="A784" s="330"/>
      <c r="B784" s="216" t="str">
        <f>IF(LEN(A784)=0,"",INDEX('Smelter Look-up'!$A:$A,MATCH($A784,'Smelter Look-up'!$E:$E,0)))</f>
        <v/>
      </c>
      <c r="C784" s="220" t="str">
        <f>IF(LEN(A784)=0,"",INDEX('Smelter Look-up'!$C:$C,MATCH($A784,'Smelter Look-up'!$E:$E,0)))</f>
        <v/>
      </c>
      <c r="D784" s="282"/>
      <c r="E784" s="216" t="str">
        <f ca="1">IF(ISERROR($V784),"",OFFSET('Smelter Look-up'!$D$4,$V784-4,0)&amp;"")</f>
        <v/>
      </c>
      <c r="F784" s="216" t="str">
        <f ca="1">IF(ISERROR($V784),"",OFFSET('Smelter Look-up'!$E$4,$V784-4,0))</f>
        <v/>
      </c>
      <c r="G784" s="216" t="str">
        <f ca="1">IF(C784=$X$4,"Enter smelter details",IF(ISERROR($V784),"",OFFSET('Smelter Look-up'!$F$4,$V784-4,0)))</f>
        <v/>
      </c>
      <c r="H784" s="217" t="str">
        <f ca="1">IF(ISERROR($V784),"",OFFSET('Smelter Look-up'!$G$4,$V784-4,0))</f>
        <v/>
      </c>
      <c r="I784" s="218" t="str">
        <f ca="1">IF(ISERROR($V784),"",OFFSET('Smelter Look-up'!$H$4,$V784-4,0))</f>
        <v/>
      </c>
      <c r="J784" s="218" t="str">
        <f ca="1">IF(ISERROR($V784),"",OFFSET('Smelter Look-up'!$I$4,$V784-4,0))</f>
        <v/>
      </c>
      <c r="K784" s="272"/>
      <c r="L784" s="272"/>
      <c r="M784" s="272"/>
      <c r="N784" s="272"/>
      <c r="O784" s="272"/>
      <c r="P784" s="219"/>
      <c r="Q784" s="273"/>
      <c r="R784" s="216" t="str">
        <f ca="1">IF(ISERROR($V784),"",OFFSET('Smelter Look-up'!$C$4,$V784-4,0)&amp;"")</f>
        <v/>
      </c>
      <c r="S784" s="224" t="str">
        <f t="shared" ca="1" si="111"/>
        <v/>
      </c>
      <c r="T784" s="224" t="str">
        <f ca="1">IF(B784="","",IF(ISERROR(MATCH($J784,SorP!$B$1:$B$6230,0)),"",INDIRECT("'SorP'!$A$"&amp;MATCH($J784,SorP!$B$1:$B$6230,0))))</f>
        <v/>
      </c>
      <c r="U784" s="240"/>
      <c r="V784" s="274" t="e">
        <f>IF(C784="",NA(),MATCH($B784&amp;$C784,'Smelter Look-up'!$J:$J,0))</f>
        <v>#N/A</v>
      </c>
      <c r="W784" s="275"/>
      <c r="X784" s="275">
        <f t="shared" ca="1" si="112"/>
        <v>0</v>
      </c>
      <c r="Y784" s="275"/>
      <c r="Z784" s="275"/>
      <c r="AB784" s="277" t="str">
        <f t="shared" si="113"/>
        <v/>
      </c>
    </row>
    <row r="785" spans="1:28" s="276" customFormat="1" ht="20.25">
      <c r="A785" s="330"/>
      <c r="B785" s="216" t="str">
        <f>IF(LEN(A785)=0,"",INDEX('Smelter Look-up'!$A:$A,MATCH($A785,'Smelter Look-up'!$E:$E,0)))</f>
        <v/>
      </c>
      <c r="C785" s="220" t="str">
        <f>IF(LEN(A785)=0,"",INDEX('Smelter Look-up'!$C:$C,MATCH($A785,'Smelter Look-up'!$E:$E,0)))</f>
        <v/>
      </c>
      <c r="D785" s="282"/>
      <c r="E785" s="216" t="str">
        <f ca="1">IF(ISERROR($V785),"",OFFSET('Smelter Look-up'!$D$4,$V785-4,0)&amp;"")</f>
        <v/>
      </c>
      <c r="F785" s="216" t="str">
        <f ca="1">IF(ISERROR($V785),"",OFFSET('Smelter Look-up'!$E$4,$V785-4,0))</f>
        <v/>
      </c>
      <c r="G785" s="216" t="str">
        <f ca="1">IF(C785=$X$4,"Enter smelter details",IF(ISERROR($V785),"",OFFSET('Smelter Look-up'!$F$4,$V785-4,0)))</f>
        <v/>
      </c>
      <c r="H785" s="217" t="str">
        <f ca="1">IF(ISERROR($V785),"",OFFSET('Smelter Look-up'!$G$4,$V785-4,0))</f>
        <v/>
      </c>
      <c r="I785" s="218" t="str">
        <f ca="1">IF(ISERROR($V785),"",OFFSET('Smelter Look-up'!$H$4,$V785-4,0))</f>
        <v/>
      </c>
      <c r="J785" s="218" t="str">
        <f ca="1">IF(ISERROR($V785),"",OFFSET('Smelter Look-up'!$I$4,$V785-4,0))</f>
        <v/>
      </c>
      <c r="K785" s="272"/>
      <c r="L785" s="272"/>
      <c r="M785" s="272"/>
      <c r="N785" s="272"/>
      <c r="O785" s="272"/>
      <c r="P785" s="219"/>
      <c r="Q785" s="273"/>
      <c r="R785" s="216" t="str">
        <f ca="1">IF(ISERROR($V785),"",OFFSET('Smelter Look-up'!$C$4,$V785-4,0)&amp;"")</f>
        <v/>
      </c>
      <c r="S785" s="224" t="str">
        <f t="shared" ca="1" si="111"/>
        <v/>
      </c>
      <c r="T785" s="224" t="str">
        <f ca="1">IF(B785="","",IF(ISERROR(MATCH($J785,SorP!$B$1:$B$6230,0)),"",INDIRECT("'SorP'!$A$"&amp;MATCH($J785,SorP!$B$1:$B$6230,0))))</f>
        <v/>
      </c>
      <c r="U785" s="240"/>
      <c r="V785" s="274" t="e">
        <f>IF(C785="",NA(),MATCH($B785&amp;$C785,'Smelter Look-up'!$J:$J,0))</f>
        <v>#N/A</v>
      </c>
      <c r="W785" s="275"/>
      <c r="X785" s="275">
        <f t="shared" ca="1" si="112"/>
        <v>0</v>
      </c>
      <c r="Y785" s="275"/>
      <c r="Z785" s="275"/>
      <c r="AB785" s="277" t="str">
        <f t="shared" si="113"/>
        <v/>
      </c>
    </row>
    <row r="786" spans="1:28" s="276" customFormat="1" ht="20.25">
      <c r="A786" s="330"/>
      <c r="B786" s="216" t="str">
        <f>IF(LEN(A786)=0,"",INDEX('Smelter Look-up'!$A:$A,MATCH($A786,'Smelter Look-up'!$E:$E,0)))</f>
        <v/>
      </c>
      <c r="C786" s="220" t="str">
        <f>IF(LEN(A786)=0,"",INDEX('Smelter Look-up'!$C:$C,MATCH($A786,'Smelter Look-up'!$E:$E,0)))</f>
        <v/>
      </c>
      <c r="D786" s="282"/>
      <c r="E786" s="216" t="str">
        <f ca="1">IF(ISERROR($V786),"",OFFSET('Smelter Look-up'!$D$4,$V786-4,0)&amp;"")</f>
        <v/>
      </c>
      <c r="F786" s="216" t="str">
        <f ca="1">IF(ISERROR($V786),"",OFFSET('Smelter Look-up'!$E$4,$V786-4,0))</f>
        <v/>
      </c>
      <c r="G786" s="216" t="str">
        <f ca="1">IF(C786=$X$4,"Enter smelter details",IF(ISERROR($V786),"",OFFSET('Smelter Look-up'!$F$4,$V786-4,0)))</f>
        <v/>
      </c>
      <c r="H786" s="217" t="str">
        <f ca="1">IF(ISERROR($V786),"",OFFSET('Smelter Look-up'!$G$4,$V786-4,0))</f>
        <v/>
      </c>
      <c r="I786" s="218" t="str">
        <f ca="1">IF(ISERROR($V786),"",OFFSET('Smelter Look-up'!$H$4,$V786-4,0))</f>
        <v/>
      </c>
      <c r="J786" s="218" t="str">
        <f ca="1">IF(ISERROR($V786),"",OFFSET('Smelter Look-up'!$I$4,$V786-4,0))</f>
        <v/>
      </c>
      <c r="K786" s="272"/>
      <c r="L786" s="272"/>
      <c r="M786" s="272"/>
      <c r="N786" s="272"/>
      <c r="O786" s="272"/>
      <c r="P786" s="219"/>
      <c r="Q786" s="273"/>
      <c r="R786" s="216" t="str">
        <f ca="1">IF(ISERROR($V786),"",OFFSET('Smelter Look-up'!$C$4,$V786-4,0)&amp;"")</f>
        <v/>
      </c>
      <c r="S786" s="224" t="str">
        <f t="shared" ca="1" si="111"/>
        <v/>
      </c>
      <c r="T786" s="224" t="str">
        <f ca="1">IF(B786="","",IF(ISERROR(MATCH($J786,SorP!$B$1:$B$6230,0)),"",INDIRECT("'SorP'!$A$"&amp;MATCH($J786,SorP!$B$1:$B$6230,0))))</f>
        <v/>
      </c>
      <c r="U786" s="240"/>
      <c r="V786" s="274" t="e">
        <f>IF(C786="",NA(),MATCH($B786&amp;$C786,'Smelter Look-up'!$J:$J,0))</f>
        <v>#N/A</v>
      </c>
      <c r="W786" s="275"/>
      <c r="X786" s="275">
        <f t="shared" ca="1" si="112"/>
        <v>0</v>
      </c>
      <c r="Y786" s="275"/>
      <c r="Z786" s="275"/>
      <c r="AB786" s="277" t="str">
        <f t="shared" si="113"/>
        <v/>
      </c>
    </row>
    <row r="787" spans="1:28" s="276" customFormat="1" ht="20.25">
      <c r="A787" s="330"/>
      <c r="B787" s="216" t="str">
        <f>IF(LEN(A787)=0,"",INDEX('Smelter Look-up'!$A:$A,MATCH($A787,'Smelter Look-up'!$E:$E,0)))</f>
        <v/>
      </c>
      <c r="C787" s="220" t="str">
        <f>IF(LEN(A787)=0,"",INDEX('Smelter Look-up'!$C:$C,MATCH($A787,'Smelter Look-up'!$E:$E,0)))</f>
        <v/>
      </c>
      <c r="D787" s="282"/>
      <c r="E787" s="216" t="str">
        <f ca="1">IF(ISERROR($V787),"",OFFSET('Smelter Look-up'!$D$4,$V787-4,0)&amp;"")</f>
        <v/>
      </c>
      <c r="F787" s="216" t="str">
        <f ca="1">IF(ISERROR($V787),"",OFFSET('Smelter Look-up'!$E$4,$V787-4,0))</f>
        <v/>
      </c>
      <c r="G787" s="216" t="str">
        <f ca="1">IF(C787=$X$4,"Enter smelter details",IF(ISERROR($V787),"",OFFSET('Smelter Look-up'!$F$4,$V787-4,0)))</f>
        <v/>
      </c>
      <c r="H787" s="217" t="str">
        <f ca="1">IF(ISERROR($V787),"",OFFSET('Smelter Look-up'!$G$4,$V787-4,0))</f>
        <v/>
      </c>
      <c r="I787" s="218" t="str">
        <f ca="1">IF(ISERROR($V787),"",OFFSET('Smelter Look-up'!$H$4,$V787-4,0))</f>
        <v/>
      </c>
      <c r="J787" s="218" t="str">
        <f ca="1">IF(ISERROR($V787),"",OFFSET('Smelter Look-up'!$I$4,$V787-4,0))</f>
        <v/>
      </c>
      <c r="K787" s="272"/>
      <c r="L787" s="272"/>
      <c r="M787" s="272"/>
      <c r="N787" s="272"/>
      <c r="O787" s="272"/>
      <c r="P787" s="219"/>
      <c r="Q787" s="273"/>
      <c r="R787" s="216" t="str">
        <f ca="1">IF(ISERROR($V787),"",OFFSET('Smelter Look-up'!$C$4,$V787-4,0)&amp;"")</f>
        <v/>
      </c>
      <c r="S787" s="224" t="str">
        <f t="shared" ca="1" si="111"/>
        <v/>
      </c>
      <c r="T787" s="224" t="str">
        <f ca="1">IF(B787="","",IF(ISERROR(MATCH($J787,SorP!$B$1:$B$6230,0)),"",INDIRECT("'SorP'!$A$"&amp;MATCH($J787,SorP!$B$1:$B$6230,0))))</f>
        <v/>
      </c>
      <c r="U787" s="240"/>
      <c r="V787" s="274" t="e">
        <f>IF(C787="",NA(),MATCH($B787&amp;$C787,'Smelter Look-up'!$J:$J,0))</f>
        <v>#N/A</v>
      </c>
      <c r="W787" s="275"/>
      <c r="X787" s="275">
        <f t="shared" ca="1" si="112"/>
        <v>0</v>
      </c>
      <c r="Y787" s="275"/>
      <c r="Z787" s="275"/>
      <c r="AB787" s="277" t="str">
        <f t="shared" si="113"/>
        <v/>
      </c>
    </row>
    <row r="788" spans="1:28" s="276" customFormat="1" ht="20.25">
      <c r="A788" s="330"/>
      <c r="B788" s="216" t="str">
        <f>IF(LEN(A788)=0,"",INDEX('Smelter Look-up'!$A:$A,MATCH($A788,'Smelter Look-up'!$E:$E,0)))</f>
        <v/>
      </c>
      <c r="C788" s="220" t="str">
        <f>IF(LEN(A788)=0,"",INDEX('Smelter Look-up'!$C:$C,MATCH($A788,'Smelter Look-up'!$E:$E,0)))</f>
        <v/>
      </c>
      <c r="D788" s="282"/>
      <c r="E788" s="216" t="str">
        <f ca="1">IF(ISERROR($V788),"",OFFSET('Smelter Look-up'!$D$4,$V788-4,0)&amp;"")</f>
        <v/>
      </c>
      <c r="F788" s="216" t="str">
        <f ca="1">IF(ISERROR($V788),"",OFFSET('Smelter Look-up'!$E$4,$V788-4,0))</f>
        <v/>
      </c>
      <c r="G788" s="216" t="str">
        <f ca="1">IF(C788=$X$4,"Enter smelter details",IF(ISERROR($V788),"",OFFSET('Smelter Look-up'!$F$4,$V788-4,0)))</f>
        <v/>
      </c>
      <c r="H788" s="217" t="str">
        <f ca="1">IF(ISERROR($V788),"",OFFSET('Smelter Look-up'!$G$4,$V788-4,0))</f>
        <v/>
      </c>
      <c r="I788" s="218" t="str">
        <f ca="1">IF(ISERROR($V788),"",OFFSET('Smelter Look-up'!$H$4,$V788-4,0))</f>
        <v/>
      </c>
      <c r="J788" s="218" t="str">
        <f ca="1">IF(ISERROR($V788),"",OFFSET('Smelter Look-up'!$I$4,$V788-4,0))</f>
        <v/>
      </c>
      <c r="K788" s="272"/>
      <c r="L788" s="272"/>
      <c r="M788" s="272"/>
      <c r="N788" s="272"/>
      <c r="O788" s="272"/>
      <c r="P788" s="219"/>
      <c r="Q788" s="273"/>
      <c r="R788" s="216" t="str">
        <f ca="1">IF(ISERROR($V788),"",OFFSET('Smelter Look-up'!$C$4,$V788-4,0)&amp;"")</f>
        <v/>
      </c>
      <c r="S788" s="224" t="str">
        <f t="shared" ca="1" si="111"/>
        <v/>
      </c>
      <c r="T788" s="224" t="str">
        <f ca="1">IF(B788="","",IF(ISERROR(MATCH($J788,SorP!$B$1:$B$6230,0)),"",INDIRECT("'SorP'!$A$"&amp;MATCH($J788,SorP!$B$1:$B$6230,0))))</f>
        <v/>
      </c>
      <c r="U788" s="240"/>
      <c r="V788" s="274" t="e">
        <f>IF(C788="",NA(),MATCH($B788&amp;$C788,'Smelter Look-up'!$J:$J,0))</f>
        <v>#N/A</v>
      </c>
      <c r="W788" s="275"/>
      <c r="X788" s="275">
        <f t="shared" ca="1" si="112"/>
        <v>0</v>
      </c>
      <c r="Y788" s="275"/>
      <c r="Z788" s="275"/>
      <c r="AB788" s="277" t="str">
        <f t="shared" si="113"/>
        <v/>
      </c>
    </row>
    <row r="789" spans="1:28" s="276" customFormat="1" ht="20.25">
      <c r="A789" s="330"/>
      <c r="B789" s="216" t="str">
        <f>IF(LEN(A789)=0,"",INDEX('Smelter Look-up'!$A:$A,MATCH($A789,'Smelter Look-up'!$E:$E,0)))</f>
        <v/>
      </c>
      <c r="C789" s="220" t="str">
        <f>IF(LEN(A789)=0,"",INDEX('Smelter Look-up'!$C:$C,MATCH($A789,'Smelter Look-up'!$E:$E,0)))</f>
        <v/>
      </c>
      <c r="D789" s="282"/>
      <c r="E789" s="216" t="str">
        <f ca="1">IF(ISERROR($V789),"",OFFSET('Smelter Look-up'!$D$4,$V789-4,0)&amp;"")</f>
        <v/>
      </c>
      <c r="F789" s="216" t="str">
        <f ca="1">IF(ISERROR($V789),"",OFFSET('Smelter Look-up'!$E$4,$V789-4,0))</f>
        <v/>
      </c>
      <c r="G789" s="216" t="str">
        <f ca="1">IF(C789=$X$4,"Enter smelter details",IF(ISERROR($V789),"",OFFSET('Smelter Look-up'!$F$4,$V789-4,0)))</f>
        <v/>
      </c>
      <c r="H789" s="217" t="str">
        <f ca="1">IF(ISERROR($V789),"",OFFSET('Smelter Look-up'!$G$4,$V789-4,0))</f>
        <v/>
      </c>
      <c r="I789" s="218" t="str">
        <f ca="1">IF(ISERROR($V789),"",OFFSET('Smelter Look-up'!$H$4,$V789-4,0))</f>
        <v/>
      </c>
      <c r="J789" s="218" t="str">
        <f ca="1">IF(ISERROR($V789),"",OFFSET('Smelter Look-up'!$I$4,$V789-4,0))</f>
        <v/>
      </c>
      <c r="K789" s="272"/>
      <c r="L789" s="272"/>
      <c r="M789" s="272"/>
      <c r="N789" s="272"/>
      <c r="O789" s="272"/>
      <c r="P789" s="219"/>
      <c r="Q789" s="273"/>
      <c r="R789" s="216" t="str">
        <f ca="1">IF(ISERROR($V789),"",OFFSET('Smelter Look-up'!$C$4,$V789-4,0)&amp;"")</f>
        <v/>
      </c>
      <c r="S789" s="224" t="str">
        <f t="shared" ca="1" si="111"/>
        <v/>
      </c>
      <c r="T789" s="224" t="str">
        <f ca="1">IF(B789="","",IF(ISERROR(MATCH($J789,SorP!$B$1:$B$6230,0)),"",INDIRECT("'SorP'!$A$"&amp;MATCH($J789,SorP!$B$1:$B$6230,0))))</f>
        <v/>
      </c>
      <c r="U789" s="240"/>
      <c r="V789" s="274" t="e">
        <f>IF(C789="",NA(),MATCH($B789&amp;$C789,'Smelter Look-up'!$J:$J,0))</f>
        <v>#N/A</v>
      </c>
      <c r="W789" s="275"/>
      <c r="X789" s="275">
        <f t="shared" ca="1" si="112"/>
        <v>0</v>
      </c>
      <c r="Y789" s="275"/>
      <c r="Z789" s="275"/>
      <c r="AB789" s="277" t="str">
        <f t="shared" si="113"/>
        <v/>
      </c>
    </row>
    <row r="790" spans="1:28" s="276" customFormat="1" ht="20.25">
      <c r="A790" s="330"/>
      <c r="B790" s="216" t="str">
        <f>IF(LEN(A790)=0,"",INDEX('Smelter Look-up'!$A:$A,MATCH($A790,'Smelter Look-up'!$E:$E,0)))</f>
        <v/>
      </c>
      <c r="C790" s="220" t="str">
        <f>IF(LEN(A790)=0,"",INDEX('Smelter Look-up'!$C:$C,MATCH($A790,'Smelter Look-up'!$E:$E,0)))</f>
        <v/>
      </c>
      <c r="D790" s="282"/>
      <c r="E790" s="216" t="str">
        <f ca="1">IF(ISERROR($V790),"",OFFSET('Smelter Look-up'!$D$4,$V790-4,0)&amp;"")</f>
        <v/>
      </c>
      <c r="F790" s="216" t="str">
        <f ca="1">IF(ISERROR($V790),"",OFFSET('Smelter Look-up'!$E$4,$V790-4,0))</f>
        <v/>
      </c>
      <c r="G790" s="216" t="str">
        <f ca="1">IF(C790=$X$4,"Enter smelter details",IF(ISERROR($V790),"",OFFSET('Smelter Look-up'!$F$4,$V790-4,0)))</f>
        <v/>
      </c>
      <c r="H790" s="217" t="str">
        <f ca="1">IF(ISERROR($V790),"",OFFSET('Smelter Look-up'!$G$4,$V790-4,0))</f>
        <v/>
      </c>
      <c r="I790" s="218" t="str">
        <f ca="1">IF(ISERROR($V790),"",OFFSET('Smelter Look-up'!$H$4,$V790-4,0))</f>
        <v/>
      </c>
      <c r="J790" s="218" t="str">
        <f ca="1">IF(ISERROR($V790),"",OFFSET('Smelter Look-up'!$I$4,$V790-4,0))</f>
        <v/>
      </c>
      <c r="K790" s="272"/>
      <c r="L790" s="272"/>
      <c r="M790" s="272"/>
      <c r="N790" s="272"/>
      <c r="O790" s="272"/>
      <c r="P790" s="219"/>
      <c r="Q790" s="273"/>
      <c r="R790" s="216" t="str">
        <f ca="1">IF(ISERROR($V790),"",OFFSET('Smelter Look-up'!$C$4,$V790-4,0)&amp;"")</f>
        <v/>
      </c>
      <c r="S790" s="224" t="str">
        <f t="shared" ca="1" si="111"/>
        <v/>
      </c>
      <c r="T790" s="224" t="str">
        <f ca="1">IF(B790="","",IF(ISERROR(MATCH($J790,SorP!$B$1:$B$6230,0)),"",INDIRECT("'SorP'!$A$"&amp;MATCH($J790,SorP!$B$1:$B$6230,0))))</f>
        <v/>
      </c>
      <c r="U790" s="240"/>
      <c r="V790" s="274" t="e">
        <f>IF(C790="",NA(),MATCH($B790&amp;$C790,'Smelter Look-up'!$J:$J,0))</f>
        <v>#N/A</v>
      </c>
      <c r="W790" s="275"/>
      <c r="X790" s="275">
        <f t="shared" ca="1" si="112"/>
        <v>0</v>
      </c>
      <c r="Y790" s="275"/>
      <c r="Z790" s="275"/>
      <c r="AB790" s="277" t="str">
        <f t="shared" si="113"/>
        <v/>
      </c>
    </row>
    <row r="791" spans="1:28" s="276" customFormat="1" ht="20.25">
      <c r="A791" s="330"/>
      <c r="B791" s="216" t="str">
        <f>IF(LEN(A791)=0,"",INDEX('Smelter Look-up'!$A:$A,MATCH($A791,'Smelter Look-up'!$E:$E,0)))</f>
        <v/>
      </c>
      <c r="C791" s="220" t="str">
        <f>IF(LEN(A791)=0,"",INDEX('Smelter Look-up'!$C:$C,MATCH($A791,'Smelter Look-up'!$E:$E,0)))</f>
        <v/>
      </c>
      <c r="D791" s="282"/>
      <c r="E791" s="216" t="str">
        <f ca="1">IF(ISERROR($V791),"",OFFSET('Smelter Look-up'!$D$4,$V791-4,0)&amp;"")</f>
        <v/>
      </c>
      <c r="F791" s="216" t="str">
        <f ca="1">IF(ISERROR($V791),"",OFFSET('Smelter Look-up'!$E$4,$V791-4,0))</f>
        <v/>
      </c>
      <c r="G791" s="216" t="str">
        <f ca="1">IF(C791=$X$4,"Enter smelter details",IF(ISERROR($V791),"",OFFSET('Smelter Look-up'!$F$4,$V791-4,0)))</f>
        <v/>
      </c>
      <c r="H791" s="217" t="str">
        <f ca="1">IF(ISERROR($V791),"",OFFSET('Smelter Look-up'!$G$4,$V791-4,0))</f>
        <v/>
      </c>
      <c r="I791" s="218" t="str">
        <f ca="1">IF(ISERROR($V791),"",OFFSET('Smelter Look-up'!$H$4,$V791-4,0))</f>
        <v/>
      </c>
      <c r="J791" s="218" t="str">
        <f ca="1">IF(ISERROR($V791),"",OFFSET('Smelter Look-up'!$I$4,$V791-4,0))</f>
        <v/>
      </c>
      <c r="K791" s="272"/>
      <c r="L791" s="272"/>
      <c r="M791" s="272"/>
      <c r="N791" s="272"/>
      <c r="O791" s="272"/>
      <c r="P791" s="219"/>
      <c r="Q791" s="273"/>
      <c r="R791" s="216" t="str">
        <f ca="1">IF(ISERROR($V791),"",OFFSET('Smelter Look-up'!$C$4,$V791-4,0)&amp;"")</f>
        <v/>
      </c>
      <c r="S791" s="224" t="str">
        <f t="shared" ca="1" si="111"/>
        <v/>
      </c>
      <c r="T791" s="224" t="str">
        <f ca="1">IF(B791="","",IF(ISERROR(MATCH($J791,SorP!$B$1:$B$6230,0)),"",INDIRECT("'SorP'!$A$"&amp;MATCH($J791,SorP!$B$1:$B$6230,0))))</f>
        <v/>
      </c>
      <c r="U791" s="240"/>
      <c r="V791" s="274" t="e">
        <f>IF(C791="",NA(),MATCH($B791&amp;$C791,'Smelter Look-up'!$J:$J,0))</f>
        <v>#N/A</v>
      </c>
      <c r="W791" s="275"/>
      <c r="X791" s="275">
        <f t="shared" ca="1" si="112"/>
        <v>0</v>
      </c>
      <c r="Y791" s="275"/>
      <c r="Z791" s="275"/>
      <c r="AB791" s="277" t="str">
        <f t="shared" si="113"/>
        <v/>
      </c>
    </row>
    <row r="792" spans="1:28" s="276" customFormat="1" ht="20.25">
      <c r="A792" s="330"/>
      <c r="B792" s="216" t="str">
        <f>IF(LEN(A792)=0,"",INDEX('Smelter Look-up'!$A:$A,MATCH($A792,'Smelter Look-up'!$E:$E,0)))</f>
        <v/>
      </c>
      <c r="C792" s="220" t="str">
        <f>IF(LEN(A792)=0,"",INDEX('Smelter Look-up'!$C:$C,MATCH($A792,'Smelter Look-up'!$E:$E,0)))</f>
        <v/>
      </c>
      <c r="D792" s="282"/>
      <c r="E792" s="216" t="str">
        <f ca="1">IF(ISERROR($V792),"",OFFSET('Smelter Look-up'!$D$4,$V792-4,0)&amp;"")</f>
        <v/>
      </c>
      <c r="F792" s="216" t="str">
        <f ca="1">IF(ISERROR($V792),"",OFFSET('Smelter Look-up'!$E$4,$V792-4,0))</f>
        <v/>
      </c>
      <c r="G792" s="216" t="str">
        <f ca="1">IF(C792=$X$4,"Enter smelter details",IF(ISERROR($V792),"",OFFSET('Smelter Look-up'!$F$4,$V792-4,0)))</f>
        <v/>
      </c>
      <c r="H792" s="217" t="str">
        <f ca="1">IF(ISERROR($V792),"",OFFSET('Smelter Look-up'!$G$4,$V792-4,0))</f>
        <v/>
      </c>
      <c r="I792" s="218" t="str">
        <f ca="1">IF(ISERROR($V792),"",OFFSET('Smelter Look-up'!$H$4,$V792-4,0))</f>
        <v/>
      </c>
      <c r="J792" s="218" t="str">
        <f ca="1">IF(ISERROR($V792),"",OFFSET('Smelter Look-up'!$I$4,$V792-4,0))</f>
        <v/>
      </c>
      <c r="K792" s="272"/>
      <c r="L792" s="272"/>
      <c r="M792" s="272"/>
      <c r="N792" s="272"/>
      <c r="O792" s="272"/>
      <c r="P792" s="219"/>
      <c r="Q792" s="273"/>
      <c r="R792" s="216" t="str">
        <f ca="1">IF(ISERROR($V792),"",OFFSET('Smelter Look-up'!$C$4,$V792-4,0)&amp;"")</f>
        <v/>
      </c>
      <c r="S792" s="224" t="str">
        <f t="shared" ca="1" si="111"/>
        <v/>
      </c>
      <c r="T792" s="224" t="str">
        <f ca="1">IF(B792="","",IF(ISERROR(MATCH($J792,SorP!$B$1:$B$6230,0)),"",INDIRECT("'SorP'!$A$"&amp;MATCH($J792,SorP!$B$1:$B$6230,0))))</f>
        <v/>
      </c>
      <c r="U792" s="240"/>
      <c r="V792" s="274" t="e">
        <f>IF(C792="",NA(),MATCH($B792&amp;$C792,'Smelter Look-up'!$J:$J,0))</f>
        <v>#N/A</v>
      </c>
      <c r="W792" s="275"/>
      <c r="X792" s="275">
        <f t="shared" ca="1" si="112"/>
        <v>0</v>
      </c>
      <c r="Y792" s="275"/>
      <c r="Z792" s="275"/>
      <c r="AB792" s="277" t="str">
        <f t="shared" si="113"/>
        <v/>
      </c>
    </row>
    <row r="793" spans="1:28" s="276" customFormat="1" ht="20.25">
      <c r="A793" s="330"/>
      <c r="B793" s="216" t="str">
        <f>IF(LEN(A793)=0,"",INDEX('Smelter Look-up'!$A:$A,MATCH($A793,'Smelter Look-up'!$E:$E,0)))</f>
        <v/>
      </c>
      <c r="C793" s="220" t="str">
        <f>IF(LEN(A793)=0,"",INDEX('Smelter Look-up'!$C:$C,MATCH($A793,'Smelter Look-up'!$E:$E,0)))</f>
        <v/>
      </c>
      <c r="D793" s="282"/>
      <c r="E793" s="216" t="str">
        <f ca="1">IF(ISERROR($V793),"",OFFSET('Smelter Look-up'!$D$4,$V793-4,0)&amp;"")</f>
        <v/>
      </c>
      <c r="F793" s="216" t="str">
        <f ca="1">IF(ISERROR($V793),"",OFFSET('Smelter Look-up'!$E$4,$V793-4,0))</f>
        <v/>
      </c>
      <c r="G793" s="216" t="str">
        <f ca="1">IF(C793=$X$4,"Enter smelter details",IF(ISERROR($V793),"",OFFSET('Smelter Look-up'!$F$4,$V793-4,0)))</f>
        <v/>
      </c>
      <c r="H793" s="217" t="str">
        <f ca="1">IF(ISERROR($V793),"",OFFSET('Smelter Look-up'!$G$4,$V793-4,0))</f>
        <v/>
      </c>
      <c r="I793" s="218" t="str">
        <f ca="1">IF(ISERROR($V793),"",OFFSET('Smelter Look-up'!$H$4,$V793-4,0))</f>
        <v/>
      </c>
      <c r="J793" s="218" t="str">
        <f ca="1">IF(ISERROR($V793),"",OFFSET('Smelter Look-up'!$I$4,$V793-4,0))</f>
        <v/>
      </c>
      <c r="K793" s="272"/>
      <c r="L793" s="272"/>
      <c r="M793" s="272"/>
      <c r="N793" s="272"/>
      <c r="O793" s="272"/>
      <c r="P793" s="219"/>
      <c r="Q793" s="273"/>
      <c r="R793" s="216" t="str">
        <f ca="1">IF(ISERROR($V793),"",OFFSET('Smelter Look-up'!$C$4,$V793-4,0)&amp;"")</f>
        <v/>
      </c>
      <c r="S793" s="224" t="str">
        <f t="shared" ca="1" si="111"/>
        <v/>
      </c>
      <c r="T793" s="224" t="str">
        <f ca="1">IF(B793="","",IF(ISERROR(MATCH($J793,SorP!$B$1:$B$6230,0)),"",INDIRECT("'SorP'!$A$"&amp;MATCH($J793,SorP!$B$1:$B$6230,0))))</f>
        <v/>
      </c>
      <c r="U793" s="240"/>
      <c r="V793" s="274" t="e">
        <f>IF(C793="",NA(),MATCH($B793&amp;$C793,'Smelter Look-up'!$J:$J,0))</f>
        <v>#N/A</v>
      </c>
      <c r="W793" s="275"/>
      <c r="X793" s="275">
        <f t="shared" ca="1" si="112"/>
        <v>0</v>
      </c>
      <c r="Y793" s="275"/>
      <c r="Z793" s="275"/>
      <c r="AB793" s="277" t="str">
        <f t="shared" si="113"/>
        <v/>
      </c>
    </row>
    <row r="794" spans="1:28" s="276" customFormat="1" ht="20.25">
      <c r="A794" s="330"/>
      <c r="B794" s="216" t="str">
        <f>IF(LEN(A794)=0,"",INDEX('Smelter Look-up'!$A:$A,MATCH($A794,'Smelter Look-up'!$E:$E,0)))</f>
        <v/>
      </c>
      <c r="C794" s="220" t="str">
        <f>IF(LEN(A794)=0,"",INDEX('Smelter Look-up'!$C:$C,MATCH($A794,'Smelter Look-up'!$E:$E,0)))</f>
        <v/>
      </c>
      <c r="D794" s="282"/>
      <c r="E794" s="216" t="str">
        <f ca="1">IF(ISERROR($V794),"",OFFSET('Smelter Look-up'!$D$4,$V794-4,0)&amp;"")</f>
        <v/>
      </c>
      <c r="F794" s="216" t="str">
        <f ca="1">IF(ISERROR($V794),"",OFFSET('Smelter Look-up'!$E$4,$V794-4,0))</f>
        <v/>
      </c>
      <c r="G794" s="216" t="str">
        <f ca="1">IF(C794=$X$4,"Enter smelter details",IF(ISERROR($V794),"",OFFSET('Smelter Look-up'!$F$4,$V794-4,0)))</f>
        <v/>
      </c>
      <c r="H794" s="217" t="str">
        <f ca="1">IF(ISERROR($V794),"",OFFSET('Smelter Look-up'!$G$4,$V794-4,0))</f>
        <v/>
      </c>
      <c r="I794" s="218" t="str">
        <f ca="1">IF(ISERROR($V794),"",OFFSET('Smelter Look-up'!$H$4,$V794-4,0))</f>
        <v/>
      </c>
      <c r="J794" s="218" t="str">
        <f ca="1">IF(ISERROR($V794),"",OFFSET('Smelter Look-up'!$I$4,$V794-4,0))</f>
        <v/>
      </c>
      <c r="K794" s="272"/>
      <c r="L794" s="272"/>
      <c r="M794" s="272"/>
      <c r="N794" s="272"/>
      <c r="O794" s="272"/>
      <c r="P794" s="219"/>
      <c r="Q794" s="273"/>
      <c r="R794" s="216" t="str">
        <f ca="1">IF(ISERROR($V794),"",OFFSET('Smelter Look-up'!$C$4,$V794-4,0)&amp;"")</f>
        <v/>
      </c>
      <c r="S794" s="224" t="str">
        <f t="shared" ca="1" si="111"/>
        <v/>
      </c>
      <c r="T794" s="224" t="str">
        <f ca="1">IF(B794="","",IF(ISERROR(MATCH($J794,SorP!$B$1:$B$6230,0)),"",INDIRECT("'SorP'!$A$"&amp;MATCH($J794,SorP!$B$1:$B$6230,0))))</f>
        <v/>
      </c>
      <c r="U794" s="240"/>
      <c r="V794" s="274" t="e">
        <f>IF(C794="",NA(),MATCH($B794&amp;$C794,'Smelter Look-up'!$J:$J,0))</f>
        <v>#N/A</v>
      </c>
      <c r="W794" s="275"/>
      <c r="X794" s="275">
        <f t="shared" ca="1" si="112"/>
        <v>0</v>
      </c>
      <c r="Y794" s="275"/>
      <c r="Z794" s="275"/>
      <c r="AB794" s="277" t="str">
        <f t="shared" si="113"/>
        <v/>
      </c>
    </row>
    <row r="795" spans="1:28" s="276" customFormat="1" ht="20.25">
      <c r="A795" s="330"/>
      <c r="B795" s="216" t="str">
        <f>IF(LEN(A795)=0,"",INDEX('Smelter Look-up'!$A:$A,MATCH($A795,'Smelter Look-up'!$E:$E,0)))</f>
        <v/>
      </c>
      <c r="C795" s="220" t="str">
        <f>IF(LEN(A795)=0,"",INDEX('Smelter Look-up'!$C:$C,MATCH($A795,'Smelter Look-up'!$E:$E,0)))</f>
        <v/>
      </c>
      <c r="D795" s="282"/>
      <c r="E795" s="216" t="str">
        <f ca="1">IF(ISERROR($V795),"",OFFSET('Smelter Look-up'!$D$4,$V795-4,0)&amp;"")</f>
        <v/>
      </c>
      <c r="F795" s="216" t="str">
        <f ca="1">IF(ISERROR($V795),"",OFFSET('Smelter Look-up'!$E$4,$V795-4,0))</f>
        <v/>
      </c>
      <c r="G795" s="216" t="str">
        <f ca="1">IF(C795=$X$4,"Enter smelter details",IF(ISERROR($V795),"",OFFSET('Smelter Look-up'!$F$4,$V795-4,0)))</f>
        <v/>
      </c>
      <c r="H795" s="217" t="str">
        <f ca="1">IF(ISERROR($V795),"",OFFSET('Smelter Look-up'!$G$4,$V795-4,0))</f>
        <v/>
      </c>
      <c r="I795" s="218" t="str">
        <f ca="1">IF(ISERROR($V795),"",OFFSET('Smelter Look-up'!$H$4,$V795-4,0))</f>
        <v/>
      </c>
      <c r="J795" s="218" t="str">
        <f ca="1">IF(ISERROR($V795),"",OFFSET('Smelter Look-up'!$I$4,$V795-4,0))</f>
        <v/>
      </c>
      <c r="K795" s="272"/>
      <c r="L795" s="272"/>
      <c r="M795" s="272"/>
      <c r="N795" s="272"/>
      <c r="O795" s="272"/>
      <c r="P795" s="219"/>
      <c r="Q795" s="273"/>
      <c r="R795" s="216" t="str">
        <f ca="1">IF(ISERROR($V795),"",OFFSET('Smelter Look-up'!$C$4,$V795-4,0)&amp;"")</f>
        <v/>
      </c>
      <c r="S795" s="224" t="str">
        <f t="shared" ca="1" si="111"/>
        <v/>
      </c>
      <c r="T795" s="224" t="str">
        <f ca="1">IF(B795="","",IF(ISERROR(MATCH($J795,SorP!$B$1:$B$6230,0)),"",INDIRECT("'SorP'!$A$"&amp;MATCH($J795,SorP!$B$1:$B$6230,0))))</f>
        <v/>
      </c>
      <c r="U795" s="240"/>
      <c r="V795" s="274" t="e">
        <f>IF(C795="",NA(),MATCH($B795&amp;$C795,'Smelter Look-up'!$J:$J,0))</f>
        <v>#N/A</v>
      </c>
      <c r="W795" s="275"/>
      <c r="X795" s="275">
        <f t="shared" ca="1" si="112"/>
        <v>0</v>
      </c>
      <c r="Y795" s="275"/>
      <c r="Z795" s="275"/>
      <c r="AB795" s="277" t="str">
        <f t="shared" si="113"/>
        <v/>
      </c>
    </row>
    <row r="796" spans="1:28" s="276" customFormat="1" ht="20.25">
      <c r="A796" s="330"/>
      <c r="B796" s="216" t="str">
        <f>IF(LEN(A796)=0,"",INDEX('Smelter Look-up'!$A:$A,MATCH($A796,'Smelter Look-up'!$E:$E,0)))</f>
        <v/>
      </c>
      <c r="C796" s="220" t="str">
        <f>IF(LEN(A796)=0,"",INDEX('Smelter Look-up'!$C:$C,MATCH($A796,'Smelter Look-up'!$E:$E,0)))</f>
        <v/>
      </c>
      <c r="D796" s="282"/>
      <c r="E796" s="216" t="str">
        <f ca="1">IF(ISERROR($V796),"",OFFSET('Smelter Look-up'!$D$4,$V796-4,0)&amp;"")</f>
        <v/>
      </c>
      <c r="F796" s="216" t="str">
        <f ca="1">IF(ISERROR($V796),"",OFFSET('Smelter Look-up'!$E$4,$V796-4,0))</f>
        <v/>
      </c>
      <c r="G796" s="216" t="str">
        <f ca="1">IF(C796=$X$4,"Enter smelter details",IF(ISERROR($V796),"",OFFSET('Smelter Look-up'!$F$4,$V796-4,0)))</f>
        <v/>
      </c>
      <c r="H796" s="217" t="str">
        <f ca="1">IF(ISERROR($V796),"",OFFSET('Smelter Look-up'!$G$4,$V796-4,0))</f>
        <v/>
      </c>
      <c r="I796" s="218" t="str">
        <f ca="1">IF(ISERROR($V796),"",OFFSET('Smelter Look-up'!$H$4,$V796-4,0))</f>
        <v/>
      </c>
      <c r="J796" s="218" t="str">
        <f ca="1">IF(ISERROR($V796),"",OFFSET('Smelter Look-up'!$I$4,$V796-4,0))</f>
        <v/>
      </c>
      <c r="K796" s="272"/>
      <c r="L796" s="272"/>
      <c r="M796" s="272"/>
      <c r="N796" s="272"/>
      <c r="O796" s="272"/>
      <c r="P796" s="219"/>
      <c r="Q796" s="273"/>
      <c r="R796" s="216" t="str">
        <f ca="1">IF(ISERROR($V796),"",OFFSET('Smelter Look-up'!$C$4,$V796-4,0)&amp;"")</f>
        <v/>
      </c>
      <c r="S796" s="224" t="str">
        <f t="shared" ref="S796:S826" ca="1" si="114">IF(B796="","",IF(ISERROR(MATCH($E796,CL,0)),"Unknown",INDIRECT("'C'!$A$"&amp;MATCH($E796,CL,0)+1)))</f>
        <v/>
      </c>
      <c r="T796" s="224" t="str">
        <f ca="1">IF(B796="","",IF(ISERROR(MATCH($J796,SorP!$B$1:$B$6230,0)),"",INDIRECT("'SorP'!$A$"&amp;MATCH($J796,SorP!$B$1:$B$6230,0))))</f>
        <v/>
      </c>
      <c r="U796" s="240"/>
      <c r="V796" s="274" t="e">
        <f>IF(C796="",NA(),MATCH($B796&amp;$C796,'Smelter Look-up'!$J:$J,0))</f>
        <v>#N/A</v>
      </c>
      <c r="W796" s="275"/>
      <c r="X796" s="275">
        <f t="shared" ref="X796:X826" ca="1" si="115">IF(AND(C796="Smelter not listed",OR(LEN(D796)=0,LEN(E796)=0)),1,0)</f>
        <v>0</v>
      </c>
      <c r="Y796" s="275"/>
      <c r="Z796" s="275"/>
      <c r="AB796" s="277" t="str">
        <f t="shared" ref="AB796:AB826" si="116">B796&amp;C796</f>
        <v/>
      </c>
    </row>
    <row r="797" spans="1:28" s="276" customFormat="1" ht="20.25">
      <c r="A797" s="330"/>
      <c r="B797" s="216" t="str">
        <f>IF(LEN(A797)=0,"",INDEX('Smelter Look-up'!$A:$A,MATCH($A797,'Smelter Look-up'!$E:$E,0)))</f>
        <v/>
      </c>
      <c r="C797" s="220" t="str">
        <f>IF(LEN(A797)=0,"",INDEX('Smelter Look-up'!$C:$C,MATCH($A797,'Smelter Look-up'!$E:$E,0)))</f>
        <v/>
      </c>
      <c r="D797" s="282"/>
      <c r="E797" s="216" t="str">
        <f ca="1">IF(ISERROR($V797),"",OFFSET('Smelter Look-up'!$D$4,$V797-4,0)&amp;"")</f>
        <v/>
      </c>
      <c r="F797" s="216" t="str">
        <f ca="1">IF(ISERROR($V797),"",OFFSET('Smelter Look-up'!$E$4,$V797-4,0))</f>
        <v/>
      </c>
      <c r="G797" s="216" t="str">
        <f ca="1">IF(C797=$X$4,"Enter smelter details",IF(ISERROR($V797),"",OFFSET('Smelter Look-up'!$F$4,$V797-4,0)))</f>
        <v/>
      </c>
      <c r="H797" s="217" t="str">
        <f ca="1">IF(ISERROR($V797),"",OFFSET('Smelter Look-up'!$G$4,$V797-4,0))</f>
        <v/>
      </c>
      <c r="I797" s="218" t="str">
        <f ca="1">IF(ISERROR($V797),"",OFFSET('Smelter Look-up'!$H$4,$V797-4,0))</f>
        <v/>
      </c>
      <c r="J797" s="218" t="str">
        <f ca="1">IF(ISERROR($V797),"",OFFSET('Smelter Look-up'!$I$4,$V797-4,0))</f>
        <v/>
      </c>
      <c r="K797" s="272"/>
      <c r="L797" s="272"/>
      <c r="M797" s="272"/>
      <c r="N797" s="272"/>
      <c r="O797" s="272"/>
      <c r="P797" s="219"/>
      <c r="Q797" s="273"/>
      <c r="R797" s="216" t="str">
        <f ca="1">IF(ISERROR($V797),"",OFFSET('Smelter Look-up'!$C$4,$V797-4,0)&amp;"")</f>
        <v/>
      </c>
      <c r="S797" s="224" t="str">
        <f t="shared" ca="1" si="114"/>
        <v/>
      </c>
      <c r="T797" s="224" t="str">
        <f ca="1">IF(B797="","",IF(ISERROR(MATCH($J797,SorP!$B$1:$B$6230,0)),"",INDIRECT("'SorP'!$A$"&amp;MATCH($J797,SorP!$B$1:$B$6230,0))))</f>
        <v/>
      </c>
      <c r="U797" s="240"/>
      <c r="V797" s="274" t="e">
        <f>IF(C797="",NA(),MATCH($B797&amp;$C797,'Smelter Look-up'!$J:$J,0))</f>
        <v>#N/A</v>
      </c>
      <c r="W797" s="275"/>
      <c r="X797" s="275">
        <f t="shared" ca="1" si="115"/>
        <v>0</v>
      </c>
      <c r="Y797" s="275"/>
      <c r="Z797" s="275"/>
      <c r="AB797" s="277" t="str">
        <f t="shared" si="116"/>
        <v/>
      </c>
    </row>
    <row r="798" spans="1:28" s="276" customFormat="1" ht="20.25">
      <c r="A798" s="330"/>
      <c r="B798" s="216" t="str">
        <f>IF(LEN(A798)=0,"",INDEX('Smelter Look-up'!$A:$A,MATCH($A798,'Smelter Look-up'!$E:$E,0)))</f>
        <v/>
      </c>
      <c r="C798" s="220" t="str">
        <f>IF(LEN(A798)=0,"",INDEX('Smelter Look-up'!$C:$C,MATCH($A798,'Smelter Look-up'!$E:$E,0)))</f>
        <v/>
      </c>
      <c r="D798" s="282"/>
      <c r="E798" s="216" t="str">
        <f ca="1">IF(ISERROR($V798),"",OFFSET('Smelter Look-up'!$D$4,$V798-4,0)&amp;"")</f>
        <v/>
      </c>
      <c r="F798" s="216" t="str">
        <f ca="1">IF(ISERROR($V798),"",OFFSET('Smelter Look-up'!$E$4,$V798-4,0))</f>
        <v/>
      </c>
      <c r="G798" s="216" t="str">
        <f ca="1">IF(C798=$X$4,"Enter smelter details",IF(ISERROR($V798),"",OFFSET('Smelter Look-up'!$F$4,$V798-4,0)))</f>
        <v/>
      </c>
      <c r="H798" s="217" t="str">
        <f ca="1">IF(ISERROR($V798),"",OFFSET('Smelter Look-up'!$G$4,$V798-4,0))</f>
        <v/>
      </c>
      <c r="I798" s="218" t="str">
        <f ca="1">IF(ISERROR($V798),"",OFFSET('Smelter Look-up'!$H$4,$V798-4,0))</f>
        <v/>
      </c>
      <c r="J798" s="218" t="str">
        <f ca="1">IF(ISERROR($V798),"",OFFSET('Smelter Look-up'!$I$4,$V798-4,0))</f>
        <v/>
      </c>
      <c r="K798" s="272"/>
      <c r="L798" s="272"/>
      <c r="M798" s="272"/>
      <c r="N798" s="272"/>
      <c r="O798" s="272"/>
      <c r="P798" s="219"/>
      <c r="Q798" s="273"/>
      <c r="R798" s="216" t="str">
        <f ca="1">IF(ISERROR($V798),"",OFFSET('Smelter Look-up'!$C$4,$V798-4,0)&amp;"")</f>
        <v/>
      </c>
      <c r="S798" s="224" t="str">
        <f t="shared" ca="1" si="114"/>
        <v/>
      </c>
      <c r="T798" s="224" t="str">
        <f ca="1">IF(B798="","",IF(ISERROR(MATCH($J798,SorP!$B$1:$B$6230,0)),"",INDIRECT("'SorP'!$A$"&amp;MATCH($J798,SorP!$B$1:$B$6230,0))))</f>
        <v/>
      </c>
      <c r="U798" s="240"/>
      <c r="V798" s="274" t="e">
        <f>IF(C798="",NA(),MATCH($B798&amp;$C798,'Smelter Look-up'!$J:$J,0))</f>
        <v>#N/A</v>
      </c>
      <c r="W798" s="275"/>
      <c r="X798" s="275">
        <f t="shared" ca="1" si="115"/>
        <v>0</v>
      </c>
      <c r="Y798" s="275"/>
      <c r="Z798" s="275"/>
      <c r="AB798" s="277" t="str">
        <f t="shared" si="116"/>
        <v/>
      </c>
    </row>
    <row r="799" spans="1:28" s="276" customFormat="1" ht="20.25">
      <c r="A799" s="330"/>
      <c r="B799" s="216" t="str">
        <f>IF(LEN(A799)=0,"",INDEX('Smelter Look-up'!$A:$A,MATCH($A799,'Smelter Look-up'!$E:$E,0)))</f>
        <v/>
      </c>
      <c r="C799" s="220" t="str">
        <f>IF(LEN(A799)=0,"",INDEX('Smelter Look-up'!$C:$C,MATCH($A799,'Smelter Look-up'!$E:$E,0)))</f>
        <v/>
      </c>
      <c r="D799" s="282"/>
      <c r="E799" s="216" t="str">
        <f ca="1">IF(ISERROR($V799),"",OFFSET('Smelter Look-up'!$D$4,$V799-4,0)&amp;"")</f>
        <v/>
      </c>
      <c r="F799" s="216" t="str">
        <f ca="1">IF(ISERROR($V799),"",OFFSET('Smelter Look-up'!$E$4,$V799-4,0))</f>
        <v/>
      </c>
      <c r="G799" s="216" t="str">
        <f ca="1">IF(C799=$X$4,"Enter smelter details",IF(ISERROR($V799),"",OFFSET('Smelter Look-up'!$F$4,$V799-4,0)))</f>
        <v/>
      </c>
      <c r="H799" s="217" t="str">
        <f ca="1">IF(ISERROR($V799),"",OFFSET('Smelter Look-up'!$G$4,$V799-4,0))</f>
        <v/>
      </c>
      <c r="I799" s="218" t="str">
        <f ca="1">IF(ISERROR($V799),"",OFFSET('Smelter Look-up'!$H$4,$V799-4,0))</f>
        <v/>
      </c>
      <c r="J799" s="218" t="str">
        <f ca="1">IF(ISERROR($V799),"",OFFSET('Smelter Look-up'!$I$4,$V799-4,0))</f>
        <v/>
      </c>
      <c r="K799" s="272"/>
      <c r="L799" s="272"/>
      <c r="M799" s="272"/>
      <c r="N799" s="272"/>
      <c r="O799" s="272"/>
      <c r="P799" s="219"/>
      <c r="Q799" s="273"/>
      <c r="R799" s="216" t="str">
        <f ca="1">IF(ISERROR($V799),"",OFFSET('Smelter Look-up'!$C$4,$V799-4,0)&amp;"")</f>
        <v/>
      </c>
      <c r="S799" s="224" t="str">
        <f t="shared" ca="1" si="114"/>
        <v/>
      </c>
      <c r="T799" s="224" t="str">
        <f ca="1">IF(B799="","",IF(ISERROR(MATCH($J799,SorP!$B$1:$B$6230,0)),"",INDIRECT("'SorP'!$A$"&amp;MATCH($J799,SorP!$B$1:$B$6230,0))))</f>
        <v/>
      </c>
      <c r="U799" s="240"/>
      <c r="V799" s="274" t="e">
        <f>IF(C799="",NA(),MATCH($B799&amp;$C799,'Smelter Look-up'!$J:$J,0))</f>
        <v>#N/A</v>
      </c>
      <c r="W799" s="275"/>
      <c r="X799" s="275">
        <f t="shared" ca="1" si="115"/>
        <v>0</v>
      </c>
      <c r="Y799" s="275"/>
      <c r="Z799" s="275"/>
      <c r="AB799" s="277" t="str">
        <f t="shared" si="116"/>
        <v/>
      </c>
    </row>
    <row r="800" spans="1:28" s="276" customFormat="1" ht="20.25">
      <c r="A800" s="330"/>
      <c r="B800" s="216" t="str">
        <f>IF(LEN(A800)=0,"",INDEX('Smelter Look-up'!$A:$A,MATCH($A800,'Smelter Look-up'!$E:$E,0)))</f>
        <v/>
      </c>
      <c r="C800" s="220" t="str">
        <f>IF(LEN(A800)=0,"",INDEX('Smelter Look-up'!$C:$C,MATCH($A800,'Smelter Look-up'!$E:$E,0)))</f>
        <v/>
      </c>
      <c r="D800" s="282"/>
      <c r="E800" s="216" t="str">
        <f ca="1">IF(ISERROR($V800),"",OFFSET('Smelter Look-up'!$D$4,$V800-4,0)&amp;"")</f>
        <v/>
      </c>
      <c r="F800" s="216" t="str">
        <f ca="1">IF(ISERROR($V800),"",OFFSET('Smelter Look-up'!$E$4,$V800-4,0))</f>
        <v/>
      </c>
      <c r="G800" s="216" t="str">
        <f ca="1">IF(C800=$X$4,"Enter smelter details",IF(ISERROR($V800),"",OFFSET('Smelter Look-up'!$F$4,$V800-4,0)))</f>
        <v/>
      </c>
      <c r="H800" s="217" t="str">
        <f ca="1">IF(ISERROR($V800),"",OFFSET('Smelter Look-up'!$G$4,$V800-4,0))</f>
        <v/>
      </c>
      <c r="I800" s="218" t="str">
        <f ca="1">IF(ISERROR($V800),"",OFFSET('Smelter Look-up'!$H$4,$V800-4,0))</f>
        <v/>
      </c>
      <c r="J800" s="218" t="str">
        <f ca="1">IF(ISERROR($V800),"",OFFSET('Smelter Look-up'!$I$4,$V800-4,0))</f>
        <v/>
      </c>
      <c r="K800" s="272"/>
      <c r="L800" s="272"/>
      <c r="M800" s="272"/>
      <c r="N800" s="272"/>
      <c r="O800" s="272"/>
      <c r="P800" s="219"/>
      <c r="Q800" s="273"/>
      <c r="R800" s="216" t="str">
        <f ca="1">IF(ISERROR($V800),"",OFFSET('Smelter Look-up'!$C$4,$V800-4,0)&amp;"")</f>
        <v/>
      </c>
      <c r="S800" s="224" t="str">
        <f t="shared" ca="1" si="114"/>
        <v/>
      </c>
      <c r="T800" s="224" t="str">
        <f ca="1">IF(B800="","",IF(ISERROR(MATCH($J800,SorP!$B$1:$B$6230,0)),"",INDIRECT("'SorP'!$A$"&amp;MATCH($J800,SorP!$B$1:$B$6230,0))))</f>
        <v/>
      </c>
      <c r="U800" s="240"/>
      <c r="V800" s="274" t="e">
        <f>IF(C800="",NA(),MATCH($B800&amp;$C800,'Smelter Look-up'!$J:$J,0))</f>
        <v>#N/A</v>
      </c>
      <c r="W800" s="275"/>
      <c r="X800" s="275">
        <f t="shared" ca="1" si="115"/>
        <v>0</v>
      </c>
      <c r="Y800" s="275"/>
      <c r="Z800" s="275"/>
      <c r="AB800" s="277" t="str">
        <f t="shared" si="116"/>
        <v/>
      </c>
    </row>
    <row r="801" spans="1:28" s="276" customFormat="1" ht="20.25">
      <c r="A801" s="330"/>
      <c r="B801" s="216" t="str">
        <f>IF(LEN(A801)=0,"",INDEX('Smelter Look-up'!$A:$A,MATCH($A801,'Smelter Look-up'!$E:$E,0)))</f>
        <v/>
      </c>
      <c r="C801" s="220" t="str">
        <f>IF(LEN(A801)=0,"",INDEX('Smelter Look-up'!$C:$C,MATCH($A801,'Smelter Look-up'!$E:$E,0)))</f>
        <v/>
      </c>
      <c r="D801" s="282"/>
      <c r="E801" s="216" t="str">
        <f ca="1">IF(ISERROR($V801),"",OFFSET('Smelter Look-up'!$D$4,$V801-4,0)&amp;"")</f>
        <v/>
      </c>
      <c r="F801" s="216" t="str">
        <f ca="1">IF(ISERROR($V801),"",OFFSET('Smelter Look-up'!$E$4,$V801-4,0))</f>
        <v/>
      </c>
      <c r="G801" s="216" t="str">
        <f ca="1">IF(C801=$X$4,"Enter smelter details",IF(ISERROR($V801),"",OFFSET('Smelter Look-up'!$F$4,$V801-4,0)))</f>
        <v/>
      </c>
      <c r="H801" s="217" t="str">
        <f ca="1">IF(ISERROR($V801),"",OFFSET('Smelter Look-up'!$G$4,$V801-4,0))</f>
        <v/>
      </c>
      <c r="I801" s="218" t="str">
        <f ca="1">IF(ISERROR($V801),"",OFFSET('Smelter Look-up'!$H$4,$V801-4,0))</f>
        <v/>
      </c>
      <c r="J801" s="218" t="str">
        <f ca="1">IF(ISERROR($V801),"",OFFSET('Smelter Look-up'!$I$4,$V801-4,0))</f>
        <v/>
      </c>
      <c r="K801" s="272"/>
      <c r="L801" s="272"/>
      <c r="M801" s="272"/>
      <c r="N801" s="272"/>
      <c r="O801" s="272"/>
      <c r="P801" s="219"/>
      <c r="Q801" s="273"/>
      <c r="R801" s="216" t="str">
        <f ca="1">IF(ISERROR($V801),"",OFFSET('Smelter Look-up'!$C$4,$V801-4,0)&amp;"")</f>
        <v/>
      </c>
      <c r="S801" s="224" t="str">
        <f t="shared" ca="1" si="114"/>
        <v/>
      </c>
      <c r="T801" s="224" t="str">
        <f ca="1">IF(B801="","",IF(ISERROR(MATCH($J801,SorP!$B$1:$B$6230,0)),"",INDIRECT("'SorP'!$A$"&amp;MATCH($J801,SorP!$B$1:$B$6230,0))))</f>
        <v/>
      </c>
      <c r="U801" s="240"/>
      <c r="V801" s="274" t="e">
        <f>IF(C801="",NA(),MATCH($B801&amp;$C801,'Smelter Look-up'!$J:$J,0))</f>
        <v>#N/A</v>
      </c>
      <c r="W801" s="275"/>
      <c r="X801" s="275">
        <f t="shared" ca="1" si="115"/>
        <v>0</v>
      </c>
      <c r="Y801" s="275"/>
      <c r="Z801" s="275"/>
      <c r="AB801" s="277" t="str">
        <f t="shared" si="116"/>
        <v/>
      </c>
    </row>
    <row r="802" spans="1:28" s="276" customFormat="1" ht="20.25">
      <c r="A802" s="330"/>
      <c r="B802" s="216" t="str">
        <f>IF(LEN(A802)=0,"",INDEX('Smelter Look-up'!$A:$A,MATCH($A802,'Smelter Look-up'!$E:$E,0)))</f>
        <v/>
      </c>
      <c r="C802" s="220" t="str">
        <f>IF(LEN(A802)=0,"",INDEX('Smelter Look-up'!$C:$C,MATCH($A802,'Smelter Look-up'!$E:$E,0)))</f>
        <v/>
      </c>
      <c r="D802" s="282"/>
      <c r="E802" s="216" t="str">
        <f ca="1">IF(ISERROR($V802),"",OFFSET('Smelter Look-up'!$D$4,$V802-4,0)&amp;"")</f>
        <v/>
      </c>
      <c r="F802" s="216" t="str">
        <f ca="1">IF(ISERROR($V802),"",OFFSET('Smelter Look-up'!$E$4,$V802-4,0))</f>
        <v/>
      </c>
      <c r="G802" s="216" t="str">
        <f ca="1">IF(C802=$X$4,"Enter smelter details",IF(ISERROR($V802),"",OFFSET('Smelter Look-up'!$F$4,$V802-4,0)))</f>
        <v/>
      </c>
      <c r="H802" s="217" t="str">
        <f ca="1">IF(ISERROR($V802),"",OFFSET('Smelter Look-up'!$G$4,$V802-4,0))</f>
        <v/>
      </c>
      <c r="I802" s="218" t="str">
        <f ca="1">IF(ISERROR($V802),"",OFFSET('Smelter Look-up'!$H$4,$V802-4,0))</f>
        <v/>
      </c>
      <c r="J802" s="218" t="str">
        <f ca="1">IF(ISERROR($V802),"",OFFSET('Smelter Look-up'!$I$4,$V802-4,0))</f>
        <v/>
      </c>
      <c r="K802" s="272"/>
      <c r="L802" s="272"/>
      <c r="M802" s="272"/>
      <c r="N802" s="272"/>
      <c r="O802" s="272"/>
      <c r="P802" s="219"/>
      <c r="Q802" s="273"/>
      <c r="R802" s="216" t="str">
        <f ca="1">IF(ISERROR($V802),"",OFFSET('Smelter Look-up'!$C$4,$V802-4,0)&amp;"")</f>
        <v/>
      </c>
      <c r="S802" s="224" t="str">
        <f t="shared" ca="1" si="114"/>
        <v/>
      </c>
      <c r="T802" s="224" t="str">
        <f ca="1">IF(B802="","",IF(ISERROR(MATCH($J802,SorP!$B$1:$B$6230,0)),"",INDIRECT("'SorP'!$A$"&amp;MATCH($J802,SorP!$B$1:$B$6230,0))))</f>
        <v/>
      </c>
      <c r="U802" s="240"/>
      <c r="V802" s="274" t="e">
        <f>IF(C802="",NA(),MATCH($B802&amp;$C802,'Smelter Look-up'!$J:$J,0))</f>
        <v>#N/A</v>
      </c>
      <c r="W802" s="275"/>
      <c r="X802" s="275">
        <f t="shared" ca="1" si="115"/>
        <v>0</v>
      </c>
      <c r="Y802" s="275"/>
      <c r="Z802" s="275"/>
      <c r="AB802" s="277" t="str">
        <f t="shared" si="116"/>
        <v/>
      </c>
    </row>
    <row r="803" spans="1:28" s="276" customFormat="1" ht="20.25">
      <c r="A803" s="330"/>
      <c r="B803" s="216" t="str">
        <f>IF(LEN(A803)=0,"",INDEX('Smelter Look-up'!$A:$A,MATCH($A803,'Smelter Look-up'!$E:$E,0)))</f>
        <v/>
      </c>
      <c r="C803" s="220" t="str">
        <f>IF(LEN(A803)=0,"",INDEX('Smelter Look-up'!$C:$C,MATCH($A803,'Smelter Look-up'!$E:$E,0)))</f>
        <v/>
      </c>
      <c r="D803" s="282"/>
      <c r="E803" s="216" t="str">
        <f ca="1">IF(ISERROR($V803),"",OFFSET('Smelter Look-up'!$D$4,$V803-4,0)&amp;"")</f>
        <v/>
      </c>
      <c r="F803" s="216" t="str">
        <f ca="1">IF(ISERROR($V803),"",OFFSET('Smelter Look-up'!$E$4,$V803-4,0))</f>
        <v/>
      </c>
      <c r="G803" s="216" t="str">
        <f ca="1">IF(C803=$X$4,"Enter smelter details",IF(ISERROR($V803),"",OFFSET('Smelter Look-up'!$F$4,$V803-4,0)))</f>
        <v/>
      </c>
      <c r="H803" s="217" t="str">
        <f ca="1">IF(ISERROR($V803),"",OFFSET('Smelter Look-up'!$G$4,$V803-4,0))</f>
        <v/>
      </c>
      <c r="I803" s="218" t="str">
        <f ca="1">IF(ISERROR($V803),"",OFFSET('Smelter Look-up'!$H$4,$V803-4,0))</f>
        <v/>
      </c>
      <c r="J803" s="218" t="str">
        <f ca="1">IF(ISERROR($V803),"",OFFSET('Smelter Look-up'!$I$4,$V803-4,0))</f>
        <v/>
      </c>
      <c r="K803" s="272"/>
      <c r="L803" s="272"/>
      <c r="M803" s="272"/>
      <c r="N803" s="272"/>
      <c r="O803" s="272"/>
      <c r="P803" s="219"/>
      <c r="Q803" s="273"/>
      <c r="R803" s="216" t="str">
        <f ca="1">IF(ISERROR($V803),"",OFFSET('Smelter Look-up'!$C$4,$V803-4,0)&amp;"")</f>
        <v/>
      </c>
      <c r="S803" s="224" t="str">
        <f t="shared" ca="1" si="114"/>
        <v/>
      </c>
      <c r="T803" s="224" t="str">
        <f ca="1">IF(B803="","",IF(ISERROR(MATCH($J803,SorP!$B$1:$B$6230,0)),"",INDIRECT("'SorP'!$A$"&amp;MATCH($J803,SorP!$B$1:$B$6230,0))))</f>
        <v/>
      </c>
      <c r="U803" s="240"/>
      <c r="V803" s="274" t="e">
        <f>IF(C803="",NA(),MATCH($B803&amp;$C803,'Smelter Look-up'!$J:$J,0))</f>
        <v>#N/A</v>
      </c>
      <c r="W803" s="275"/>
      <c r="X803" s="275">
        <f t="shared" ca="1" si="115"/>
        <v>0</v>
      </c>
      <c r="Y803" s="275"/>
      <c r="Z803" s="275"/>
      <c r="AB803" s="277" t="str">
        <f t="shared" si="116"/>
        <v/>
      </c>
    </row>
    <row r="804" spans="1:28" s="276" customFormat="1" ht="20.25">
      <c r="A804" s="330"/>
      <c r="B804" s="216" t="str">
        <f>IF(LEN(A804)=0,"",INDEX('Smelter Look-up'!$A:$A,MATCH($A804,'Smelter Look-up'!$E:$E,0)))</f>
        <v/>
      </c>
      <c r="C804" s="220" t="str">
        <f>IF(LEN(A804)=0,"",INDEX('Smelter Look-up'!$C:$C,MATCH($A804,'Smelter Look-up'!$E:$E,0)))</f>
        <v/>
      </c>
      <c r="D804" s="282"/>
      <c r="E804" s="216" t="str">
        <f ca="1">IF(ISERROR($V804),"",OFFSET('Smelter Look-up'!$D$4,$V804-4,0)&amp;"")</f>
        <v/>
      </c>
      <c r="F804" s="216" t="str">
        <f ca="1">IF(ISERROR($V804),"",OFFSET('Smelter Look-up'!$E$4,$V804-4,0))</f>
        <v/>
      </c>
      <c r="G804" s="216" t="str">
        <f ca="1">IF(C804=$X$4,"Enter smelter details",IF(ISERROR($V804),"",OFFSET('Smelter Look-up'!$F$4,$V804-4,0)))</f>
        <v/>
      </c>
      <c r="H804" s="217" t="str">
        <f ca="1">IF(ISERROR($V804),"",OFFSET('Smelter Look-up'!$G$4,$V804-4,0))</f>
        <v/>
      </c>
      <c r="I804" s="218" t="str">
        <f ca="1">IF(ISERROR($V804),"",OFFSET('Smelter Look-up'!$H$4,$V804-4,0))</f>
        <v/>
      </c>
      <c r="J804" s="218" t="str">
        <f ca="1">IF(ISERROR($V804),"",OFFSET('Smelter Look-up'!$I$4,$V804-4,0))</f>
        <v/>
      </c>
      <c r="K804" s="272"/>
      <c r="L804" s="272"/>
      <c r="M804" s="272"/>
      <c r="N804" s="272"/>
      <c r="O804" s="272"/>
      <c r="P804" s="219"/>
      <c r="Q804" s="273"/>
      <c r="R804" s="216" t="str">
        <f ca="1">IF(ISERROR($V804),"",OFFSET('Smelter Look-up'!$C$4,$V804-4,0)&amp;"")</f>
        <v/>
      </c>
      <c r="S804" s="224" t="str">
        <f t="shared" ca="1" si="114"/>
        <v/>
      </c>
      <c r="T804" s="224" t="str">
        <f ca="1">IF(B804="","",IF(ISERROR(MATCH($J804,SorP!$B$1:$B$6230,0)),"",INDIRECT("'SorP'!$A$"&amp;MATCH($J804,SorP!$B$1:$B$6230,0))))</f>
        <v/>
      </c>
      <c r="U804" s="240"/>
      <c r="V804" s="274" t="e">
        <f>IF(C804="",NA(),MATCH($B804&amp;$C804,'Smelter Look-up'!$J:$J,0))</f>
        <v>#N/A</v>
      </c>
      <c r="W804" s="275"/>
      <c r="X804" s="275">
        <f t="shared" ca="1" si="115"/>
        <v>0</v>
      </c>
      <c r="Y804" s="275"/>
      <c r="Z804" s="275"/>
      <c r="AB804" s="277" t="str">
        <f t="shared" si="116"/>
        <v/>
      </c>
    </row>
    <row r="805" spans="1:28" s="276" customFormat="1" ht="20.25">
      <c r="A805" s="330"/>
      <c r="B805" s="216" t="str">
        <f>IF(LEN(A805)=0,"",INDEX('Smelter Look-up'!$A:$A,MATCH($A805,'Smelter Look-up'!$E:$E,0)))</f>
        <v/>
      </c>
      <c r="C805" s="220" t="str">
        <f>IF(LEN(A805)=0,"",INDEX('Smelter Look-up'!$C:$C,MATCH($A805,'Smelter Look-up'!$E:$E,0)))</f>
        <v/>
      </c>
      <c r="D805" s="282"/>
      <c r="E805" s="216" t="str">
        <f ca="1">IF(ISERROR($V805),"",OFFSET('Smelter Look-up'!$D$4,$V805-4,0)&amp;"")</f>
        <v/>
      </c>
      <c r="F805" s="216" t="str">
        <f ca="1">IF(ISERROR($V805),"",OFFSET('Smelter Look-up'!$E$4,$V805-4,0))</f>
        <v/>
      </c>
      <c r="G805" s="216" t="str">
        <f ca="1">IF(C805=$X$4,"Enter smelter details",IF(ISERROR($V805),"",OFFSET('Smelter Look-up'!$F$4,$V805-4,0)))</f>
        <v/>
      </c>
      <c r="H805" s="217" t="str">
        <f ca="1">IF(ISERROR($V805),"",OFFSET('Smelter Look-up'!$G$4,$V805-4,0))</f>
        <v/>
      </c>
      <c r="I805" s="218" t="str">
        <f ca="1">IF(ISERROR($V805),"",OFFSET('Smelter Look-up'!$H$4,$V805-4,0))</f>
        <v/>
      </c>
      <c r="J805" s="218" t="str">
        <f ca="1">IF(ISERROR($V805),"",OFFSET('Smelter Look-up'!$I$4,$V805-4,0))</f>
        <v/>
      </c>
      <c r="K805" s="272"/>
      <c r="L805" s="272"/>
      <c r="M805" s="272"/>
      <c r="N805" s="272"/>
      <c r="O805" s="272"/>
      <c r="P805" s="219"/>
      <c r="Q805" s="273"/>
      <c r="R805" s="216" t="str">
        <f ca="1">IF(ISERROR($V805),"",OFFSET('Smelter Look-up'!$C$4,$V805-4,0)&amp;"")</f>
        <v/>
      </c>
      <c r="S805" s="224" t="str">
        <f t="shared" ca="1" si="114"/>
        <v/>
      </c>
      <c r="T805" s="224" t="str">
        <f ca="1">IF(B805="","",IF(ISERROR(MATCH($J805,SorP!$B$1:$B$6230,0)),"",INDIRECT("'SorP'!$A$"&amp;MATCH($J805,SorP!$B$1:$B$6230,0))))</f>
        <v/>
      </c>
      <c r="U805" s="240"/>
      <c r="V805" s="274" t="e">
        <f>IF(C805="",NA(),MATCH($B805&amp;$C805,'Smelter Look-up'!$J:$J,0))</f>
        <v>#N/A</v>
      </c>
      <c r="W805" s="275"/>
      <c r="X805" s="275">
        <f t="shared" ca="1" si="115"/>
        <v>0</v>
      </c>
      <c r="Y805" s="275"/>
      <c r="Z805" s="275"/>
      <c r="AB805" s="277" t="str">
        <f t="shared" si="116"/>
        <v/>
      </c>
    </row>
    <row r="806" spans="1:28" s="276" customFormat="1" ht="20.25">
      <c r="A806" s="330"/>
      <c r="B806" s="216" t="str">
        <f>IF(LEN(A806)=0,"",INDEX('Smelter Look-up'!$A:$A,MATCH($A806,'Smelter Look-up'!$E:$E,0)))</f>
        <v/>
      </c>
      <c r="C806" s="220" t="str">
        <f>IF(LEN(A806)=0,"",INDEX('Smelter Look-up'!$C:$C,MATCH($A806,'Smelter Look-up'!$E:$E,0)))</f>
        <v/>
      </c>
      <c r="D806" s="282"/>
      <c r="E806" s="216" t="str">
        <f ca="1">IF(ISERROR($V806),"",OFFSET('Smelter Look-up'!$D$4,$V806-4,0)&amp;"")</f>
        <v/>
      </c>
      <c r="F806" s="216" t="str">
        <f ca="1">IF(ISERROR($V806),"",OFFSET('Smelter Look-up'!$E$4,$V806-4,0))</f>
        <v/>
      </c>
      <c r="G806" s="216" t="str">
        <f ca="1">IF(C806=$X$4,"Enter smelter details",IF(ISERROR($V806),"",OFFSET('Smelter Look-up'!$F$4,$V806-4,0)))</f>
        <v/>
      </c>
      <c r="H806" s="217" t="str">
        <f ca="1">IF(ISERROR($V806),"",OFFSET('Smelter Look-up'!$G$4,$V806-4,0))</f>
        <v/>
      </c>
      <c r="I806" s="218" t="str">
        <f ca="1">IF(ISERROR($V806),"",OFFSET('Smelter Look-up'!$H$4,$V806-4,0))</f>
        <v/>
      </c>
      <c r="J806" s="218" t="str">
        <f ca="1">IF(ISERROR($V806),"",OFFSET('Smelter Look-up'!$I$4,$V806-4,0))</f>
        <v/>
      </c>
      <c r="K806" s="272"/>
      <c r="L806" s="272"/>
      <c r="M806" s="272"/>
      <c r="N806" s="272"/>
      <c r="O806" s="272"/>
      <c r="P806" s="219"/>
      <c r="Q806" s="273"/>
      <c r="R806" s="216" t="str">
        <f ca="1">IF(ISERROR($V806),"",OFFSET('Smelter Look-up'!$C$4,$V806-4,0)&amp;"")</f>
        <v/>
      </c>
      <c r="S806" s="224" t="str">
        <f t="shared" ca="1" si="114"/>
        <v/>
      </c>
      <c r="T806" s="224" t="str">
        <f ca="1">IF(B806="","",IF(ISERROR(MATCH($J806,SorP!$B$1:$B$6230,0)),"",INDIRECT("'SorP'!$A$"&amp;MATCH($J806,SorP!$B$1:$B$6230,0))))</f>
        <v/>
      </c>
      <c r="U806" s="240"/>
      <c r="V806" s="274" t="e">
        <f>IF(C806="",NA(),MATCH($B806&amp;$C806,'Smelter Look-up'!$J:$J,0))</f>
        <v>#N/A</v>
      </c>
      <c r="W806" s="275"/>
      <c r="X806" s="275">
        <f t="shared" ca="1" si="115"/>
        <v>0</v>
      </c>
      <c r="Y806" s="275"/>
      <c r="Z806" s="275"/>
      <c r="AB806" s="277" t="str">
        <f t="shared" si="116"/>
        <v/>
      </c>
    </row>
    <row r="807" spans="1:28" s="276" customFormat="1" ht="20.25">
      <c r="A807" s="330"/>
      <c r="B807" s="216" t="str">
        <f>IF(LEN(A807)=0,"",INDEX('Smelter Look-up'!$A:$A,MATCH($A807,'Smelter Look-up'!$E:$E,0)))</f>
        <v/>
      </c>
      <c r="C807" s="220" t="str">
        <f>IF(LEN(A807)=0,"",INDEX('Smelter Look-up'!$C:$C,MATCH($A807,'Smelter Look-up'!$E:$E,0)))</f>
        <v/>
      </c>
      <c r="D807" s="282"/>
      <c r="E807" s="216" t="str">
        <f ca="1">IF(ISERROR($V807),"",OFFSET('Smelter Look-up'!$D$4,$V807-4,0)&amp;"")</f>
        <v/>
      </c>
      <c r="F807" s="216" t="str">
        <f ca="1">IF(ISERROR($V807),"",OFFSET('Smelter Look-up'!$E$4,$V807-4,0))</f>
        <v/>
      </c>
      <c r="G807" s="216" t="str">
        <f ca="1">IF(C807=$X$4,"Enter smelter details",IF(ISERROR($V807),"",OFFSET('Smelter Look-up'!$F$4,$V807-4,0)))</f>
        <v/>
      </c>
      <c r="H807" s="217" t="str">
        <f ca="1">IF(ISERROR($V807),"",OFFSET('Smelter Look-up'!$G$4,$V807-4,0))</f>
        <v/>
      </c>
      <c r="I807" s="218" t="str">
        <f ca="1">IF(ISERROR($V807),"",OFFSET('Smelter Look-up'!$H$4,$V807-4,0))</f>
        <v/>
      </c>
      <c r="J807" s="218" t="str">
        <f ca="1">IF(ISERROR($V807),"",OFFSET('Smelter Look-up'!$I$4,$V807-4,0))</f>
        <v/>
      </c>
      <c r="K807" s="272"/>
      <c r="L807" s="272"/>
      <c r="M807" s="272"/>
      <c r="N807" s="272"/>
      <c r="O807" s="272"/>
      <c r="P807" s="219"/>
      <c r="Q807" s="273"/>
      <c r="R807" s="216" t="str">
        <f ca="1">IF(ISERROR($V807),"",OFFSET('Smelter Look-up'!$C$4,$V807-4,0)&amp;"")</f>
        <v/>
      </c>
      <c r="S807" s="224" t="str">
        <f t="shared" ca="1" si="114"/>
        <v/>
      </c>
      <c r="T807" s="224" t="str">
        <f ca="1">IF(B807="","",IF(ISERROR(MATCH($J807,SorP!$B$1:$B$6230,0)),"",INDIRECT("'SorP'!$A$"&amp;MATCH($J807,SorP!$B$1:$B$6230,0))))</f>
        <v/>
      </c>
      <c r="U807" s="240"/>
      <c r="V807" s="274" t="e">
        <f>IF(C807="",NA(),MATCH($B807&amp;$C807,'Smelter Look-up'!$J:$J,0))</f>
        <v>#N/A</v>
      </c>
      <c r="W807" s="275"/>
      <c r="X807" s="275">
        <f t="shared" ca="1" si="115"/>
        <v>0</v>
      </c>
      <c r="Y807" s="275"/>
      <c r="Z807" s="275"/>
      <c r="AB807" s="277" t="str">
        <f t="shared" si="116"/>
        <v/>
      </c>
    </row>
    <row r="808" spans="1:28" s="276" customFormat="1" ht="20.25">
      <c r="A808" s="330"/>
      <c r="B808" s="216" t="str">
        <f>IF(LEN(A808)=0,"",INDEX('Smelter Look-up'!$A:$A,MATCH($A808,'Smelter Look-up'!$E:$E,0)))</f>
        <v/>
      </c>
      <c r="C808" s="220" t="str">
        <f>IF(LEN(A808)=0,"",INDEX('Smelter Look-up'!$C:$C,MATCH($A808,'Smelter Look-up'!$E:$E,0)))</f>
        <v/>
      </c>
      <c r="D808" s="282"/>
      <c r="E808" s="216" t="str">
        <f ca="1">IF(ISERROR($V808),"",OFFSET('Smelter Look-up'!$D$4,$V808-4,0)&amp;"")</f>
        <v/>
      </c>
      <c r="F808" s="216" t="str">
        <f ca="1">IF(ISERROR($V808),"",OFFSET('Smelter Look-up'!$E$4,$V808-4,0))</f>
        <v/>
      </c>
      <c r="G808" s="216" t="str">
        <f ca="1">IF(C808=$X$4,"Enter smelter details",IF(ISERROR($V808),"",OFFSET('Smelter Look-up'!$F$4,$V808-4,0)))</f>
        <v/>
      </c>
      <c r="H808" s="217" t="str">
        <f ca="1">IF(ISERROR($V808),"",OFFSET('Smelter Look-up'!$G$4,$V808-4,0))</f>
        <v/>
      </c>
      <c r="I808" s="218" t="str">
        <f ca="1">IF(ISERROR($V808),"",OFFSET('Smelter Look-up'!$H$4,$V808-4,0))</f>
        <v/>
      </c>
      <c r="J808" s="218" t="str">
        <f ca="1">IF(ISERROR($V808),"",OFFSET('Smelter Look-up'!$I$4,$V808-4,0))</f>
        <v/>
      </c>
      <c r="K808" s="272"/>
      <c r="L808" s="272"/>
      <c r="M808" s="272"/>
      <c r="N808" s="272"/>
      <c r="O808" s="272"/>
      <c r="P808" s="219"/>
      <c r="Q808" s="273"/>
      <c r="R808" s="216" t="str">
        <f ca="1">IF(ISERROR($V808),"",OFFSET('Smelter Look-up'!$C$4,$V808-4,0)&amp;"")</f>
        <v/>
      </c>
      <c r="S808" s="224" t="str">
        <f t="shared" ca="1" si="114"/>
        <v/>
      </c>
      <c r="T808" s="224" t="str">
        <f ca="1">IF(B808="","",IF(ISERROR(MATCH($J808,SorP!$B$1:$B$6230,0)),"",INDIRECT("'SorP'!$A$"&amp;MATCH($J808,SorP!$B$1:$B$6230,0))))</f>
        <v/>
      </c>
      <c r="U808" s="240"/>
      <c r="V808" s="274" t="e">
        <f>IF(C808="",NA(),MATCH($B808&amp;$C808,'Smelter Look-up'!$J:$J,0))</f>
        <v>#N/A</v>
      </c>
      <c r="W808" s="275"/>
      <c r="X808" s="275">
        <f t="shared" ca="1" si="115"/>
        <v>0</v>
      </c>
      <c r="Y808" s="275"/>
      <c r="Z808" s="275"/>
      <c r="AB808" s="277" t="str">
        <f t="shared" si="116"/>
        <v/>
      </c>
    </row>
    <row r="809" spans="1:28" s="276" customFormat="1" ht="20.25">
      <c r="A809" s="330"/>
      <c r="B809" s="216" t="str">
        <f>IF(LEN(A809)=0,"",INDEX('Smelter Look-up'!$A:$A,MATCH($A809,'Smelter Look-up'!$E:$E,0)))</f>
        <v/>
      </c>
      <c r="C809" s="220" t="str">
        <f>IF(LEN(A809)=0,"",INDEX('Smelter Look-up'!$C:$C,MATCH($A809,'Smelter Look-up'!$E:$E,0)))</f>
        <v/>
      </c>
      <c r="D809" s="282"/>
      <c r="E809" s="216" t="str">
        <f ca="1">IF(ISERROR($V809),"",OFFSET('Smelter Look-up'!$D$4,$V809-4,0)&amp;"")</f>
        <v/>
      </c>
      <c r="F809" s="216" t="str">
        <f ca="1">IF(ISERROR($V809),"",OFFSET('Smelter Look-up'!$E$4,$V809-4,0))</f>
        <v/>
      </c>
      <c r="G809" s="216" t="str">
        <f ca="1">IF(C809=$X$4,"Enter smelter details",IF(ISERROR($V809),"",OFFSET('Smelter Look-up'!$F$4,$V809-4,0)))</f>
        <v/>
      </c>
      <c r="H809" s="217" t="str">
        <f ca="1">IF(ISERROR($V809),"",OFFSET('Smelter Look-up'!$G$4,$V809-4,0))</f>
        <v/>
      </c>
      <c r="I809" s="218" t="str">
        <f ca="1">IF(ISERROR($V809),"",OFFSET('Smelter Look-up'!$H$4,$V809-4,0))</f>
        <v/>
      </c>
      <c r="J809" s="218" t="str">
        <f ca="1">IF(ISERROR($V809),"",OFFSET('Smelter Look-up'!$I$4,$V809-4,0))</f>
        <v/>
      </c>
      <c r="K809" s="272"/>
      <c r="L809" s="272"/>
      <c r="M809" s="272"/>
      <c r="N809" s="272"/>
      <c r="O809" s="272"/>
      <c r="P809" s="219"/>
      <c r="Q809" s="273"/>
      <c r="R809" s="216" t="str">
        <f ca="1">IF(ISERROR($V809),"",OFFSET('Smelter Look-up'!$C$4,$V809-4,0)&amp;"")</f>
        <v/>
      </c>
      <c r="S809" s="224" t="str">
        <f t="shared" ca="1" si="114"/>
        <v/>
      </c>
      <c r="T809" s="224" t="str">
        <f ca="1">IF(B809="","",IF(ISERROR(MATCH($J809,SorP!$B$1:$B$6230,0)),"",INDIRECT("'SorP'!$A$"&amp;MATCH($J809,SorP!$B$1:$B$6230,0))))</f>
        <v/>
      </c>
      <c r="U809" s="240"/>
      <c r="V809" s="274" t="e">
        <f>IF(C809="",NA(),MATCH($B809&amp;$C809,'Smelter Look-up'!$J:$J,0))</f>
        <v>#N/A</v>
      </c>
      <c r="W809" s="275"/>
      <c r="X809" s="275">
        <f t="shared" ca="1" si="115"/>
        <v>0</v>
      </c>
      <c r="Y809" s="275"/>
      <c r="Z809" s="275"/>
      <c r="AB809" s="277" t="str">
        <f t="shared" si="116"/>
        <v/>
      </c>
    </row>
    <row r="810" spans="1:28" s="276" customFormat="1" ht="20.25">
      <c r="A810" s="330"/>
      <c r="B810" s="216" t="str">
        <f>IF(LEN(A810)=0,"",INDEX('Smelter Look-up'!$A:$A,MATCH($A810,'Smelter Look-up'!$E:$E,0)))</f>
        <v/>
      </c>
      <c r="C810" s="220" t="str">
        <f>IF(LEN(A810)=0,"",INDEX('Smelter Look-up'!$C:$C,MATCH($A810,'Smelter Look-up'!$E:$E,0)))</f>
        <v/>
      </c>
      <c r="D810" s="282"/>
      <c r="E810" s="216" t="str">
        <f ca="1">IF(ISERROR($V810),"",OFFSET('Smelter Look-up'!$D$4,$V810-4,0)&amp;"")</f>
        <v/>
      </c>
      <c r="F810" s="216" t="str">
        <f ca="1">IF(ISERROR($V810),"",OFFSET('Smelter Look-up'!$E$4,$V810-4,0))</f>
        <v/>
      </c>
      <c r="G810" s="216" t="str">
        <f ca="1">IF(C810=$X$4,"Enter smelter details",IF(ISERROR($V810),"",OFFSET('Smelter Look-up'!$F$4,$V810-4,0)))</f>
        <v/>
      </c>
      <c r="H810" s="217" t="str">
        <f ca="1">IF(ISERROR($V810),"",OFFSET('Smelter Look-up'!$G$4,$V810-4,0))</f>
        <v/>
      </c>
      <c r="I810" s="218" t="str">
        <f ca="1">IF(ISERROR($V810),"",OFFSET('Smelter Look-up'!$H$4,$V810-4,0))</f>
        <v/>
      </c>
      <c r="J810" s="218" t="str">
        <f ca="1">IF(ISERROR($V810),"",OFFSET('Smelter Look-up'!$I$4,$V810-4,0))</f>
        <v/>
      </c>
      <c r="K810" s="272"/>
      <c r="L810" s="272"/>
      <c r="M810" s="272"/>
      <c r="N810" s="272"/>
      <c r="O810" s="272"/>
      <c r="P810" s="219"/>
      <c r="Q810" s="273"/>
      <c r="R810" s="216" t="str">
        <f ca="1">IF(ISERROR($V810),"",OFFSET('Smelter Look-up'!$C$4,$V810-4,0)&amp;"")</f>
        <v/>
      </c>
      <c r="S810" s="224" t="str">
        <f t="shared" ca="1" si="114"/>
        <v/>
      </c>
      <c r="T810" s="224" t="str">
        <f ca="1">IF(B810="","",IF(ISERROR(MATCH($J810,SorP!$B$1:$B$6230,0)),"",INDIRECT("'SorP'!$A$"&amp;MATCH($J810,SorP!$B$1:$B$6230,0))))</f>
        <v/>
      </c>
      <c r="U810" s="240"/>
      <c r="V810" s="274" t="e">
        <f>IF(C810="",NA(),MATCH($B810&amp;$C810,'Smelter Look-up'!$J:$J,0))</f>
        <v>#N/A</v>
      </c>
      <c r="W810" s="275"/>
      <c r="X810" s="275">
        <f t="shared" ca="1" si="115"/>
        <v>0</v>
      </c>
      <c r="Y810" s="275"/>
      <c r="Z810" s="275"/>
      <c r="AB810" s="277" t="str">
        <f t="shared" si="116"/>
        <v/>
      </c>
    </row>
    <row r="811" spans="1:28" s="276" customFormat="1" ht="20.25">
      <c r="A811" s="330"/>
      <c r="B811" s="216" t="str">
        <f>IF(LEN(A811)=0,"",INDEX('Smelter Look-up'!$A:$A,MATCH($A811,'Smelter Look-up'!$E:$E,0)))</f>
        <v/>
      </c>
      <c r="C811" s="220" t="str">
        <f>IF(LEN(A811)=0,"",INDEX('Smelter Look-up'!$C:$C,MATCH($A811,'Smelter Look-up'!$E:$E,0)))</f>
        <v/>
      </c>
      <c r="D811" s="282"/>
      <c r="E811" s="216" t="str">
        <f ca="1">IF(ISERROR($V811),"",OFFSET('Smelter Look-up'!$D$4,$V811-4,0)&amp;"")</f>
        <v/>
      </c>
      <c r="F811" s="216" t="str">
        <f ca="1">IF(ISERROR($V811),"",OFFSET('Smelter Look-up'!$E$4,$V811-4,0))</f>
        <v/>
      </c>
      <c r="G811" s="216" t="str">
        <f ca="1">IF(C811=$X$4,"Enter smelter details",IF(ISERROR($V811),"",OFFSET('Smelter Look-up'!$F$4,$V811-4,0)))</f>
        <v/>
      </c>
      <c r="H811" s="217" t="str">
        <f ca="1">IF(ISERROR($V811),"",OFFSET('Smelter Look-up'!$G$4,$V811-4,0))</f>
        <v/>
      </c>
      <c r="I811" s="218" t="str">
        <f ca="1">IF(ISERROR($V811),"",OFFSET('Smelter Look-up'!$H$4,$V811-4,0))</f>
        <v/>
      </c>
      <c r="J811" s="218" t="str">
        <f ca="1">IF(ISERROR($V811),"",OFFSET('Smelter Look-up'!$I$4,$V811-4,0))</f>
        <v/>
      </c>
      <c r="K811" s="272"/>
      <c r="L811" s="272"/>
      <c r="M811" s="272"/>
      <c r="N811" s="272"/>
      <c r="O811" s="272"/>
      <c r="P811" s="219"/>
      <c r="Q811" s="273"/>
      <c r="R811" s="216" t="str">
        <f ca="1">IF(ISERROR($V811),"",OFFSET('Smelter Look-up'!$C$4,$V811-4,0)&amp;"")</f>
        <v/>
      </c>
      <c r="S811" s="224" t="str">
        <f t="shared" ca="1" si="114"/>
        <v/>
      </c>
      <c r="T811" s="224" t="str">
        <f ca="1">IF(B811="","",IF(ISERROR(MATCH($J811,SorP!$B$1:$B$6230,0)),"",INDIRECT("'SorP'!$A$"&amp;MATCH($J811,SorP!$B$1:$B$6230,0))))</f>
        <v/>
      </c>
      <c r="U811" s="240"/>
      <c r="V811" s="274" t="e">
        <f>IF(C811="",NA(),MATCH($B811&amp;$C811,'Smelter Look-up'!$J:$J,0))</f>
        <v>#N/A</v>
      </c>
      <c r="W811" s="275"/>
      <c r="X811" s="275">
        <f t="shared" ca="1" si="115"/>
        <v>0</v>
      </c>
      <c r="Y811" s="275"/>
      <c r="Z811" s="275"/>
      <c r="AB811" s="277" t="str">
        <f t="shared" si="116"/>
        <v/>
      </c>
    </row>
    <row r="812" spans="1:28" s="276" customFormat="1" ht="20.25">
      <c r="A812" s="330"/>
      <c r="B812" s="216" t="str">
        <f>IF(LEN(A812)=0,"",INDEX('Smelter Look-up'!$A:$A,MATCH($A812,'Smelter Look-up'!$E:$E,0)))</f>
        <v/>
      </c>
      <c r="C812" s="220" t="str">
        <f>IF(LEN(A812)=0,"",INDEX('Smelter Look-up'!$C:$C,MATCH($A812,'Smelter Look-up'!$E:$E,0)))</f>
        <v/>
      </c>
      <c r="D812" s="282"/>
      <c r="E812" s="216" t="str">
        <f ca="1">IF(ISERROR($V812),"",OFFSET('Smelter Look-up'!$D$4,$V812-4,0)&amp;"")</f>
        <v/>
      </c>
      <c r="F812" s="216" t="str">
        <f ca="1">IF(ISERROR($V812),"",OFFSET('Smelter Look-up'!$E$4,$V812-4,0))</f>
        <v/>
      </c>
      <c r="G812" s="216" t="str">
        <f ca="1">IF(C812=$X$4,"Enter smelter details",IF(ISERROR($V812),"",OFFSET('Smelter Look-up'!$F$4,$V812-4,0)))</f>
        <v/>
      </c>
      <c r="H812" s="217" t="str">
        <f ca="1">IF(ISERROR($V812),"",OFFSET('Smelter Look-up'!$G$4,$V812-4,0))</f>
        <v/>
      </c>
      <c r="I812" s="218" t="str">
        <f ca="1">IF(ISERROR($V812),"",OFFSET('Smelter Look-up'!$H$4,$V812-4,0))</f>
        <v/>
      </c>
      <c r="J812" s="218" t="str">
        <f ca="1">IF(ISERROR($V812),"",OFFSET('Smelter Look-up'!$I$4,$V812-4,0))</f>
        <v/>
      </c>
      <c r="K812" s="272"/>
      <c r="L812" s="272"/>
      <c r="M812" s="272"/>
      <c r="N812" s="272"/>
      <c r="O812" s="272"/>
      <c r="P812" s="219"/>
      <c r="Q812" s="273"/>
      <c r="R812" s="216" t="str">
        <f ca="1">IF(ISERROR($V812),"",OFFSET('Smelter Look-up'!$C$4,$V812-4,0)&amp;"")</f>
        <v/>
      </c>
      <c r="S812" s="224" t="str">
        <f t="shared" ca="1" si="114"/>
        <v/>
      </c>
      <c r="T812" s="224" t="str">
        <f ca="1">IF(B812="","",IF(ISERROR(MATCH($J812,SorP!$B$1:$B$6230,0)),"",INDIRECT("'SorP'!$A$"&amp;MATCH($J812,SorP!$B$1:$B$6230,0))))</f>
        <v/>
      </c>
      <c r="U812" s="240"/>
      <c r="V812" s="274" t="e">
        <f>IF(C812="",NA(),MATCH($B812&amp;$C812,'Smelter Look-up'!$J:$J,0))</f>
        <v>#N/A</v>
      </c>
      <c r="W812" s="275"/>
      <c r="X812" s="275">
        <f t="shared" ca="1" si="115"/>
        <v>0</v>
      </c>
      <c r="Y812" s="275"/>
      <c r="Z812" s="275"/>
      <c r="AB812" s="277" t="str">
        <f t="shared" si="116"/>
        <v/>
      </c>
    </row>
    <row r="813" spans="1:28" s="276" customFormat="1" ht="20.25">
      <c r="A813" s="330"/>
      <c r="B813" s="216" t="str">
        <f>IF(LEN(A813)=0,"",INDEX('Smelter Look-up'!$A:$A,MATCH($A813,'Smelter Look-up'!$E:$E,0)))</f>
        <v/>
      </c>
      <c r="C813" s="220" t="str">
        <f>IF(LEN(A813)=0,"",INDEX('Smelter Look-up'!$C:$C,MATCH($A813,'Smelter Look-up'!$E:$E,0)))</f>
        <v/>
      </c>
      <c r="D813" s="282"/>
      <c r="E813" s="216" t="str">
        <f ca="1">IF(ISERROR($V813),"",OFFSET('Smelter Look-up'!$D$4,$V813-4,0)&amp;"")</f>
        <v/>
      </c>
      <c r="F813" s="216" t="str">
        <f ca="1">IF(ISERROR($V813),"",OFFSET('Smelter Look-up'!$E$4,$V813-4,0))</f>
        <v/>
      </c>
      <c r="G813" s="216" t="str">
        <f ca="1">IF(C813=$X$4,"Enter smelter details",IF(ISERROR($V813),"",OFFSET('Smelter Look-up'!$F$4,$V813-4,0)))</f>
        <v/>
      </c>
      <c r="H813" s="217" t="str">
        <f ca="1">IF(ISERROR($V813),"",OFFSET('Smelter Look-up'!$G$4,$V813-4,0))</f>
        <v/>
      </c>
      <c r="I813" s="218" t="str">
        <f ca="1">IF(ISERROR($V813),"",OFFSET('Smelter Look-up'!$H$4,$V813-4,0))</f>
        <v/>
      </c>
      <c r="J813" s="218" t="str">
        <f ca="1">IF(ISERROR($V813),"",OFFSET('Smelter Look-up'!$I$4,$V813-4,0))</f>
        <v/>
      </c>
      <c r="K813" s="272"/>
      <c r="L813" s="272"/>
      <c r="M813" s="272"/>
      <c r="N813" s="272"/>
      <c r="O813" s="272"/>
      <c r="P813" s="219"/>
      <c r="Q813" s="273"/>
      <c r="R813" s="216" t="str">
        <f ca="1">IF(ISERROR($V813),"",OFFSET('Smelter Look-up'!$C$4,$V813-4,0)&amp;"")</f>
        <v/>
      </c>
      <c r="S813" s="224" t="str">
        <f t="shared" ca="1" si="114"/>
        <v/>
      </c>
      <c r="T813" s="224" t="str">
        <f ca="1">IF(B813="","",IF(ISERROR(MATCH($J813,SorP!$B$1:$B$6230,0)),"",INDIRECT("'SorP'!$A$"&amp;MATCH($J813,SorP!$B$1:$B$6230,0))))</f>
        <v/>
      </c>
      <c r="U813" s="240"/>
      <c r="V813" s="274" t="e">
        <f>IF(C813="",NA(),MATCH($B813&amp;$C813,'Smelter Look-up'!$J:$J,0))</f>
        <v>#N/A</v>
      </c>
      <c r="W813" s="275"/>
      <c r="X813" s="275">
        <f t="shared" ca="1" si="115"/>
        <v>0</v>
      </c>
      <c r="Y813" s="275"/>
      <c r="Z813" s="275"/>
      <c r="AB813" s="277" t="str">
        <f t="shared" si="116"/>
        <v/>
      </c>
    </row>
    <row r="814" spans="1:28" s="276" customFormat="1" ht="20.25">
      <c r="A814" s="330"/>
      <c r="B814" s="216" t="str">
        <f>IF(LEN(A814)=0,"",INDEX('Smelter Look-up'!$A:$A,MATCH($A814,'Smelter Look-up'!$E:$E,0)))</f>
        <v/>
      </c>
      <c r="C814" s="220" t="str">
        <f>IF(LEN(A814)=0,"",INDEX('Smelter Look-up'!$C:$C,MATCH($A814,'Smelter Look-up'!$E:$E,0)))</f>
        <v/>
      </c>
      <c r="D814" s="282"/>
      <c r="E814" s="216" t="str">
        <f ca="1">IF(ISERROR($V814),"",OFFSET('Smelter Look-up'!$D$4,$V814-4,0)&amp;"")</f>
        <v/>
      </c>
      <c r="F814" s="216" t="str">
        <f ca="1">IF(ISERROR($V814),"",OFFSET('Smelter Look-up'!$E$4,$V814-4,0))</f>
        <v/>
      </c>
      <c r="G814" s="216" t="str">
        <f ca="1">IF(C814=$X$4,"Enter smelter details",IF(ISERROR($V814),"",OFFSET('Smelter Look-up'!$F$4,$V814-4,0)))</f>
        <v/>
      </c>
      <c r="H814" s="217" t="str">
        <f ca="1">IF(ISERROR($V814),"",OFFSET('Smelter Look-up'!$G$4,$V814-4,0))</f>
        <v/>
      </c>
      <c r="I814" s="218" t="str">
        <f ca="1">IF(ISERROR($V814),"",OFFSET('Smelter Look-up'!$H$4,$V814-4,0))</f>
        <v/>
      </c>
      <c r="J814" s="218" t="str">
        <f ca="1">IF(ISERROR($V814),"",OFFSET('Smelter Look-up'!$I$4,$V814-4,0))</f>
        <v/>
      </c>
      <c r="K814" s="272"/>
      <c r="L814" s="272"/>
      <c r="M814" s="272"/>
      <c r="N814" s="272"/>
      <c r="O814" s="272"/>
      <c r="P814" s="219"/>
      <c r="Q814" s="273"/>
      <c r="R814" s="216" t="str">
        <f ca="1">IF(ISERROR($V814),"",OFFSET('Smelter Look-up'!$C$4,$V814-4,0)&amp;"")</f>
        <v/>
      </c>
      <c r="S814" s="224" t="str">
        <f t="shared" ca="1" si="114"/>
        <v/>
      </c>
      <c r="T814" s="224" t="str">
        <f ca="1">IF(B814="","",IF(ISERROR(MATCH($J814,SorP!$B$1:$B$6230,0)),"",INDIRECT("'SorP'!$A$"&amp;MATCH($J814,SorP!$B$1:$B$6230,0))))</f>
        <v/>
      </c>
      <c r="U814" s="240"/>
      <c r="V814" s="274" t="e">
        <f>IF(C814="",NA(),MATCH($B814&amp;$C814,'Smelter Look-up'!$J:$J,0))</f>
        <v>#N/A</v>
      </c>
      <c r="W814" s="275"/>
      <c r="X814" s="275">
        <f t="shared" ca="1" si="115"/>
        <v>0</v>
      </c>
      <c r="Y814" s="275"/>
      <c r="Z814" s="275"/>
      <c r="AB814" s="277" t="str">
        <f t="shared" si="116"/>
        <v/>
      </c>
    </row>
    <row r="815" spans="1:28" s="276" customFormat="1" ht="20.25">
      <c r="A815" s="330"/>
      <c r="B815" s="216" t="str">
        <f>IF(LEN(A815)=0,"",INDEX('Smelter Look-up'!$A:$A,MATCH($A815,'Smelter Look-up'!$E:$E,0)))</f>
        <v/>
      </c>
      <c r="C815" s="220" t="str">
        <f>IF(LEN(A815)=0,"",INDEX('Smelter Look-up'!$C:$C,MATCH($A815,'Smelter Look-up'!$E:$E,0)))</f>
        <v/>
      </c>
      <c r="D815" s="282"/>
      <c r="E815" s="216" t="str">
        <f ca="1">IF(ISERROR($V815),"",OFFSET('Smelter Look-up'!$D$4,$V815-4,0)&amp;"")</f>
        <v/>
      </c>
      <c r="F815" s="216" t="str">
        <f ca="1">IF(ISERROR($V815),"",OFFSET('Smelter Look-up'!$E$4,$V815-4,0))</f>
        <v/>
      </c>
      <c r="G815" s="216" t="str">
        <f ca="1">IF(C815=$X$4,"Enter smelter details",IF(ISERROR($V815),"",OFFSET('Smelter Look-up'!$F$4,$V815-4,0)))</f>
        <v/>
      </c>
      <c r="H815" s="217" t="str">
        <f ca="1">IF(ISERROR($V815),"",OFFSET('Smelter Look-up'!$G$4,$V815-4,0))</f>
        <v/>
      </c>
      <c r="I815" s="218" t="str">
        <f ca="1">IF(ISERROR($V815),"",OFFSET('Smelter Look-up'!$H$4,$V815-4,0))</f>
        <v/>
      </c>
      <c r="J815" s="218" t="str">
        <f ca="1">IF(ISERROR($V815),"",OFFSET('Smelter Look-up'!$I$4,$V815-4,0))</f>
        <v/>
      </c>
      <c r="K815" s="272"/>
      <c r="L815" s="272"/>
      <c r="M815" s="272"/>
      <c r="N815" s="272"/>
      <c r="O815" s="272"/>
      <c r="P815" s="219"/>
      <c r="Q815" s="273"/>
      <c r="R815" s="216" t="str">
        <f ca="1">IF(ISERROR($V815),"",OFFSET('Smelter Look-up'!$C$4,$V815-4,0)&amp;"")</f>
        <v/>
      </c>
      <c r="S815" s="224" t="str">
        <f t="shared" ca="1" si="114"/>
        <v/>
      </c>
      <c r="T815" s="224" t="str">
        <f ca="1">IF(B815="","",IF(ISERROR(MATCH($J815,SorP!$B$1:$B$6230,0)),"",INDIRECT("'SorP'!$A$"&amp;MATCH($J815,SorP!$B$1:$B$6230,0))))</f>
        <v/>
      </c>
      <c r="U815" s="240"/>
      <c r="V815" s="274" t="e">
        <f>IF(C815="",NA(),MATCH($B815&amp;$C815,'Smelter Look-up'!$J:$J,0))</f>
        <v>#N/A</v>
      </c>
      <c r="W815" s="275"/>
      <c r="X815" s="275">
        <f t="shared" ca="1" si="115"/>
        <v>0</v>
      </c>
      <c r="Y815" s="275"/>
      <c r="Z815" s="275"/>
      <c r="AB815" s="277" t="str">
        <f t="shared" si="116"/>
        <v/>
      </c>
    </row>
    <row r="816" spans="1:28" s="276" customFormat="1" ht="20.25">
      <c r="A816" s="330"/>
      <c r="B816" s="216" t="str">
        <f>IF(LEN(A816)=0,"",INDEX('Smelter Look-up'!$A:$A,MATCH($A816,'Smelter Look-up'!$E:$E,0)))</f>
        <v/>
      </c>
      <c r="C816" s="220" t="str">
        <f>IF(LEN(A816)=0,"",INDEX('Smelter Look-up'!$C:$C,MATCH($A816,'Smelter Look-up'!$E:$E,0)))</f>
        <v/>
      </c>
      <c r="D816" s="282"/>
      <c r="E816" s="216" t="str">
        <f ca="1">IF(ISERROR($V816),"",OFFSET('Smelter Look-up'!$D$4,$V816-4,0)&amp;"")</f>
        <v/>
      </c>
      <c r="F816" s="216" t="str">
        <f ca="1">IF(ISERROR($V816),"",OFFSET('Smelter Look-up'!$E$4,$V816-4,0))</f>
        <v/>
      </c>
      <c r="G816" s="216" t="str">
        <f ca="1">IF(C816=$X$4,"Enter smelter details",IF(ISERROR($V816),"",OFFSET('Smelter Look-up'!$F$4,$V816-4,0)))</f>
        <v/>
      </c>
      <c r="H816" s="217" t="str">
        <f ca="1">IF(ISERROR($V816),"",OFFSET('Smelter Look-up'!$G$4,$V816-4,0))</f>
        <v/>
      </c>
      <c r="I816" s="218" t="str">
        <f ca="1">IF(ISERROR($V816),"",OFFSET('Smelter Look-up'!$H$4,$V816-4,0))</f>
        <v/>
      </c>
      <c r="J816" s="218" t="str">
        <f ca="1">IF(ISERROR($V816),"",OFFSET('Smelter Look-up'!$I$4,$V816-4,0))</f>
        <v/>
      </c>
      <c r="K816" s="272"/>
      <c r="L816" s="272"/>
      <c r="M816" s="272"/>
      <c r="N816" s="272"/>
      <c r="O816" s="272"/>
      <c r="P816" s="219"/>
      <c r="Q816" s="273"/>
      <c r="R816" s="216" t="str">
        <f ca="1">IF(ISERROR($V816),"",OFFSET('Smelter Look-up'!$C$4,$V816-4,0)&amp;"")</f>
        <v/>
      </c>
      <c r="S816" s="224" t="str">
        <f t="shared" ca="1" si="114"/>
        <v/>
      </c>
      <c r="T816" s="224" t="str">
        <f ca="1">IF(B816="","",IF(ISERROR(MATCH($J816,SorP!$B$1:$B$6230,0)),"",INDIRECT("'SorP'!$A$"&amp;MATCH($J816,SorP!$B$1:$B$6230,0))))</f>
        <v/>
      </c>
      <c r="U816" s="240"/>
      <c r="V816" s="274" t="e">
        <f>IF(C816="",NA(),MATCH($B816&amp;$C816,'Smelter Look-up'!$J:$J,0))</f>
        <v>#N/A</v>
      </c>
      <c r="W816" s="275"/>
      <c r="X816" s="275">
        <f t="shared" ca="1" si="115"/>
        <v>0</v>
      </c>
      <c r="Y816" s="275"/>
      <c r="Z816" s="275"/>
      <c r="AB816" s="277" t="str">
        <f t="shared" si="116"/>
        <v/>
      </c>
    </row>
    <row r="817" spans="1:28" s="276" customFormat="1" ht="20.25">
      <c r="A817" s="330"/>
      <c r="B817" s="216" t="str">
        <f>IF(LEN(A817)=0,"",INDEX('Smelter Look-up'!$A:$A,MATCH($A817,'Smelter Look-up'!$E:$E,0)))</f>
        <v/>
      </c>
      <c r="C817" s="220" t="str">
        <f>IF(LEN(A817)=0,"",INDEX('Smelter Look-up'!$C:$C,MATCH($A817,'Smelter Look-up'!$E:$E,0)))</f>
        <v/>
      </c>
      <c r="D817" s="282"/>
      <c r="E817" s="216" t="str">
        <f ca="1">IF(ISERROR($V817),"",OFFSET('Smelter Look-up'!$D$4,$V817-4,0)&amp;"")</f>
        <v/>
      </c>
      <c r="F817" s="216" t="str">
        <f ca="1">IF(ISERROR($V817),"",OFFSET('Smelter Look-up'!$E$4,$V817-4,0))</f>
        <v/>
      </c>
      <c r="G817" s="216" t="str">
        <f ca="1">IF(C817=$X$4,"Enter smelter details",IF(ISERROR($V817),"",OFFSET('Smelter Look-up'!$F$4,$V817-4,0)))</f>
        <v/>
      </c>
      <c r="H817" s="217" t="str">
        <f ca="1">IF(ISERROR($V817),"",OFFSET('Smelter Look-up'!$G$4,$V817-4,0))</f>
        <v/>
      </c>
      <c r="I817" s="218" t="str">
        <f ca="1">IF(ISERROR($V817),"",OFFSET('Smelter Look-up'!$H$4,$V817-4,0))</f>
        <v/>
      </c>
      <c r="J817" s="218" t="str">
        <f ca="1">IF(ISERROR($V817),"",OFFSET('Smelter Look-up'!$I$4,$V817-4,0))</f>
        <v/>
      </c>
      <c r="K817" s="272"/>
      <c r="L817" s="272"/>
      <c r="M817" s="272"/>
      <c r="N817" s="272"/>
      <c r="O817" s="272"/>
      <c r="P817" s="219"/>
      <c r="Q817" s="273"/>
      <c r="R817" s="216" t="str">
        <f ca="1">IF(ISERROR($V817),"",OFFSET('Smelter Look-up'!$C$4,$V817-4,0)&amp;"")</f>
        <v/>
      </c>
      <c r="S817" s="224" t="str">
        <f t="shared" ca="1" si="114"/>
        <v/>
      </c>
      <c r="T817" s="224" t="str">
        <f ca="1">IF(B817="","",IF(ISERROR(MATCH($J817,SorP!$B$1:$B$6230,0)),"",INDIRECT("'SorP'!$A$"&amp;MATCH($J817,SorP!$B$1:$B$6230,0))))</f>
        <v/>
      </c>
      <c r="U817" s="240"/>
      <c r="V817" s="274" t="e">
        <f>IF(C817="",NA(),MATCH($B817&amp;$C817,'Smelter Look-up'!$J:$J,0))</f>
        <v>#N/A</v>
      </c>
      <c r="W817" s="275"/>
      <c r="X817" s="275">
        <f t="shared" ca="1" si="115"/>
        <v>0</v>
      </c>
      <c r="Y817" s="275"/>
      <c r="Z817" s="275"/>
      <c r="AB817" s="277" t="str">
        <f t="shared" si="116"/>
        <v/>
      </c>
    </row>
    <row r="818" spans="1:28" s="276" customFormat="1" ht="20.25">
      <c r="A818" s="330"/>
      <c r="B818" s="216" t="str">
        <f>IF(LEN(A818)=0,"",INDEX('Smelter Look-up'!$A:$A,MATCH($A818,'Smelter Look-up'!$E:$E,0)))</f>
        <v/>
      </c>
      <c r="C818" s="220" t="str">
        <f>IF(LEN(A818)=0,"",INDEX('Smelter Look-up'!$C:$C,MATCH($A818,'Smelter Look-up'!$E:$E,0)))</f>
        <v/>
      </c>
      <c r="D818" s="282"/>
      <c r="E818" s="216" t="str">
        <f ca="1">IF(ISERROR($V818),"",OFFSET('Smelter Look-up'!$D$4,$V818-4,0)&amp;"")</f>
        <v/>
      </c>
      <c r="F818" s="216" t="str">
        <f ca="1">IF(ISERROR($V818),"",OFFSET('Smelter Look-up'!$E$4,$V818-4,0))</f>
        <v/>
      </c>
      <c r="G818" s="216" t="str">
        <f ca="1">IF(C818=$X$4,"Enter smelter details",IF(ISERROR($V818),"",OFFSET('Smelter Look-up'!$F$4,$V818-4,0)))</f>
        <v/>
      </c>
      <c r="H818" s="217" t="str">
        <f ca="1">IF(ISERROR($V818),"",OFFSET('Smelter Look-up'!$G$4,$V818-4,0))</f>
        <v/>
      </c>
      <c r="I818" s="218" t="str">
        <f ca="1">IF(ISERROR($V818),"",OFFSET('Smelter Look-up'!$H$4,$V818-4,0))</f>
        <v/>
      </c>
      <c r="J818" s="218" t="str">
        <f ca="1">IF(ISERROR($V818),"",OFFSET('Smelter Look-up'!$I$4,$V818-4,0))</f>
        <v/>
      </c>
      <c r="K818" s="272"/>
      <c r="L818" s="272"/>
      <c r="M818" s="272"/>
      <c r="N818" s="272"/>
      <c r="O818" s="272"/>
      <c r="P818" s="219"/>
      <c r="Q818" s="273"/>
      <c r="R818" s="216" t="str">
        <f ca="1">IF(ISERROR($V818),"",OFFSET('Smelter Look-up'!$C$4,$V818-4,0)&amp;"")</f>
        <v/>
      </c>
      <c r="S818" s="224" t="str">
        <f t="shared" ca="1" si="114"/>
        <v/>
      </c>
      <c r="T818" s="224" t="str">
        <f ca="1">IF(B818="","",IF(ISERROR(MATCH($J818,SorP!$B$1:$B$6230,0)),"",INDIRECT("'SorP'!$A$"&amp;MATCH($J818,SorP!$B$1:$B$6230,0))))</f>
        <v/>
      </c>
      <c r="U818" s="240"/>
      <c r="V818" s="274" t="e">
        <f>IF(C818="",NA(),MATCH($B818&amp;$C818,'Smelter Look-up'!$J:$J,0))</f>
        <v>#N/A</v>
      </c>
      <c r="W818" s="275"/>
      <c r="X818" s="275">
        <f t="shared" ca="1" si="115"/>
        <v>0</v>
      </c>
      <c r="Y818" s="275"/>
      <c r="Z818" s="275"/>
      <c r="AB818" s="277" t="str">
        <f t="shared" si="116"/>
        <v/>
      </c>
    </row>
    <row r="819" spans="1:28" s="276" customFormat="1" ht="20.25">
      <c r="A819" s="330"/>
      <c r="B819" s="216" t="str">
        <f>IF(LEN(A819)=0,"",INDEX('Smelter Look-up'!$A:$A,MATCH($A819,'Smelter Look-up'!$E:$E,0)))</f>
        <v/>
      </c>
      <c r="C819" s="220" t="str">
        <f>IF(LEN(A819)=0,"",INDEX('Smelter Look-up'!$C:$C,MATCH($A819,'Smelter Look-up'!$E:$E,0)))</f>
        <v/>
      </c>
      <c r="D819" s="282"/>
      <c r="E819" s="216" t="str">
        <f ca="1">IF(ISERROR($V819),"",OFFSET('Smelter Look-up'!$D$4,$V819-4,0)&amp;"")</f>
        <v/>
      </c>
      <c r="F819" s="216" t="str">
        <f ca="1">IF(ISERROR($V819),"",OFFSET('Smelter Look-up'!$E$4,$V819-4,0))</f>
        <v/>
      </c>
      <c r="G819" s="216" t="str">
        <f ca="1">IF(C819=$X$4,"Enter smelter details",IF(ISERROR($V819),"",OFFSET('Smelter Look-up'!$F$4,$V819-4,0)))</f>
        <v/>
      </c>
      <c r="H819" s="217" t="str">
        <f ca="1">IF(ISERROR($V819),"",OFFSET('Smelter Look-up'!$G$4,$V819-4,0))</f>
        <v/>
      </c>
      <c r="I819" s="218" t="str">
        <f ca="1">IF(ISERROR($V819),"",OFFSET('Smelter Look-up'!$H$4,$V819-4,0))</f>
        <v/>
      </c>
      <c r="J819" s="218" t="str">
        <f ca="1">IF(ISERROR($V819),"",OFFSET('Smelter Look-up'!$I$4,$V819-4,0))</f>
        <v/>
      </c>
      <c r="K819" s="272"/>
      <c r="L819" s="272"/>
      <c r="M819" s="272"/>
      <c r="N819" s="272"/>
      <c r="O819" s="272"/>
      <c r="P819" s="219"/>
      <c r="Q819" s="273"/>
      <c r="R819" s="216" t="str">
        <f ca="1">IF(ISERROR($V819),"",OFFSET('Smelter Look-up'!$C$4,$V819-4,0)&amp;"")</f>
        <v/>
      </c>
      <c r="S819" s="224" t="str">
        <f t="shared" ca="1" si="114"/>
        <v/>
      </c>
      <c r="T819" s="224" t="str">
        <f ca="1">IF(B819="","",IF(ISERROR(MATCH($J819,SorP!$B$1:$B$6230,0)),"",INDIRECT("'SorP'!$A$"&amp;MATCH($J819,SorP!$B$1:$B$6230,0))))</f>
        <v/>
      </c>
      <c r="U819" s="240"/>
      <c r="V819" s="274" t="e">
        <f>IF(C819="",NA(),MATCH($B819&amp;$C819,'Smelter Look-up'!$J:$J,0))</f>
        <v>#N/A</v>
      </c>
      <c r="W819" s="275"/>
      <c r="X819" s="275">
        <f t="shared" ca="1" si="115"/>
        <v>0</v>
      </c>
      <c r="Y819" s="275"/>
      <c r="Z819" s="275"/>
      <c r="AB819" s="277" t="str">
        <f t="shared" si="116"/>
        <v/>
      </c>
    </row>
    <row r="820" spans="1:28" s="276" customFormat="1" ht="20.25">
      <c r="A820" s="330"/>
      <c r="B820" s="216" t="str">
        <f>IF(LEN(A820)=0,"",INDEX('Smelter Look-up'!$A:$A,MATCH($A820,'Smelter Look-up'!$E:$E,0)))</f>
        <v/>
      </c>
      <c r="C820" s="220" t="str">
        <f>IF(LEN(A820)=0,"",INDEX('Smelter Look-up'!$C:$C,MATCH($A820,'Smelter Look-up'!$E:$E,0)))</f>
        <v/>
      </c>
      <c r="D820" s="282"/>
      <c r="E820" s="216" t="str">
        <f ca="1">IF(ISERROR($V820),"",OFFSET('Smelter Look-up'!$D$4,$V820-4,0)&amp;"")</f>
        <v/>
      </c>
      <c r="F820" s="216" t="str">
        <f ca="1">IF(ISERROR($V820),"",OFFSET('Smelter Look-up'!$E$4,$V820-4,0))</f>
        <v/>
      </c>
      <c r="G820" s="216" t="str">
        <f ca="1">IF(C820=$X$4,"Enter smelter details",IF(ISERROR($V820),"",OFFSET('Smelter Look-up'!$F$4,$V820-4,0)))</f>
        <v/>
      </c>
      <c r="H820" s="217" t="str">
        <f ca="1">IF(ISERROR($V820),"",OFFSET('Smelter Look-up'!$G$4,$V820-4,0))</f>
        <v/>
      </c>
      <c r="I820" s="218" t="str">
        <f ca="1">IF(ISERROR($V820),"",OFFSET('Smelter Look-up'!$H$4,$V820-4,0))</f>
        <v/>
      </c>
      <c r="J820" s="218" t="str">
        <f ca="1">IF(ISERROR($V820),"",OFFSET('Smelter Look-up'!$I$4,$V820-4,0))</f>
        <v/>
      </c>
      <c r="K820" s="272"/>
      <c r="L820" s="272"/>
      <c r="M820" s="272"/>
      <c r="N820" s="272"/>
      <c r="O820" s="272"/>
      <c r="P820" s="219"/>
      <c r="Q820" s="273"/>
      <c r="R820" s="216" t="str">
        <f ca="1">IF(ISERROR($V820),"",OFFSET('Smelter Look-up'!$C$4,$V820-4,0)&amp;"")</f>
        <v/>
      </c>
      <c r="S820" s="224" t="str">
        <f t="shared" ca="1" si="114"/>
        <v/>
      </c>
      <c r="T820" s="224" t="str">
        <f ca="1">IF(B820="","",IF(ISERROR(MATCH($J820,SorP!$B$1:$B$6230,0)),"",INDIRECT("'SorP'!$A$"&amp;MATCH($J820,SorP!$B$1:$B$6230,0))))</f>
        <v/>
      </c>
      <c r="U820" s="240"/>
      <c r="V820" s="274" t="e">
        <f>IF(C820="",NA(),MATCH($B820&amp;$C820,'Smelter Look-up'!$J:$J,0))</f>
        <v>#N/A</v>
      </c>
      <c r="W820" s="275"/>
      <c r="X820" s="275">
        <f t="shared" ca="1" si="115"/>
        <v>0</v>
      </c>
      <c r="Y820" s="275"/>
      <c r="Z820" s="275"/>
      <c r="AB820" s="277" t="str">
        <f t="shared" si="116"/>
        <v/>
      </c>
    </row>
    <row r="821" spans="1:28" s="276" customFormat="1" ht="20.25">
      <c r="A821" s="330"/>
      <c r="B821" s="216" t="str">
        <f>IF(LEN(A821)=0,"",INDEX('Smelter Look-up'!$A:$A,MATCH($A821,'Smelter Look-up'!$E:$E,0)))</f>
        <v/>
      </c>
      <c r="C821" s="220" t="str">
        <f>IF(LEN(A821)=0,"",INDEX('Smelter Look-up'!$C:$C,MATCH($A821,'Smelter Look-up'!$E:$E,0)))</f>
        <v/>
      </c>
      <c r="D821" s="282"/>
      <c r="E821" s="216" t="str">
        <f ca="1">IF(ISERROR($V821),"",OFFSET('Smelter Look-up'!$D$4,$V821-4,0)&amp;"")</f>
        <v/>
      </c>
      <c r="F821" s="216" t="str">
        <f ca="1">IF(ISERROR($V821),"",OFFSET('Smelter Look-up'!$E$4,$V821-4,0))</f>
        <v/>
      </c>
      <c r="G821" s="216" t="str">
        <f ca="1">IF(C821=$X$4,"Enter smelter details",IF(ISERROR($V821),"",OFFSET('Smelter Look-up'!$F$4,$V821-4,0)))</f>
        <v/>
      </c>
      <c r="H821" s="217" t="str">
        <f ca="1">IF(ISERROR($V821),"",OFFSET('Smelter Look-up'!$G$4,$V821-4,0))</f>
        <v/>
      </c>
      <c r="I821" s="218" t="str">
        <f ca="1">IF(ISERROR($V821),"",OFFSET('Smelter Look-up'!$H$4,$V821-4,0))</f>
        <v/>
      </c>
      <c r="J821" s="218" t="str">
        <f ca="1">IF(ISERROR($V821),"",OFFSET('Smelter Look-up'!$I$4,$V821-4,0))</f>
        <v/>
      </c>
      <c r="K821" s="272"/>
      <c r="L821" s="272"/>
      <c r="M821" s="272"/>
      <c r="N821" s="272"/>
      <c r="O821" s="272"/>
      <c r="P821" s="219"/>
      <c r="Q821" s="273"/>
      <c r="R821" s="216" t="str">
        <f ca="1">IF(ISERROR($V821),"",OFFSET('Smelter Look-up'!$C$4,$V821-4,0)&amp;"")</f>
        <v/>
      </c>
      <c r="S821" s="224" t="str">
        <f t="shared" ca="1" si="114"/>
        <v/>
      </c>
      <c r="T821" s="224" t="str">
        <f ca="1">IF(B821="","",IF(ISERROR(MATCH($J821,SorP!$B$1:$B$6230,0)),"",INDIRECT("'SorP'!$A$"&amp;MATCH($J821,SorP!$B$1:$B$6230,0))))</f>
        <v/>
      </c>
      <c r="U821" s="240"/>
      <c r="V821" s="274" t="e">
        <f>IF(C821="",NA(),MATCH($B821&amp;$C821,'Smelter Look-up'!$J:$J,0))</f>
        <v>#N/A</v>
      </c>
      <c r="W821" s="275"/>
      <c r="X821" s="275">
        <f t="shared" ca="1" si="115"/>
        <v>0</v>
      </c>
      <c r="Y821" s="275"/>
      <c r="Z821" s="275"/>
      <c r="AB821" s="277" t="str">
        <f t="shared" si="116"/>
        <v/>
      </c>
    </row>
    <row r="822" spans="1:28" s="276" customFormat="1" ht="20.25">
      <c r="A822" s="330"/>
      <c r="B822" s="216" t="str">
        <f>IF(LEN(A822)=0,"",INDEX('Smelter Look-up'!$A:$A,MATCH($A822,'Smelter Look-up'!$E:$E,0)))</f>
        <v/>
      </c>
      <c r="C822" s="220" t="str">
        <f>IF(LEN(A822)=0,"",INDEX('Smelter Look-up'!$C:$C,MATCH($A822,'Smelter Look-up'!$E:$E,0)))</f>
        <v/>
      </c>
      <c r="D822" s="282"/>
      <c r="E822" s="216" t="str">
        <f ca="1">IF(ISERROR($V822),"",OFFSET('Smelter Look-up'!$D$4,$V822-4,0)&amp;"")</f>
        <v/>
      </c>
      <c r="F822" s="216" t="str">
        <f ca="1">IF(ISERROR($V822),"",OFFSET('Smelter Look-up'!$E$4,$V822-4,0))</f>
        <v/>
      </c>
      <c r="G822" s="216" t="str">
        <f ca="1">IF(C822=$X$4,"Enter smelter details",IF(ISERROR($V822),"",OFFSET('Smelter Look-up'!$F$4,$V822-4,0)))</f>
        <v/>
      </c>
      <c r="H822" s="217" t="str">
        <f ca="1">IF(ISERROR($V822),"",OFFSET('Smelter Look-up'!$G$4,$V822-4,0))</f>
        <v/>
      </c>
      <c r="I822" s="218" t="str">
        <f ca="1">IF(ISERROR($V822),"",OFFSET('Smelter Look-up'!$H$4,$V822-4,0))</f>
        <v/>
      </c>
      <c r="J822" s="218" t="str">
        <f ca="1">IF(ISERROR($V822),"",OFFSET('Smelter Look-up'!$I$4,$V822-4,0))</f>
        <v/>
      </c>
      <c r="K822" s="272"/>
      <c r="L822" s="272"/>
      <c r="M822" s="272"/>
      <c r="N822" s="272"/>
      <c r="O822" s="272"/>
      <c r="P822" s="219"/>
      <c r="Q822" s="273"/>
      <c r="R822" s="216" t="str">
        <f ca="1">IF(ISERROR($V822),"",OFFSET('Smelter Look-up'!$C$4,$V822-4,0)&amp;"")</f>
        <v/>
      </c>
      <c r="S822" s="224" t="str">
        <f t="shared" ca="1" si="114"/>
        <v/>
      </c>
      <c r="T822" s="224" t="str">
        <f ca="1">IF(B822="","",IF(ISERROR(MATCH($J822,SorP!$B$1:$B$6230,0)),"",INDIRECT("'SorP'!$A$"&amp;MATCH($J822,SorP!$B$1:$B$6230,0))))</f>
        <v/>
      </c>
      <c r="U822" s="240"/>
      <c r="V822" s="274" t="e">
        <f>IF(C822="",NA(),MATCH($B822&amp;$C822,'Smelter Look-up'!$J:$J,0))</f>
        <v>#N/A</v>
      </c>
      <c r="W822" s="275"/>
      <c r="X822" s="275">
        <f t="shared" ca="1" si="115"/>
        <v>0</v>
      </c>
      <c r="Y822" s="275"/>
      <c r="Z822" s="275"/>
      <c r="AB822" s="277" t="str">
        <f t="shared" si="116"/>
        <v/>
      </c>
    </row>
    <row r="823" spans="1:28" s="276" customFormat="1" ht="20.25">
      <c r="A823" s="330"/>
      <c r="B823" s="216" t="str">
        <f>IF(LEN(A823)=0,"",INDEX('Smelter Look-up'!$A:$A,MATCH($A823,'Smelter Look-up'!$E:$E,0)))</f>
        <v/>
      </c>
      <c r="C823" s="220" t="str">
        <f>IF(LEN(A823)=0,"",INDEX('Smelter Look-up'!$C:$C,MATCH($A823,'Smelter Look-up'!$E:$E,0)))</f>
        <v/>
      </c>
      <c r="D823" s="282"/>
      <c r="E823" s="216" t="str">
        <f ca="1">IF(ISERROR($V823),"",OFFSET('Smelter Look-up'!$D$4,$V823-4,0)&amp;"")</f>
        <v/>
      </c>
      <c r="F823" s="216" t="str">
        <f ca="1">IF(ISERROR($V823),"",OFFSET('Smelter Look-up'!$E$4,$V823-4,0))</f>
        <v/>
      </c>
      <c r="G823" s="216" t="str">
        <f ca="1">IF(C823=$X$4,"Enter smelter details",IF(ISERROR($V823),"",OFFSET('Smelter Look-up'!$F$4,$V823-4,0)))</f>
        <v/>
      </c>
      <c r="H823" s="217" t="str">
        <f ca="1">IF(ISERROR($V823),"",OFFSET('Smelter Look-up'!$G$4,$V823-4,0))</f>
        <v/>
      </c>
      <c r="I823" s="218" t="str">
        <f ca="1">IF(ISERROR($V823),"",OFFSET('Smelter Look-up'!$H$4,$V823-4,0))</f>
        <v/>
      </c>
      <c r="J823" s="218" t="str">
        <f ca="1">IF(ISERROR($V823),"",OFFSET('Smelter Look-up'!$I$4,$V823-4,0))</f>
        <v/>
      </c>
      <c r="K823" s="272"/>
      <c r="L823" s="272"/>
      <c r="M823" s="272"/>
      <c r="N823" s="272"/>
      <c r="O823" s="272"/>
      <c r="P823" s="219"/>
      <c r="Q823" s="273"/>
      <c r="R823" s="216" t="str">
        <f ca="1">IF(ISERROR($V823),"",OFFSET('Smelter Look-up'!$C$4,$V823-4,0)&amp;"")</f>
        <v/>
      </c>
      <c r="S823" s="224" t="str">
        <f t="shared" ca="1" si="114"/>
        <v/>
      </c>
      <c r="T823" s="224" t="str">
        <f ca="1">IF(B823="","",IF(ISERROR(MATCH($J823,SorP!$B$1:$B$6230,0)),"",INDIRECT("'SorP'!$A$"&amp;MATCH($J823,SorP!$B$1:$B$6230,0))))</f>
        <v/>
      </c>
      <c r="U823" s="240"/>
      <c r="V823" s="274" t="e">
        <f>IF(C823="",NA(),MATCH($B823&amp;$C823,'Smelter Look-up'!$J:$J,0))</f>
        <v>#N/A</v>
      </c>
      <c r="W823" s="275"/>
      <c r="X823" s="275">
        <f t="shared" ca="1" si="115"/>
        <v>0</v>
      </c>
      <c r="Y823" s="275"/>
      <c r="Z823" s="275"/>
      <c r="AB823" s="277" t="str">
        <f t="shared" si="116"/>
        <v/>
      </c>
    </row>
    <row r="824" spans="1:28" s="276" customFormat="1" ht="20.25">
      <c r="A824" s="330"/>
      <c r="B824" s="216" t="str">
        <f>IF(LEN(A824)=0,"",INDEX('Smelter Look-up'!$A:$A,MATCH($A824,'Smelter Look-up'!$E:$E,0)))</f>
        <v/>
      </c>
      <c r="C824" s="220" t="str">
        <f>IF(LEN(A824)=0,"",INDEX('Smelter Look-up'!$C:$C,MATCH($A824,'Smelter Look-up'!$E:$E,0)))</f>
        <v/>
      </c>
      <c r="D824" s="282"/>
      <c r="E824" s="216" t="str">
        <f ca="1">IF(ISERROR($V824),"",OFFSET('Smelter Look-up'!$D$4,$V824-4,0)&amp;"")</f>
        <v/>
      </c>
      <c r="F824" s="216" t="str">
        <f ca="1">IF(ISERROR($V824),"",OFFSET('Smelter Look-up'!$E$4,$V824-4,0))</f>
        <v/>
      </c>
      <c r="G824" s="216" t="str">
        <f ca="1">IF(C824=$X$4,"Enter smelter details",IF(ISERROR($V824),"",OFFSET('Smelter Look-up'!$F$4,$V824-4,0)))</f>
        <v/>
      </c>
      <c r="H824" s="217" t="str">
        <f ca="1">IF(ISERROR($V824),"",OFFSET('Smelter Look-up'!$G$4,$V824-4,0))</f>
        <v/>
      </c>
      <c r="I824" s="218" t="str">
        <f ca="1">IF(ISERROR($V824),"",OFFSET('Smelter Look-up'!$H$4,$V824-4,0))</f>
        <v/>
      </c>
      <c r="J824" s="218" t="str">
        <f ca="1">IF(ISERROR($V824),"",OFFSET('Smelter Look-up'!$I$4,$V824-4,0))</f>
        <v/>
      </c>
      <c r="K824" s="272"/>
      <c r="L824" s="272"/>
      <c r="M824" s="272"/>
      <c r="N824" s="272"/>
      <c r="O824" s="272"/>
      <c r="P824" s="219"/>
      <c r="Q824" s="273"/>
      <c r="R824" s="216" t="str">
        <f ca="1">IF(ISERROR($V824),"",OFFSET('Smelter Look-up'!$C$4,$V824-4,0)&amp;"")</f>
        <v/>
      </c>
      <c r="S824" s="224" t="str">
        <f t="shared" ca="1" si="114"/>
        <v/>
      </c>
      <c r="T824" s="224" t="str">
        <f ca="1">IF(B824="","",IF(ISERROR(MATCH($J824,SorP!$B$1:$B$6230,0)),"",INDIRECT("'SorP'!$A$"&amp;MATCH($J824,SorP!$B$1:$B$6230,0))))</f>
        <v/>
      </c>
      <c r="U824" s="240"/>
      <c r="V824" s="274" t="e">
        <f>IF(C824="",NA(),MATCH($B824&amp;$C824,'Smelter Look-up'!$J:$J,0))</f>
        <v>#N/A</v>
      </c>
      <c r="W824" s="275"/>
      <c r="X824" s="275">
        <f t="shared" ca="1" si="115"/>
        <v>0</v>
      </c>
      <c r="Y824" s="275"/>
      <c r="Z824" s="275"/>
      <c r="AB824" s="277" t="str">
        <f t="shared" si="116"/>
        <v/>
      </c>
    </row>
    <row r="825" spans="1:28" s="276" customFormat="1" ht="20.25">
      <c r="A825" s="330"/>
      <c r="B825" s="216" t="str">
        <f>IF(LEN(A825)=0,"",INDEX('Smelter Look-up'!$A:$A,MATCH($A825,'Smelter Look-up'!$E:$E,0)))</f>
        <v/>
      </c>
      <c r="C825" s="220" t="str">
        <f>IF(LEN(A825)=0,"",INDEX('Smelter Look-up'!$C:$C,MATCH($A825,'Smelter Look-up'!$E:$E,0)))</f>
        <v/>
      </c>
      <c r="D825" s="282"/>
      <c r="E825" s="216" t="str">
        <f ca="1">IF(ISERROR($V825),"",OFFSET('Smelter Look-up'!$D$4,$V825-4,0)&amp;"")</f>
        <v/>
      </c>
      <c r="F825" s="216" t="str">
        <f ca="1">IF(ISERROR($V825),"",OFFSET('Smelter Look-up'!$E$4,$V825-4,0))</f>
        <v/>
      </c>
      <c r="G825" s="216" t="str">
        <f ca="1">IF(C825=$X$4,"Enter smelter details",IF(ISERROR($V825),"",OFFSET('Smelter Look-up'!$F$4,$V825-4,0)))</f>
        <v/>
      </c>
      <c r="H825" s="217" t="str">
        <f ca="1">IF(ISERROR($V825),"",OFFSET('Smelter Look-up'!$G$4,$V825-4,0))</f>
        <v/>
      </c>
      <c r="I825" s="218" t="str">
        <f ca="1">IF(ISERROR($V825),"",OFFSET('Smelter Look-up'!$H$4,$V825-4,0))</f>
        <v/>
      </c>
      <c r="J825" s="218" t="str">
        <f ca="1">IF(ISERROR($V825),"",OFFSET('Smelter Look-up'!$I$4,$V825-4,0))</f>
        <v/>
      </c>
      <c r="K825" s="272"/>
      <c r="L825" s="272"/>
      <c r="M825" s="272"/>
      <c r="N825" s="272"/>
      <c r="O825" s="272"/>
      <c r="P825" s="219"/>
      <c r="Q825" s="273"/>
      <c r="R825" s="216" t="str">
        <f ca="1">IF(ISERROR($V825),"",OFFSET('Smelter Look-up'!$C$4,$V825-4,0)&amp;"")</f>
        <v/>
      </c>
      <c r="S825" s="224" t="str">
        <f t="shared" ca="1" si="114"/>
        <v/>
      </c>
      <c r="T825" s="224" t="str">
        <f ca="1">IF(B825="","",IF(ISERROR(MATCH($J825,SorP!$B$1:$B$6230,0)),"",INDIRECT("'SorP'!$A$"&amp;MATCH($J825,SorP!$B$1:$B$6230,0))))</f>
        <v/>
      </c>
      <c r="U825" s="240"/>
      <c r="V825" s="274" t="e">
        <f>IF(C825="",NA(),MATCH($B825&amp;$C825,'Smelter Look-up'!$J:$J,0))</f>
        <v>#N/A</v>
      </c>
      <c r="W825" s="275"/>
      <c r="X825" s="275">
        <f t="shared" ca="1" si="115"/>
        <v>0</v>
      </c>
      <c r="Y825" s="275"/>
      <c r="Z825" s="275"/>
      <c r="AB825" s="277" t="str">
        <f t="shared" si="116"/>
        <v/>
      </c>
    </row>
    <row r="826" spans="1:28" s="276" customFormat="1" ht="20.25">
      <c r="A826" s="330"/>
      <c r="B826" s="216" t="str">
        <f>IF(LEN(A826)=0,"",INDEX('Smelter Look-up'!$A:$A,MATCH($A826,'Smelter Look-up'!$E:$E,0)))</f>
        <v/>
      </c>
      <c r="C826" s="220" t="str">
        <f>IF(LEN(A826)=0,"",INDEX('Smelter Look-up'!$C:$C,MATCH($A826,'Smelter Look-up'!$E:$E,0)))</f>
        <v/>
      </c>
      <c r="D826" s="282"/>
      <c r="E826" s="216" t="str">
        <f ca="1">IF(ISERROR($V826),"",OFFSET('Smelter Look-up'!$D$4,$V826-4,0)&amp;"")</f>
        <v/>
      </c>
      <c r="F826" s="216" t="str">
        <f ca="1">IF(ISERROR($V826),"",OFFSET('Smelter Look-up'!$E$4,$V826-4,0))</f>
        <v/>
      </c>
      <c r="G826" s="216" t="str">
        <f ca="1">IF(C826=$X$4,"Enter smelter details",IF(ISERROR($V826),"",OFFSET('Smelter Look-up'!$F$4,$V826-4,0)))</f>
        <v/>
      </c>
      <c r="H826" s="217" t="str">
        <f ca="1">IF(ISERROR($V826),"",OFFSET('Smelter Look-up'!$G$4,$V826-4,0))</f>
        <v/>
      </c>
      <c r="I826" s="218" t="str">
        <f ca="1">IF(ISERROR($V826),"",OFFSET('Smelter Look-up'!$H$4,$V826-4,0))</f>
        <v/>
      </c>
      <c r="J826" s="218" t="str">
        <f ca="1">IF(ISERROR($V826),"",OFFSET('Smelter Look-up'!$I$4,$V826-4,0))</f>
        <v/>
      </c>
      <c r="K826" s="272"/>
      <c r="L826" s="272"/>
      <c r="M826" s="272"/>
      <c r="N826" s="272"/>
      <c r="O826" s="272"/>
      <c r="P826" s="219"/>
      <c r="Q826" s="273"/>
      <c r="R826" s="216" t="str">
        <f ca="1">IF(ISERROR($V826),"",OFFSET('Smelter Look-up'!$C$4,$V826-4,0)&amp;"")</f>
        <v/>
      </c>
      <c r="S826" s="224" t="str">
        <f t="shared" ca="1" si="114"/>
        <v/>
      </c>
      <c r="T826" s="224" t="str">
        <f ca="1">IF(B826="","",IF(ISERROR(MATCH($J826,SorP!$B$1:$B$6230,0)),"",INDIRECT("'SorP'!$A$"&amp;MATCH($J826,SorP!$B$1:$B$6230,0))))</f>
        <v/>
      </c>
      <c r="U826" s="240"/>
      <c r="V826" s="274" t="e">
        <f>IF(C826="",NA(),MATCH($B826&amp;$C826,'Smelter Look-up'!$J:$J,0))</f>
        <v>#N/A</v>
      </c>
      <c r="W826" s="275"/>
      <c r="X826" s="275">
        <f t="shared" ca="1" si="115"/>
        <v>0</v>
      </c>
      <c r="Y826" s="275"/>
      <c r="Z826" s="275"/>
      <c r="AB826" s="277" t="str">
        <f t="shared" si="116"/>
        <v/>
      </c>
    </row>
    <row r="827" spans="1:28" s="276" customFormat="1" ht="20.25">
      <c r="A827" s="330"/>
      <c r="B827" s="216" t="str">
        <f>IF(LEN(A827)=0,"",INDEX('Smelter Look-up'!$A:$A,MATCH($A827,'Smelter Look-up'!$E:$E,0)))</f>
        <v/>
      </c>
      <c r="C827" s="220" t="str">
        <f>IF(LEN(A827)=0,"",INDEX('Smelter Look-up'!$C:$C,MATCH($A827,'Smelter Look-up'!$E:$E,0)))</f>
        <v/>
      </c>
      <c r="D827" s="282"/>
      <c r="E827" s="216" t="str">
        <f ca="1">IF(ISERROR($V827),"",OFFSET('Smelter Look-up'!$D$4,$V827-4,0)&amp;"")</f>
        <v/>
      </c>
      <c r="F827" s="216" t="str">
        <f ca="1">IF(ISERROR($V827),"",OFFSET('Smelter Look-up'!$E$4,$V827-4,0))</f>
        <v/>
      </c>
      <c r="G827" s="216" t="str">
        <f ca="1">IF(C827=$X$4,"Enter smelter details",IF(ISERROR($V827),"",OFFSET('Smelter Look-up'!$F$4,$V827-4,0)))</f>
        <v/>
      </c>
      <c r="H827" s="217" t="str">
        <f ca="1">IF(ISERROR($V827),"",OFFSET('Smelter Look-up'!$G$4,$V827-4,0))</f>
        <v/>
      </c>
      <c r="I827" s="218" t="str">
        <f ca="1">IF(ISERROR($V827),"",OFFSET('Smelter Look-up'!$H$4,$V827-4,0))</f>
        <v/>
      </c>
      <c r="J827" s="218" t="str">
        <f ca="1">IF(ISERROR($V827),"",OFFSET('Smelter Look-up'!$I$4,$V827-4,0))</f>
        <v/>
      </c>
      <c r="K827" s="272"/>
      <c r="L827" s="272"/>
      <c r="M827" s="272"/>
      <c r="N827" s="272"/>
      <c r="O827" s="272"/>
      <c r="P827" s="219"/>
      <c r="Q827" s="273"/>
      <c r="R827" s="216" t="str">
        <f ca="1">IF(ISERROR($V827),"",OFFSET('Smelter Look-up'!$C$4,$V827-4,0)&amp;"")</f>
        <v/>
      </c>
      <c r="S827" s="224" t="str">
        <f t="shared" ref="S827" ca="1" si="117">IF(B827="","",IF(ISERROR(MATCH($E827,CL,0)),"Unknown",INDIRECT("'C'!$A$"&amp;MATCH($E827,CL,0)+1)))</f>
        <v/>
      </c>
      <c r="T827" s="224" t="str">
        <f ca="1">IF(B827="","",IF(ISERROR(MATCH($J827,SorP!$B$1:$B$6230,0)),"",INDIRECT("'SorP'!$A$"&amp;MATCH($J827,SorP!$B$1:$B$6230,0))))</f>
        <v/>
      </c>
      <c r="U827" s="240"/>
      <c r="V827" s="274" t="e">
        <f>IF(C827="",NA(),MATCH($B827&amp;$C827,'Smelter Look-up'!$J:$J,0))</f>
        <v>#N/A</v>
      </c>
      <c r="W827" s="275"/>
      <c r="X827" s="275">
        <f t="shared" ref="X827" ca="1" si="118">IF(AND(C827="Smelter not listed",OR(LEN(D827)=0,LEN(E827)=0)),1,0)</f>
        <v>0</v>
      </c>
      <c r="Y827" s="275"/>
      <c r="Z827" s="275"/>
      <c r="AB827" s="277" t="str">
        <f t="shared" ref="AB827" si="119">B827&amp;C827</f>
        <v/>
      </c>
    </row>
    <row r="828" spans="1:28" s="276" customFormat="1" ht="20.25">
      <c r="A828" s="330"/>
      <c r="B828" s="216" t="str">
        <f>IF(LEN(A828)=0,"",INDEX('Smelter Look-up'!$A:$A,MATCH($A828,'Smelter Look-up'!$E:$E,0)))</f>
        <v/>
      </c>
      <c r="C828" s="220" t="str">
        <f>IF(LEN(A828)=0,"",INDEX('Smelter Look-up'!$C:$C,MATCH($A828,'Smelter Look-up'!$E:$E,0)))</f>
        <v/>
      </c>
      <c r="D828" s="282"/>
      <c r="E828" s="216" t="str">
        <f ca="1">IF(ISERROR($V828),"",OFFSET('Smelter Look-up'!$D$4,$V828-4,0)&amp;"")</f>
        <v/>
      </c>
      <c r="F828" s="216" t="str">
        <f ca="1">IF(ISERROR($V828),"",OFFSET('Smelter Look-up'!$E$4,$V828-4,0))</f>
        <v/>
      </c>
      <c r="G828" s="216" t="str">
        <f ca="1">IF(C828=$X$4,"Enter smelter details",IF(ISERROR($V828),"",OFFSET('Smelter Look-up'!$F$4,$V828-4,0)))</f>
        <v/>
      </c>
      <c r="H828" s="217" t="str">
        <f ca="1">IF(ISERROR($V828),"",OFFSET('Smelter Look-up'!$G$4,$V828-4,0))</f>
        <v/>
      </c>
      <c r="I828" s="218" t="str">
        <f ca="1">IF(ISERROR($V828),"",OFFSET('Smelter Look-up'!$H$4,$V828-4,0))</f>
        <v/>
      </c>
      <c r="J828" s="218" t="str">
        <f ca="1">IF(ISERROR($V828),"",OFFSET('Smelter Look-up'!$I$4,$V828-4,0))</f>
        <v/>
      </c>
      <c r="K828" s="272"/>
      <c r="L828" s="272"/>
      <c r="M828" s="272"/>
      <c r="N828" s="272"/>
      <c r="O828" s="272"/>
      <c r="P828" s="219"/>
      <c r="Q828" s="273"/>
      <c r="R828" s="216" t="str">
        <f ca="1">IF(ISERROR($V828),"",OFFSET('Smelter Look-up'!$C$4,$V828-4,0)&amp;"")</f>
        <v/>
      </c>
      <c r="S828" s="224" t="str">
        <f t="shared" ref="S828:S859" ca="1" si="120">IF(B828="","",IF(ISERROR(MATCH($E828,CL,0)),"Unknown",INDIRECT("'C'!$A$"&amp;MATCH($E828,CL,0)+1)))</f>
        <v/>
      </c>
      <c r="T828" s="224" t="str">
        <f ca="1">IF(B828="","",IF(ISERROR(MATCH($J828,SorP!$B$1:$B$6230,0)),"",INDIRECT("'SorP'!$A$"&amp;MATCH($J828,SorP!$B$1:$B$6230,0))))</f>
        <v/>
      </c>
      <c r="U828" s="240"/>
      <c r="V828" s="274" t="e">
        <f>IF(C828="",NA(),MATCH($B828&amp;$C828,'Smelter Look-up'!$J:$J,0))</f>
        <v>#N/A</v>
      </c>
      <c r="W828" s="275"/>
      <c r="X828" s="275">
        <f t="shared" ref="X828:X859" ca="1" si="121">IF(AND(C828="Smelter not listed",OR(LEN(D828)=0,LEN(E828)=0)),1,0)</f>
        <v>0</v>
      </c>
      <c r="Y828" s="275"/>
      <c r="Z828" s="275"/>
      <c r="AB828" s="277" t="str">
        <f t="shared" ref="AB828:AB859" si="122">B828&amp;C828</f>
        <v/>
      </c>
    </row>
    <row r="829" spans="1:28" s="276" customFormat="1" ht="20.25">
      <c r="A829" s="330"/>
      <c r="B829" s="216" t="str">
        <f>IF(LEN(A829)=0,"",INDEX('Smelter Look-up'!$A:$A,MATCH($A829,'Smelter Look-up'!$E:$E,0)))</f>
        <v/>
      </c>
      <c r="C829" s="220" t="str">
        <f>IF(LEN(A829)=0,"",INDEX('Smelter Look-up'!$C:$C,MATCH($A829,'Smelter Look-up'!$E:$E,0)))</f>
        <v/>
      </c>
      <c r="D829" s="282"/>
      <c r="E829" s="216" t="str">
        <f ca="1">IF(ISERROR($V829),"",OFFSET('Smelter Look-up'!$D$4,$V829-4,0)&amp;"")</f>
        <v/>
      </c>
      <c r="F829" s="216" t="str">
        <f ca="1">IF(ISERROR($V829),"",OFFSET('Smelter Look-up'!$E$4,$V829-4,0))</f>
        <v/>
      </c>
      <c r="G829" s="216" t="str">
        <f ca="1">IF(C829=$X$4,"Enter smelter details",IF(ISERROR($V829),"",OFFSET('Smelter Look-up'!$F$4,$V829-4,0)))</f>
        <v/>
      </c>
      <c r="H829" s="217" t="str">
        <f ca="1">IF(ISERROR($V829),"",OFFSET('Smelter Look-up'!$G$4,$V829-4,0))</f>
        <v/>
      </c>
      <c r="I829" s="218" t="str">
        <f ca="1">IF(ISERROR($V829),"",OFFSET('Smelter Look-up'!$H$4,$V829-4,0))</f>
        <v/>
      </c>
      <c r="J829" s="218" t="str">
        <f ca="1">IF(ISERROR($V829),"",OFFSET('Smelter Look-up'!$I$4,$V829-4,0))</f>
        <v/>
      </c>
      <c r="K829" s="272"/>
      <c r="L829" s="272"/>
      <c r="M829" s="272"/>
      <c r="N829" s="272"/>
      <c r="O829" s="272"/>
      <c r="P829" s="219"/>
      <c r="Q829" s="273"/>
      <c r="R829" s="216" t="str">
        <f ca="1">IF(ISERROR($V829),"",OFFSET('Smelter Look-up'!$C$4,$V829-4,0)&amp;"")</f>
        <v/>
      </c>
      <c r="S829" s="224" t="str">
        <f t="shared" ca="1" si="120"/>
        <v/>
      </c>
      <c r="T829" s="224" t="str">
        <f ca="1">IF(B829="","",IF(ISERROR(MATCH($J829,SorP!$B$1:$B$6230,0)),"",INDIRECT("'SorP'!$A$"&amp;MATCH($J829,SorP!$B$1:$B$6230,0))))</f>
        <v/>
      </c>
      <c r="U829" s="240"/>
      <c r="V829" s="274" t="e">
        <f>IF(C829="",NA(),MATCH($B829&amp;$C829,'Smelter Look-up'!$J:$J,0))</f>
        <v>#N/A</v>
      </c>
      <c r="W829" s="275"/>
      <c r="X829" s="275">
        <f t="shared" ca="1" si="121"/>
        <v>0</v>
      </c>
      <c r="Y829" s="275"/>
      <c r="Z829" s="275"/>
      <c r="AB829" s="277" t="str">
        <f t="shared" si="122"/>
        <v/>
      </c>
    </row>
    <row r="830" spans="1:28" s="276" customFormat="1" ht="20.25">
      <c r="A830" s="330"/>
      <c r="B830" s="216" t="str">
        <f>IF(LEN(A830)=0,"",INDEX('Smelter Look-up'!$A:$A,MATCH($A830,'Smelter Look-up'!$E:$E,0)))</f>
        <v/>
      </c>
      <c r="C830" s="220" t="str">
        <f>IF(LEN(A830)=0,"",INDEX('Smelter Look-up'!$C:$C,MATCH($A830,'Smelter Look-up'!$E:$E,0)))</f>
        <v/>
      </c>
      <c r="D830" s="282"/>
      <c r="E830" s="216" t="str">
        <f ca="1">IF(ISERROR($V830),"",OFFSET('Smelter Look-up'!$D$4,$V830-4,0)&amp;"")</f>
        <v/>
      </c>
      <c r="F830" s="216" t="str">
        <f ca="1">IF(ISERROR($V830),"",OFFSET('Smelter Look-up'!$E$4,$V830-4,0))</f>
        <v/>
      </c>
      <c r="G830" s="216" t="str">
        <f ca="1">IF(C830=$X$4,"Enter smelter details",IF(ISERROR($V830),"",OFFSET('Smelter Look-up'!$F$4,$V830-4,0)))</f>
        <v/>
      </c>
      <c r="H830" s="217" t="str">
        <f ca="1">IF(ISERROR($V830),"",OFFSET('Smelter Look-up'!$G$4,$V830-4,0))</f>
        <v/>
      </c>
      <c r="I830" s="218" t="str">
        <f ca="1">IF(ISERROR($V830),"",OFFSET('Smelter Look-up'!$H$4,$V830-4,0))</f>
        <v/>
      </c>
      <c r="J830" s="218" t="str">
        <f ca="1">IF(ISERROR($V830),"",OFFSET('Smelter Look-up'!$I$4,$V830-4,0))</f>
        <v/>
      </c>
      <c r="K830" s="272"/>
      <c r="L830" s="272"/>
      <c r="M830" s="272"/>
      <c r="N830" s="272"/>
      <c r="O830" s="272"/>
      <c r="P830" s="219"/>
      <c r="Q830" s="273"/>
      <c r="R830" s="216" t="str">
        <f ca="1">IF(ISERROR($V830),"",OFFSET('Smelter Look-up'!$C$4,$V830-4,0)&amp;"")</f>
        <v/>
      </c>
      <c r="S830" s="224" t="str">
        <f t="shared" ca="1" si="120"/>
        <v/>
      </c>
      <c r="T830" s="224" t="str">
        <f ca="1">IF(B830="","",IF(ISERROR(MATCH($J830,SorP!$B$1:$B$6230,0)),"",INDIRECT("'SorP'!$A$"&amp;MATCH($J830,SorP!$B$1:$B$6230,0))))</f>
        <v/>
      </c>
      <c r="U830" s="240"/>
      <c r="V830" s="274" t="e">
        <f>IF(C830="",NA(),MATCH($B830&amp;$C830,'Smelter Look-up'!$J:$J,0))</f>
        <v>#N/A</v>
      </c>
      <c r="W830" s="275"/>
      <c r="X830" s="275">
        <f t="shared" ca="1" si="121"/>
        <v>0</v>
      </c>
      <c r="Y830" s="275"/>
      <c r="Z830" s="275"/>
      <c r="AB830" s="277" t="str">
        <f t="shared" si="122"/>
        <v/>
      </c>
    </row>
    <row r="831" spans="1:28" s="276" customFormat="1" ht="20.25">
      <c r="A831" s="330"/>
      <c r="B831" s="216" t="str">
        <f>IF(LEN(A831)=0,"",INDEX('Smelter Look-up'!$A:$A,MATCH($A831,'Smelter Look-up'!$E:$E,0)))</f>
        <v/>
      </c>
      <c r="C831" s="220" t="str">
        <f>IF(LEN(A831)=0,"",INDEX('Smelter Look-up'!$C:$C,MATCH($A831,'Smelter Look-up'!$E:$E,0)))</f>
        <v/>
      </c>
      <c r="D831" s="282"/>
      <c r="E831" s="216" t="str">
        <f ca="1">IF(ISERROR($V831),"",OFFSET('Smelter Look-up'!$D$4,$V831-4,0)&amp;"")</f>
        <v/>
      </c>
      <c r="F831" s="216" t="str">
        <f ca="1">IF(ISERROR($V831),"",OFFSET('Smelter Look-up'!$E$4,$V831-4,0))</f>
        <v/>
      </c>
      <c r="G831" s="216" t="str">
        <f ca="1">IF(C831=$X$4,"Enter smelter details",IF(ISERROR($V831),"",OFFSET('Smelter Look-up'!$F$4,$V831-4,0)))</f>
        <v/>
      </c>
      <c r="H831" s="217" t="str">
        <f ca="1">IF(ISERROR($V831),"",OFFSET('Smelter Look-up'!$G$4,$V831-4,0))</f>
        <v/>
      </c>
      <c r="I831" s="218" t="str">
        <f ca="1">IF(ISERROR($V831),"",OFFSET('Smelter Look-up'!$H$4,$V831-4,0))</f>
        <v/>
      </c>
      <c r="J831" s="218" t="str">
        <f ca="1">IF(ISERROR($V831),"",OFFSET('Smelter Look-up'!$I$4,$V831-4,0))</f>
        <v/>
      </c>
      <c r="K831" s="272"/>
      <c r="L831" s="272"/>
      <c r="M831" s="272"/>
      <c r="N831" s="272"/>
      <c r="O831" s="272"/>
      <c r="P831" s="219"/>
      <c r="Q831" s="273"/>
      <c r="R831" s="216" t="str">
        <f ca="1">IF(ISERROR($V831),"",OFFSET('Smelter Look-up'!$C$4,$V831-4,0)&amp;"")</f>
        <v/>
      </c>
      <c r="S831" s="224" t="str">
        <f t="shared" ca="1" si="120"/>
        <v/>
      </c>
      <c r="T831" s="224" t="str">
        <f ca="1">IF(B831="","",IF(ISERROR(MATCH($J831,SorP!$B$1:$B$6230,0)),"",INDIRECT("'SorP'!$A$"&amp;MATCH($J831,SorP!$B$1:$B$6230,0))))</f>
        <v/>
      </c>
      <c r="U831" s="240"/>
      <c r="V831" s="274" t="e">
        <f>IF(C831="",NA(),MATCH($B831&amp;$C831,'Smelter Look-up'!$J:$J,0))</f>
        <v>#N/A</v>
      </c>
      <c r="W831" s="275"/>
      <c r="X831" s="275">
        <f t="shared" ca="1" si="121"/>
        <v>0</v>
      </c>
      <c r="Y831" s="275"/>
      <c r="Z831" s="275"/>
      <c r="AB831" s="277" t="str">
        <f t="shared" si="122"/>
        <v/>
      </c>
    </row>
    <row r="832" spans="1:28" s="276" customFormat="1" ht="20.25">
      <c r="A832" s="330"/>
      <c r="B832" s="216" t="str">
        <f>IF(LEN(A832)=0,"",INDEX('Smelter Look-up'!$A:$A,MATCH($A832,'Smelter Look-up'!$E:$E,0)))</f>
        <v/>
      </c>
      <c r="C832" s="220" t="str">
        <f>IF(LEN(A832)=0,"",INDEX('Smelter Look-up'!$C:$C,MATCH($A832,'Smelter Look-up'!$E:$E,0)))</f>
        <v/>
      </c>
      <c r="D832" s="282"/>
      <c r="E832" s="216" t="str">
        <f ca="1">IF(ISERROR($V832),"",OFFSET('Smelter Look-up'!$D$4,$V832-4,0)&amp;"")</f>
        <v/>
      </c>
      <c r="F832" s="216" t="str">
        <f ca="1">IF(ISERROR($V832),"",OFFSET('Smelter Look-up'!$E$4,$V832-4,0))</f>
        <v/>
      </c>
      <c r="G832" s="216" t="str">
        <f ca="1">IF(C832=$X$4,"Enter smelter details",IF(ISERROR($V832),"",OFFSET('Smelter Look-up'!$F$4,$V832-4,0)))</f>
        <v/>
      </c>
      <c r="H832" s="217" t="str">
        <f ca="1">IF(ISERROR($V832),"",OFFSET('Smelter Look-up'!$G$4,$V832-4,0))</f>
        <v/>
      </c>
      <c r="I832" s="218" t="str">
        <f ca="1">IF(ISERROR($V832),"",OFFSET('Smelter Look-up'!$H$4,$V832-4,0))</f>
        <v/>
      </c>
      <c r="J832" s="218" t="str">
        <f ca="1">IF(ISERROR($V832),"",OFFSET('Smelter Look-up'!$I$4,$V832-4,0))</f>
        <v/>
      </c>
      <c r="K832" s="272"/>
      <c r="L832" s="272"/>
      <c r="M832" s="272"/>
      <c r="N832" s="272"/>
      <c r="O832" s="272"/>
      <c r="P832" s="219"/>
      <c r="Q832" s="273"/>
      <c r="R832" s="216" t="str">
        <f ca="1">IF(ISERROR($V832),"",OFFSET('Smelter Look-up'!$C$4,$V832-4,0)&amp;"")</f>
        <v/>
      </c>
      <c r="S832" s="224" t="str">
        <f t="shared" ca="1" si="120"/>
        <v/>
      </c>
      <c r="T832" s="224" t="str">
        <f ca="1">IF(B832="","",IF(ISERROR(MATCH($J832,SorP!$B$1:$B$6230,0)),"",INDIRECT("'SorP'!$A$"&amp;MATCH($J832,SorP!$B$1:$B$6230,0))))</f>
        <v/>
      </c>
      <c r="U832" s="240"/>
      <c r="V832" s="274" t="e">
        <f>IF(C832="",NA(),MATCH($B832&amp;$C832,'Smelter Look-up'!$J:$J,0))</f>
        <v>#N/A</v>
      </c>
      <c r="W832" s="275"/>
      <c r="X832" s="275">
        <f t="shared" ca="1" si="121"/>
        <v>0</v>
      </c>
      <c r="Y832" s="275"/>
      <c r="Z832" s="275"/>
      <c r="AB832" s="277" t="str">
        <f t="shared" si="122"/>
        <v/>
      </c>
    </row>
    <row r="833" spans="1:28" s="276" customFormat="1" ht="20.25">
      <c r="A833" s="330"/>
      <c r="B833" s="216" t="str">
        <f>IF(LEN(A833)=0,"",INDEX('Smelter Look-up'!$A:$A,MATCH($A833,'Smelter Look-up'!$E:$E,0)))</f>
        <v/>
      </c>
      <c r="C833" s="220" t="str">
        <f>IF(LEN(A833)=0,"",INDEX('Smelter Look-up'!$C:$C,MATCH($A833,'Smelter Look-up'!$E:$E,0)))</f>
        <v/>
      </c>
      <c r="D833" s="282"/>
      <c r="E833" s="216" t="str">
        <f ca="1">IF(ISERROR($V833),"",OFFSET('Smelter Look-up'!$D$4,$V833-4,0)&amp;"")</f>
        <v/>
      </c>
      <c r="F833" s="216" t="str">
        <f ca="1">IF(ISERROR($V833),"",OFFSET('Smelter Look-up'!$E$4,$V833-4,0))</f>
        <v/>
      </c>
      <c r="G833" s="216" t="str">
        <f ca="1">IF(C833=$X$4,"Enter smelter details",IF(ISERROR($V833),"",OFFSET('Smelter Look-up'!$F$4,$V833-4,0)))</f>
        <v/>
      </c>
      <c r="H833" s="217" t="str">
        <f ca="1">IF(ISERROR($V833),"",OFFSET('Smelter Look-up'!$G$4,$V833-4,0))</f>
        <v/>
      </c>
      <c r="I833" s="218" t="str">
        <f ca="1">IF(ISERROR($V833),"",OFFSET('Smelter Look-up'!$H$4,$V833-4,0))</f>
        <v/>
      </c>
      <c r="J833" s="218" t="str">
        <f ca="1">IF(ISERROR($V833),"",OFFSET('Smelter Look-up'!$I$4,$V833-4,0))</f>
        <v/>
      </c>
      <c r="K833" s="272"/>
      <c r="L833" s="272"/>
      <c r="M833" s="272"/>
      <c r="N833" s="272"/>
      <c r="O833" s="272"/>
      <c r="P833" s="219"/>
      <c r="Q833" s="273"/>
      <c r="R833" s="216" t="str">
        <f ca="1">IF(ISERROR($V833),"",OFFSET('Smelter Look-up'!$C$4,$V833-4,0)&amp;"")</f>
        <v/>
      </c>
      <c r="S833" s="224" t="str">
        <f t="shared" ca="1" si="120"/>
        <v/>
      </c>
      <c r="T833" s="224" t="str">
        <f ca="1">IF(B833="","",IF(ISERROR(MATCH($J833,SorP!$B$1:$B$6230,0)),"",INDIRECT("'SorP'!$A$"&amp;MATCH($J833,SorP!$B$1:$B$6230,0))))</f>
        <v/>
      </c>
      <c r="U833" s="240"/>
      <c r="V833" s="274" t="e">
        <f>IF(C833="",NA(),MATCH($B833&amp;$C833,'Smelter Look-up'!$J:$J,0))</f>
        <v>#N/A</v>
      </c>
      <c r="W833" s="275"/>
      <c r="X833" s="275">
        <f t="shared" ca="1" si="121"/>
        <v>0</v>
      </c>
      <c r="Y833" s="275"/>
      <c r="Z833" s="275"/>
      <c r="AB833" s="277" t="str">
        <f t="shared" si="122"/>
        <v/>
      </c>
    </row>
    <row r="834" spans="1:28" s="276" customFormat="1" ht="20.25">
      <c r="A834" s="330"/>
      <c r="B834" s="216" t="str">
        <f>IF(LEN(A834)=0,"",INDEX('Smelter Look-up'!$A:$A,MATCH($A834,'Smelter Look-up'!$E:$E,0)))</f>
        <v/>
      </c>
      <c r="C834" s="220" t="str">
        <f>IF(LEN(A834)=0,"",INDEX('Smelter Look-up'!$C:$C,MATCH($A834,'Smelter Look-up'!$E:$E,0)))</f>
        <v/>
      </c>
      <c r="D834" s="282"/>
      <c r="E834" s="216" t="str">
        <f ca="1">IF(ISERROR($V834),"",OFFSET('Smelter Look-up'!$D$4,$V834-4,0)&amp;"")</f>
        <v/>
      </c>
      <c r="F834" s="216" t="str">
        <f ca="1">IF(ISERROR($V834),"",OFFSET('Smelter Look-up'!$E$4,$V834-4,0))</f>
        <v/>
      </c>
      <c r="G834" s="216" t="str">
        <f ca="1">IF(C834=$X$4,"Enter smelter details",IF(ISERROR($V834),"",OFFSET('Smelter Look-up'!$F$4,$V834-4,0)))</f>
        <v/>
      </c>
      <c r="H834" s="217" t="str">
        <f ca="1">IF(ISERROR($V834),"",OFFSET('Smelter Look-up'!$G$4,$V834-4,0))</f>
        <v/>
      </c>
      <c r="I834" s="218" t="str">
        <f ca="1">IF(ISERROR($V834),"",OFFSET('Smelter Look-up'!$H$4,$V834-4,0))</f>
        <v/>
      </c>
      <c r="J834" s="218" t="str">
        <f ca="1">IF(ISERROR($V834),"",OFFSET('Smelter Look-up'!$I$4,$V834-4,0))</f>
        <v/>
      </c>
      <c r="K834" s="272"/>
      <c r="L834" s="272"/>
      <c r="M834" s="272"/>
      <c r="N834" s="272"/>
      <c r="O834" s="272"/>
      <c r="P834" s="219"/>
      <c r="Q834" s="273"/>
      <c r="R834" s="216" t="str">
        <f ca="1">IF(ISERROR($V834),"",OFFSET('Smelter Look-up'!$C$4,$V834-4,0)&amp;"")</f>
        <v/>
      </c>
      <c r="S834" s="224" t="str">
        <f t="shared" ca="1" si="120"/>
        <v/>
      </c>
      <c r="T834" s="224" t="str">
        <f ca="1">IF(B834="","",IF(ISERROR(MATCH($J834,SorP!$B$1:$B$6230,0)),"",INDIRECT("'SorP'!$A$"&amp;MATCH($J834,SorP!$B$1:$B$6230,0))))</f>
        <v/>
      </c>
      <c r="U834" s="240"/>
      <c r="V834" s="274" t="e">
        <f>IF(C834="",NA(),MATCH($B834&amp;$C834,'Smelter Look-up'!$J:$J,0))</f>
        <v>#N/A</v>
      </c>
      <c r="W834" s="275"/>
      <c r="X834" s="275">
        <f t="shared" ca="1" si="121"/>
        <v>0</v>
      </c>
      <c r="Y834" s="275"/>
      <c r="Z834" s="275"/>
      <c r="AB834" s="277" t="str">
        <f t="shared" si="122"/>
        <v/>
      </c>
    </row>
    <row r="835" spans="1:28" s="276" customFormat="1" ht="20.25">
      <c r="A835" s="330"/>
      <c r="B835" s="216" t="str">
        <f>IF(LEN(A835)=0,"",INDEX('Smelter Look-up'!$A:$A,MATCH($A835,'Smelter Look-up'!$E:$E,0)))</f>
        <v/>
      </c>
      <c r="C835" s="220" t="str">
        <f>IF(LEN(A835)=0,"",INDEX('Smelter Look-up'!$C:$C,MATCH($A835,'Smelter Look-up'!$E:$E,0)))</f>
        <v/>
      </c>
      <c r="D835" s="282"/>
      <c r="E835" s="216" t="str">
        <f ca="1">IF(ISERROR($V835),"",OFFSET('Smelter Look-up'!$D$4,$V835-4,0)&amp;"")</f>
        <v/>
      </c>
      <c r="F835" s="216" t="str">
        <f ca="1">IF(ISERROR($V835),"",OFFSET('Smelter Look-up'!$E$4,$V835-4,0))</f>
        <v/>
      </c>
      <c r="G835" s="216" t="str">
        <f ca="1">IF(C835=$X$4,"Enter smelter details",IF(ISERROR($V835),"",OFFSET('Smelter Look-up'!$F$4,$V835-4,0)))</f>
        <v/>
      </c>
      <c r="H835" s="217" t="str">
        <f ca="1">IF(ISERROR($V835),"",OFFSET('Smelter Look-up'!$G$4,$V835-4,0))</f>
        <v/>
      </c>
      <c r="I835" s="218" t="str">
        <f ca="1">IF(ISERROR($V835),"",OFFSET('Smelter Look-up'!$H$4,$V835-4,0))</f>
        <v/>
      </c>
      <c r="J835" s="218" t="str">
        <f ca="1">IF(ISERROR($V835),"",OFFSET('Smelter Look-up'!$I$4,$V835-4,0))</f>
        <v/>
      </c>
      <c r="K835" s="272"/>
      <c r="L835" s="272"/>
      <c r="M835" s="272"/>
      <c r="N835" s="272"/>
      <c r="O835" s="272"/>
      <c r="P835" s="219"/>
      <c r="Q835" s="273"/>
      <c r="R835" s="216" t="str">
        <f ca="1">IF(ISERROR($V835),"",OFFSET('Smelter Look-up'!$C$4,$V835-4,0)&amp;"")</f>
        <v/>
      </c>
      <c r="S835" s="224" t="str">
        <f t="shared" ca="1" si="120"/>
        <v/>
      </c>
      <c r="T835" s="224" t="str">
        <f ca="1">IF(B835="","",IF(ISERROR(MATCH($J835,SorP!$B$1:$B$6230,0)),"",INDIRECT("'SorP'!$A$"&amp;MATCH($J835,SorP!$B$1:$B$6230,0))))</f>
        <v/>
      </c>
      <c r="U835" s="240"/>
      <c r="V835" s="274" t="e">
        <f>IF(C835="",NA(),MATCH($B835&amp;$C835,'Smelter Look-up'!$J:$J,0))</f>
        <v>#N/A</v>
      </c>
      <c r="W835" s="275"/>
      <c r="X835" s="275">
        <f t="shared" ca="1" si="121"/>
        <v>0</v>
      </c>
      <c r="Y835" s="275"/>
      <c r="Z835" s="275"/>
      <c r="AB835" s="277" t="str">
        <f t="shared" si="122"/>
        <v/>
      </c>
    </row>
    <row r="836" spans="1:28" s="276" customFormat="1" ht="20.25">
      <c r="A836" s="330"/>
      <c r="B836" s="216" t="str">
        <f>IF(LEN(A836)=0,"",INDEX('Smelter Look-up'!$A:$A,MATCH($A836,'Smelter Look-up'!$E:$E,0)))</f>
        <v/>
      </c>
      <c r="C836" s="220" t="str">
        <f>IF(LEN(A836)=0,"",INDEX('Smelter Look-up'!$C:$C,MATCH($A836,'Smelter Look-up'!$E:$E,0)))</f>
        <v/>
      </c>
      <c r="D836" s="282"/>
      <c r="E836" s="216" t="str">
        <f ca="1">IF(ISERROR($V836),"",OFFSET('Smelter Look-up'!$D$4,$V836-4,0)&amp;"")</f>
        <v/>
      </c>
      <c r="F836" s="216" t="str">
        <f ca="1">IF(ISERROR($V836),"",OFFSET('Smelter Look-up'!$E$4,$V836-4,0))</f>
        <v/>
      </c>
      <c r="G836" s="216" t="str">
        <f ca="1">IF(C836=$X$4,"Enter smelter details",IF(ISERROR($V836),"",OFFSET('Smelter Look-up'!$F$4,$V836-4,0)))</f>
        <v/>
      </c>
      <c r="H836" s="217" t="str">
        <f ca="1">IF(ISERROR($V836),"",OFFSET('Smelter Look-up'!$G$4,$V836-4,0))</f>
        <v/>
      </c>
      <c r="I836" s="218" t="str">
        <f ca="1">IF(ISERROR($V836),"",OFFSET('Smelter Look-up'!$H$4,$V836-4,0))</f>
        <v/>
      </c>
      <c r="J836" s="218" t="str">
        <f ca="1">IF(ISERROR($V836),"",OFFSET('Smelter Look-up'!$I$4,$V836-4,0))</f>
        <v/>
      </c>
      <c r="K836" s="272"/>
      <c r="L836" s="272"/>
      <c r="M836" s="272"/>
      <c r="N836" s="272"/>
      <c r="O836" s="272"/>
      <c r="P836" s="219"/>
      <c r="Q836" s="273"/>
      <c r="R836" s="216" t="str">
        <f ca="1">IF(ISERROR($V836),"",OFFSET('Smelter Look-up'!$C$4,$V836-4,0)&amp;"")</f>
        <v/>
      </c>
      <c r="S836" s="224" t="str">
        <f t="shared" ca="1" si="120"/>
        <v/>
      </c>
      <c r="T836" s="224" t="str">
        <f ca="1">IF(B836="","",IF(ISERROR(MATCH($J836,SorP!$B$1:$B$6230,0)),"",INDIRECT("'SorP'!$A$"&amp;MATCH($J836,SorP!$B$1:$B$6230,0))))</f>
        <v/>
      </c>
      <c r="U836" s="240"/>
      <c r="V836" s="274" t="e">
        <f>IF(C836="",NA(),MATCH($B836&amp;$C836,'Smelter Look-up'!$J:$J,0))</f>
        <v>#N/A</v>
      </c>
      <c r="W836" s="275"/>
      <c r="X836" s="275">
        <f t="shared" ca="1" si="121"/>
        <v>0</v>
      </c>
      <c r="Y836" s="275"/>
      <c r="Z836" s="275"/>
      <c r="AB836" s="277" t="str">
        <f t="shared" si="122"/>
        <v/>
      </c>
    </row>
    <row r="837" spans="1:28" s="276" customFormat="1" ht="20.25">
      <c r="A837" s="330"/>
      <c r="B837" s="216" t="str">
        <f>IF(LEN(A837)=0,"",INDEX('Smelter Look-up'!$A:$A,MATCH($A837,'Smelter Look-up'!$E:$E,0)))</f>
        <v/>
      </c>
      <c r="C837" s="220" t="str">
        <f>IF(LEN(A837)=0,"",INDEX('Smelter Look-up'!$C:$C,MATCH($A837,'Smelter Look-up'!$E:$E,0)))</f>
        <v/>
      </c>
      <c r="D837" s="282"/>
      <c r="E837" s="216" t="str">
        <f ca="1">IF(ISERROR($V837),"",OFFSET('Smelter Look-up'!$D$4,$V837-4,0)&amp;"")</f>
        <v/>
      </c>
      <c r="F837" s="216" t="str">
        <f ca="1">IF(ISERROR($V837),"",OFFSET('Smelter Look-up'!$E$4,$V837-4,0))</f>
        <v/>
      </c>
      <c r="G837" s="216" t="str">
        <f ca="1">IF(C837=$X$4,"Enter smelter details",IF(ISERROR($V837),"",OFFSET('Smelter Look-up'!$F$4,$V837-4,0)))</f>
        <v/>
      </c>
      <c r="H837" s="217" t="str">
        <f ca="1">IF(ISERROR($V837),"",OFFSET('Smelter Look-up'!$G$4,$V837-4,0))</f>
        <v/>
      </c>
      <c r="I837" s="218" t="str">
        <f ca="1">IF(ISERROR($V837),"",OFFSET('Smelter Look-up'!$H$4,$V837-4,0))</f>
        <v/>
      </c>
      <c r="J837" s="218" t="str">
        <f ca="1">IF(ISERROR($V837),"",OFFSET('Smelter Look-up'!$I$4,$V837-4,0))</f>
        <v/>
      </c>
      <c r="K837" s="272"/>
      <c r="L837" s="272"/>
      <c r="M837" s="272"/>
      <c r="N837" s="272"/>
      <c r="O837" s="272"/>
      <c r="P837" s="219"/>
      <c r="Q837" s="273"/>
      <c r="R837" s="216" t="str">
        <f ca="1">IF(ISERROR($V837),"",OFFSET('Smelter Look-up'!$C$4,$V837-4,0)&amp;"")</f>
        <v/>
      </c>
      <c r="S837" s="224" t="str">
        <f t="shared" ca="1" si="120"/>
        <v/>
      </c>
      <c r="T837" s="224" t="str">
        <f ca="1">IF(B837="","",IF(ISERROR(MATCH($J837,SorP!$B$1:$B$6230,0)),"",INDIRECT("'SorP'!$A$"&amp;MATCH($J837,SorP!$B$1:$B$6230,0))))</f>
        <v/>
      </c>
      <c r="U837" s="240"/>
      <c r="V837" s="274" t="e">
        <f>IF(C837="",NA(),MATCH($B837&amp;$C837,'Smelter Look-up'!$J:$J,0))</f>
        <v>#N/A</v>
      </c>
      <c r="W837" s="275"/>
      <c r="X837" s="275">
        <f t="shared" ca="1" si="121"/>
        <v>0</v>
      </c>
      <c r="Y837" s="275"/>
      <c r="Z837" s="275"/>
      <c r="AB837" s="277" t="str">
        <f t="shared" si="122"/>
        <v/>
      </c>
    </row>
    <row r="838" spans="1:28" s="276" customFormat="1" ht="20.25">
      <c r="A838" s="330"/>
      <c r="B838" s="216" t="str">
        <f>IF(LEN(A838)=0,"",INDEX('Smelter Look-up'!$A:$A,MATCH($A838,'Smelter Look-up'!$E:$E,0)))</f>
        <v/>
      </c>
      <c r="C838" s="220" t="str">
        <f>IF(LEN(A838)=0,"",INDEX('Smelter Look-up'!$C:$C,MATCH($A838,'Smelter Look-up'!$E:$E,0)))</f>
        <v/>
      </c>
      <c r="D838" s="282"/>
      <c r="E838" s="216" t="str">
        <f ca="1">IF(ISERROR($V838),"",OFFSET('Smelter Look-up'!$D$4,$V838-4,0)&amp;"")</f>
        <v/>
      </c>
      <c r="F838" s="216" t="str">
        <f ca="1">IF(ISERROR($V838),"",OFFSET('Smelter Look-up'!$E$4,$V838-4,0))</f>
        <v/>
      </c>
      <c r="G838" s="216" t="str">
        <f ca="1">IF(C838=$X$4,"Enter smelter details",IF(ISERROR($V838),"",OFFSET('Smelter Look-up'!$F$4,$V838-4,0)))</f>
        <v/>
      </c>
      <c r="H838" s="217" t="str">
        <f ca="1">IF(ISERROR($V838),"",OFFSET('Smelter Look-up'!$G$4,$V838-4,0))</f>
        <v/>
      </c>
      <c r="I838" s="218" t="str">
        <f ca="1">IF(ISERROR($V838),"",OFFSET('Smelter Look-up'!$H$4,$V838-4,0))</f>
        <v/>
      </c>
      <c r="J838" s="218" t="str">
        <f ca="1">IF(ISERROR($V838),"",OFFSET('Smelter Look-up'!$I$4,$V838-4,0))</f>
        <v/>
      </c>
      <c r="K838" s="272"/>
      <c r="L838" s="272"/>
      <c r="M838" s="272"/>
      <c r="N838" s="272"/>
      <c r="O838" s="272"/>
      <c r="P838" s="219"/>
      <c r="Q838" s="273"/>
      <c r="R838" s="216" t="str">
        <f ca="1">IF(ISERROR($V838),"",OFFSET('Smelter Look-up'!$C$4,$V838-4,0)&amp;"")</f>
        <v/>
      </c>
      <c r="S838" s="224" t="str">
        <f t="shared" ca="1" si="120"/>
        <v/>
      </c>
      <c r="T838" s="224" t="str">
        <f ca="1">IF(B838="","",IF(ISERROR(MATCH($J838,SorP!$B$1:$B$6230,0)),"",INDIRECT("'SorP'!$A$"&amp;MATCH($J838,SorP!$B$1:$B$6230,0))))</f>
        <v/>
      </c>
      <c r="U838" s="240"/>
      <c r="V838" s="274" t="e">
        <f>IF(C838="",NA(),MATCH($B838&amp;$C838,'Smelter Look-up'!$J:$J,0))</f>
        <v>#N/A</v>
      </c>
      <c r="W838" s="275"/>
      <c r="X838" s="275">
        <f t="shared" ca="1" si="121"/>
        <v>0</v>
      </c>
      <c r="Y838" s="275"/>
      <c r="Z838" s="275"/>
      <c r="AB838" s="277" t="str">
        <f t="shared" si="122"/>
        <v/>
      </c>
    </row>
    <row r="839" spans="1:28" s="276" customFormat="1" ht="20.25">
      <c r="A839" s="330"/>
      <c r="B839" s="216" t="str">
        <f>IF(LEN(A839)=0,"",INDEX('Smelter Look-up'!$A:$A,MATCH($A839,'Smelter Look-up'!$E:$E,0)))</f>
        <v/>
      </c>
      <c r="C839" s="220" t="str">
        <f>IF(LEN(A839)=0,"",INDEX('Smelter Look-up'!$C:$C,MATCH($A839,'Smelter Look-up'!$E:$E,0)))</f>
        <v/>
      </c>
      <c r="D839" s="282"/>
      <c r="E839" s="216" t="str">
        <f ca="1">IF(ISERROR($V839),"",OFFSET('Smelter Look-up'!$D$4,$V839-4,0)&amp;"")</f>
        <v/>
      </c>
      <c r="F839" s="216" t="str">
        <f ca="1">IF(ISERROR($V839),"",OFFSET('Smelter Look-up'!$E$4,$V839-4,0))</f>
        <v/>
      </c>
      <c r="G839" s="216" t="str">
        <f ca="1">IF(C839=$X$4,"Enter smelter details",IF(ISERROR($V839),"",OFFSET('Smelter Look-up'!$F$4,$V839-4,0)))</f>
        <v/>
      </c>
      <c r="H839" s="217" t="str">
        <f ca="1">IF(ISERROR($V839),"",OFFSET('Smelter Look-up'!$G$4,$V839-4,0))</f>
        <v/>
      </c>
      <c r="I839" s="218" t="str">
        <f ca="1">IF(ISERROR($V839),"",OFFSET('Smelter Look-up'!$H$4,$V839-4,0))</f>
        <v/>
      </c>
      <c r="J839" s="218" t="str">
        <f ca="1">IF(ISERROR($V839),"",OFFSET('Smelter Look-up'!$I$4,$V839-4,0))</f>
        <v/>
      </c>
      <c r="K839" s="272"/>
      <c r="L839" s="272"/>
      <c r="M839" s="272"/>
      <c r="N839" s="272"/>
      <c r="O839" s="272"/>
      <c r="P839" s="219"/>
      <c r="Q839" s="273"/>
      <c r="R839" s="216" t="str">
        <f ca="1">IF(ISERROR($V839),"",OFFSET('Smelter Look-up'!$C$4,$V839-4,0)&amp;"")</f>
        <v/>
      </c>
      <c r="S839" s="224" t="str">
        <f t="shared" ca="1" si="120"/>
        <v/>
      </c>
      <c r="T839" s="224" t="str">
        <f ca="1">IF(B839="","",IF(ISERROR(MATCH($J839,SorP!$B$1:$B$6230,0)),"",INDIRECT("'SorP'!$A$"&amp;MATCH($J839,SorP!$B$1:$B$6230,0))))</f>
        <v/>
      </c>
      <c r="U839" s="240"/>
      <c r="V839" s="274" t="e">
        <f>IF(C839="",NA(),MATCH($B839&amp;$C839,'Smelter Look-up'!$J:$J,0))</f>
        <v>#N/A</v>
      </c>
      <c r="W839" s="275"/>
      <c r="X839" s="275">
        <f t="shared" ca="1" si="121"/>
        <v>0</v>
      </c>
      <c r="Y839" s="275"/>
      <c r="Z839" s="275"/>
      <c r="AB839" s="277" t="str">
        <f t="shared" si="122"/>
        <v/>
      </c>
    </row>
    <row r="840" spans="1:28" s="276" customFormat="1" ht="20.25">
      <c r="A840" s="330"/>
      <c r="B840" s="216" t="str">
        <f>IF(LEN(A840)=0,"",INDEX('Smelter Look-up'!$A:$A,MATCH($A840,'Smelter Look-up'!$E:$E,0)))</f>
        <v/>
      </c>
      <c r="C840" s="220" t="str">
        <f>IF(LEN(A840)=0,"",INDEX('Smelter Look-up'!$C:$C,MATCH($A840,'Smelter Look-up'!$E:$E,0)))</f>
        <v/>
      </c>
      <c r="D840" s="282"/>
      <c r="E840" s="216" t="str">
        <f ca="1">IF(ISERROR($V840),"",OFFSET('Smelter Look-up'!$D$4,$V840-4,0)&amp;"")</f>
        <v/>
      </c>
      <c r="F840" s="216" t="str">
        <f ca="1">IF(ISERROR($V840),"",OFFSET('Smelter Look-up'!$E$4,$V840-4,0))</f>
        <v/>
      </c>
      <c r="G840" s="216" t="str">
        <f ca="1">IF(C840=$X$4,"Enter smelter details",IF(ISERROR($V840),"",OFFSET('Smelter Look-up'!$F$4,$V840-4,0)))</f>
        <v/>
      </c>
      <c r="H840" s="217" t="str">
        <f ca="1">IF(ISERROR($V840),"",OFFSET('Smelter Look-up'!$G$4,$V840-4,0))</f>
        <v/>
      </c>
      <c r="I840" s="218" t="str">
        <f ca="1">IF(ISERROR($V840),"",OFFSET('Smelter Look-up'!$H$4,$V840-4,0))</f>
        <v/>
      </c>
      <c r="J840" s="218" t="str">
        <f ca="1">IF(ISERROR($V840),"",OFFSET('Smelter Look-up'!$I$4,$V840-4,0))</f>
        <v/>
      </c>
      <c r="K840" s="272"/>
      <c r="L840" s="272"/>
      <c r="M840" s="272"/>
      <c r="N840" s="272"/>
      <c r="O840" s="272"/>
      <c r="P840" s="219"/>
      <c r="Q840" s="273"/>
      <c r="R840" s="216" t="str">
        <f ca="1">IF(ISERROR($V840),"",OFFSET('Smelter Look-up'!$C$4,$V840-4,0)&amp;"")</f>
        <v/>
      </c>
      <c r="S840" s="224" t="str">
        <f t="shared" ca="1" si="120"/>
        <v/>
      </c>
      <c r="T840" s="224" t="str">
        <f ca="1">IF(B840="","",IF(ISERROR(MATCH($J840,SorP!$B$1:$B$6230,0)),"",INDIRECT("'SorP'!$A$"&amp;MATCH($J840,SorP!$B$1:$B$6230,0))))</f>
        <v/>
      </c>
      <c r="U840" s="240"/>
      <c r="V840" s="274" t="e">
        <f>IF(C840="",NA(),MATCH($B840&amp;$C840,'Smelter Look-up'!$J:$J,0))</f>
        <v>#N/A</v>
      </c>
      <c r="W840" s="275"/>
      <c r="X840" s="275">
        <f t="shared" ca="1" si="121"/>
        <v>0</v>
      </c>
      <c r="Y840" s="275"/>
      <c r="Z840" s="275"/>
      <c r="AB840" s="277" t="str">
        <f t="shared" si="122"/>
        <v/>
      </c>
    </row>
    <row r="841" spans="1:28" s="276" customFormat="1" ht="20.25">
      <c r="A841" s="330"/>
      <c r="B841" s="216" t="str">
        <f>IF(LEN(A841)=0,"",INDEX('Smelter Look-up'!$A:$A,MATCH($A841,'Smelter Look-up'!$E:$E,0)))</f>
        <v/>
      </c>
      <c r="C841" s="220" t="str">
        <f>IF(LEN(A841)=0,"",INDEX('Smelter Look-up'!$C:$C,MATCH($A841,'Smelter Look-up'!$E:$E,0)))</f>
        <v/>
      </c>
      <c r="D841" s="282"/>
      <c r="E841" s="216" t="str">
        <f ca="1">IF(ISERROR($V841),"",OFFSET('Smelter Look-up'!$D$4,$V841-4,0)&amp;"")</f>
        <v/>
      </c>
      <c r="F841" s="216" t="str">
        <f ca="1">IF(ISERROR($V841),"",OFFSET('Smelter Look-up'!$E$4,$V841-4,0))</f>
        <v/>
      </c>
      <c r="G841" s="216" t="str">
        <f ca="1">IF(C841=$X$4,"Enter smelter details",IF(ISERROR($V841),"",OFFSET('Smelter Look-up'!$F$4,$V841-4,0)))</f>
        <v/>
      </c>
      <c r="H841" s="217" t="str">
        <f ca="1">IF(ISERROR($V841),"",OFFSET('Smelter Look-up'!$G$4,$V841-4,0))</f>
        <v/>
      </c>
      <c r="I841" s="218" t="str">
        <f ca="1">IF(ISERROR($V841),"",OFFSET('Smelter Look-up'!$H$4,$V841-4,0))</f>
        <v/>
      </c>
      <c r="J841" s="218" t="str">
        <f ca="1">IF(ISERROR($V841),"",OFFSET('Smelter Look-up'!$I$4,$V841-4,0))</f>
        <v/>
      </c>
      <c r="K841" s="272"/>
      <c r="L841" s="272"/>
      <c r="M841" s="272"/>
      <c r="N841" s="272"/>
      <c r="O841" s="272"/>
      <c r="P841" s="219"/>
      <c r="Q841" s="273"/>
      <c r="R841" s="216" t="str">
        <f ca="1">IF(ISERROR($V841),"",OFFSET('Smelter Look-up'!$C$4,$V841-4,0)&amp;"")</f>
        <v/>
      </c>
      <c r="S841" s="224" t="str">
        <f t="shared" ca="1" si="120"/>
        <v/>
      </c>
      <c r="T841" s="224" t="str">
        <f ca="1">IF(B841="","",IF(ISERROR(MATCH($J841,SorP!$B$1:$B$6230,0)),"",INDIRECT("'SorP'!$A$"&amp;MATCH($J841,SorP!$B$1:$B$6230,0))))</f>
        <v/>
      </c>
      <c r="U841" s="240"/>
      <c r="V841" s="274" t="e">
        <f>IF(C841="",NA(),MATCH($B841&amp;$C841,'Smelter Look-up'!$J:$J,0))</f>
        <v>#N/A</v>
      </c>
      <c r="W841" s="275"/>
      <c r="X841" s="275">
        <f t="shared" ca="1" si="121"/>
        <v>0</v>
      </c>
      <c r="Y841" s="275"/>
      <c r="Z841" s="275"/>
      <c r="AB841" s="277" t="str">
        <f t="shared" si="122"/>
        <v/>
      </c>
    </row>
    <row r="842" spans="1:28" s="276" customFormat="1" ht="20.25">
      <c r="A842" s="330"/>
      <c r="B842" s="216" t="str">
        <f>IF(LEN(A842)=0,"",INDEX('Smelter Look-up'!$A:$A,MATCH($A842,'Smelter Look-up'!$E:$E,0)))</f>
        <v/>
      </c>
      <c r="C842" s="220" t="str">
        <f>IF(LEN(A842)=0,"",INDEX('Smelter Look-up'!$C:$C,MATCH($A842,'Smelter Look-up'!$E:$E,0)))</f>
        <v/>
      </c>
      <c r="D842" s="282"/>
      <c r="E842" s="216" t="str">
        <f ca="1">IF(ISERROR($V842),"",OFFSET('Smelter Look-up'!$D$4,$V842-4,0)&amp;"")</f>
        <v/>
      </c>
      <c r="F842" s="216" t="str">
        <f ca="1">IF(ISERROR($V842),"",OFFSET('Smelter Look-up'!$E$4,$V842-4,0))</f>
        <v/>
      </c>
      <c r="G842" s="216" t="str">
        <f ca="1">IF(C842=$X$4,"Enter smelter details",IF(ISERROR($V842),"",OFFSET('Smelter Look-up'!$F$4,$V842-4,0)))</f>
        <v/>
      </c>
      <c r="H842" s="217" t="str">
        <f ca="1">IF(ISERROR($V842),"",OFFSET('Smelter Look-up'!$G$4,$V842-4,0))</f>
        <v/>
      </c>
      <c r="I842" s="218" t="str">
        <f ca="1">IF(ISERROR($V842),"",OFFSET('Smelter Look-up'!$H$4,$V842-4,0))</f>
        <v/>
      </c>
      <c r="J842" s="218" t="str">
        <f ca="1">IF(ISERROR($V842),"",OFFSET('Smelter Look-up'!$I$4,$V842-4,0))</f>
        <v/>
      </c>
      <c r="K842" s="272"/>
      <c r="L842" s="272"/>
      <c r="M842" s="272"/>
      <c r="N842" s="272"/>
      <c r="O842" s="272"/>
      <c r="P842" s="219"/>
      <c r="Q842" s="273"/>
      <c r="R842" s="216" t="str">
        <f ca="1">IF(ISERROR($V842),"",OFFSET('Smelter Look-up'!$C$4,$V842-4,0)&amp;"")</f>
        <v/>
      </c>
      <c r="S842" s="224" t="str">
        <f t="shared" ca="1" si="120"/>
        <v/>
      </c>
      <c r="T842" s="224" t="str">
        <f ca="1">IF(B842="","",IF(ISERROR(MATCH($J842,SorP!$B$1:$B$6230,0)),"",INDIRECT("'SorP'!$A$"&amp;MATCH($J842,SorP!$B$1:$B$6230,0))))</f>
        <v/>
      </c>
      <c r="U842" s="240"/>
      <c r="V842" s="274" t="e">
        <f>IF(C842="",NA(),MATCH($B842&amp;$C842,'Smelter Look-up'!$J:$J,0))</f>
        <v>#N/A</v>
      </c>
      <c r="W842" s="275"/>
      <c r="X842" s="275">
        <f t="shared" ca="1" si="121"/>
        <v>0</v>
      </c>
      <c r="Y842" s="275"/>
      <c r="Z842" s="275"/>
      <c r="AB842" s="277" t="str">
        <f t="shared" si="122"/>
        <v/>
      </c>
    </row>
    <row r="843" spans="1:28" s="276" customFormat="1" ht="20.25">
      <c r="A843" s="330"/>
      <c r="B843" s="216" t="str">
        <f>IF(LEN(A843)=0,"",INDEX('Smelter Look-up'!$A:$A,MATCH($A843,'Smelter Look-up'!$E:$E,0)))</f>
        <v/>
      </c>
      <c r="C843" s="220" t="str">
        <f>IF(LEN(A843)=0,"",INDEX('Smelter Look-up'!$C:$C,MATCH($A843,'Smelter Look-up'!$E:$E,0)))</f>
        <v/>
      </c>
      <c r="D843" s="282"/>
      <c r="E843" s="216" t="str">
        <f ca="1">IF(ISERROR($V843),"",OFFSET('Smelter Look-up'!$D$4,$V843-4,0)&amp;"")</f>
        <v/>
      </c>
      <c r="F843" s="216" t="str">
        <f ca="1">IF(ISERROR($V843),"",OFFSET('Smelter Look-up'!$E$4,$V843-4,0))</f>
        <v/>
      </c>
      <c r="G843" s="216" t="str">
        <f ca="1">IF(C843=$X$4,"Enter smelter details",IF(ISERROR($V843),"",OFFSET('Smelter Look-up'!$F$4,$V843-4,0)))</f>
        <v/>
      </c>
      <c r="H843" s="217" t="str">
        <f ca="1">IF(ISERROR($V843),"",OFFSET('Smelter Look-up'!$G$4,$V843-4,0))</f>
        <v/>
      </c>
      <c r="I843" s="218" t="str">
        <f ca="1">IF(ISERROR($V843),"",OFFSET('Smelter Look-up'!$H$4,$V843-4,0))</f>
        <v/>
      </c>
      <c r="J843" s="218" t="str">
        <f ca="1">IF(ISERROR($V843),"",OFFSET('Smelter Look-up'!$I$4,$V843-4,0))</f>
        <v/>
      </c>
      <c r="K843" s="272"/>
      <c r="L843" s="272"/>
      <c r="M843" s="272"/>
      <c r="N843" s="272"/>
      <c r="O843" s="272"/>
      <c r="P843" s="219"/>
      <c r="Q843" s="273"/>
      <c r="R843" s="216" t="str">
        <f ca="1">IF(ISERROR($V843),"",OFFSET('Smelter Look-up'!$C$4,$V843-4,0)&amp;"")</f>
        <v/>
      </c>
      <c r="S843" s="224" t="str">
        <f t="shared" ca="1" si="120"/>
        <v/>
      </c>
      <c r="T843" s="224" t="str">
        <f ca="1">IF(B843="","",IF(ISERROR(MATCH($J843,SorP!$B$1:$B$6230,0)),"",INDIRECT("'SorP'!$A$"&amp;MATCH($J843,SorP!$B$1:$B$6230,0))))</f>
        <v/>
      </c>
      <c r="U843" s="240"/>
      <c r="V843" s="274" t="e">
        <f>IF(C843="",NA(),MATCH($B843&amp;$C843,'Smelter Look-up'!$J:$J,0))</f>
        <v>#N/A</v>
      </c>
      <c r="W843" s="275"/>
      <c r="X843" s="275">
        <f t="shared" ca="1" si="121"/>
        <v>0</v>
      </c>
      <c r="Y843" s="275"/>
      <c r="Z843" s="275"/>
      <c r="AB843" s="277" t="str">
        <f t="shared" si="122"/>
        <v/>
      </c>
    </row>
    <row r="844" spans="1:28" s="276" customFormat="1" ht="20.25">
      <c r="A844" s="330"/>
      <c r="B844" s="216" t="str">
        <f>IF(LEN(A844)=0,"",INDEX('Smelter Look-up'!$A:$A,MATCH($A844,'Smelter Look-up'!$E:$E,0)))</f>
        <v/>
      </c>
      <c r="C844" s="220" t="str">
        <f>IF(LEN(A844)=0,"",INDEX('Smelter Look-up'!$C:$C,MATCH($A844,'Smelter Look-up'!$E:$E,0)))</f>
        <v/>
      </c>
      <c r="D844" s="282"/>
      <c r="E844" s="216" t="str">
        <f ca="1">IF(ISERROR($V844),"",OFFSET('Smelter Look-up'!$D$4,$V844-4,0)&amp;"")</f>
        <v/>
      </c>
      <c r="F844" s="216" t="str">
        <f ca="1">IF(ISERROR($V844),"",OFFSET('Smelter Look-up'!$E$4,$V844-4,0))</f>
        <v/>
      </c>
      <c r="G844" s="216" t="str">
        <f ca="1">IF(C844=$X$4,"Enter smelter details",IF(ISERROR($V844),"",OFFSET('Smelter Look-up'!$F$4,$V844-4,0)))</f>
        <v/>
      </c>
      <c r="H844" s="217" t="str">
        <f ca="1">IF(ISERROR($V844),"",OFFSET('Smelter Look-up'!$G$4,$V844-4,0))</f>
        <v/>
      </c>
      <c r="I844" s="218" t="str">
        <f ca="1">IF(ISERROR($V844),"",OFFSET('Smelter Look-up'!$H$4,$V844-4,0))</f>
        <v/>
      </c>
      <c r="J844" s="218" t="str">
        <f ca="1">IF(ISERROR($V844),"",OFFSET('Smelter Look-up'!$I$4,$V844-4,0))</f>
        <v/>
      </c>
      <c r="K844" s="272"/>
      <c r="L844" s="272"/>
      <c r="M844" s="272"/>
      <c r="N844" s="272"/>
      <c r="O844" s="272"/>
      <c r="P844" s="219"/>
      <c r="Q844" s="273"/>
      <c r="R844" s="216" t="str">
        <f ca="1">IF(ISERROR($V844),"",OFFSET('Smelter Look-up'!$C$4,$V844-4,0)&amp;"")</f>
        <v/>
      </c>
      <c r="S844" s="224" t="str">
        <f t="shared" ca="1" si="120"/>
        <v/>
      </c>
      <c r="T844" s="224" t="str">
        <f ca="1">IF(B844="","",IF(ISERROR(MATCH($J844,SorP!$B$1:$B$6230,0)),"",INDIRECT("'SorP'!$A$"&amp;MATCH($J844,SorP!$B$1:$B$6230,0))))</f>
        <v/>
      </c>
      <c r="U844" s="240"/>
      <c r="V844" s="274" t="e">
        <f>IF(C844="",NA(),MATCH($B844&amp;$C844,'Smelter Look-up'!$J:$J,0))</f>
        <v>#N/A</v>
      </c>
      <c r="W844" s="275"/>
      <c r="X844" s="275">
        <f t="shared" ca="1" si="121"/>
        <v>0</v>
      </c>
      <c r="Y844" s="275"/>
      <c r="Z844" s="275"/>
      <c r="AB844" s="277" t="str">
        <f t="shared" si="122"/>
        <v/>
      </c>
    </row>
    <row r="845" spans="1:28" s="276" customFormat="1" ht="20.25">
      <c r="A845" s="330"/>
      <c r="B845" s="216" t="str">
        <f>IF(LEN(A845)=0,"",INDEX('Smelter Look-up'!$A:$A,MATCH($A845,'Smelter Look-up'!$E:$E,0)))</f>
        <v/>
      </c>
      <c r="C845" s="220" t="str">
        <f>IF(LEN(A845)=0,"",INDEX('Smelter Look-up'!$C:$C,MATCH($A845,'Smelter Look-up'!$E:$E,0)))</f>
        <v/>
      </c>
      <c r="D845" s="282"/>
      <c r="E845" s="216" t="str">
        <f ca="1">IF(ISERROR($V845),"",OFFSET('Smelter Look-up'!$D$4,$V845-4,0)&amp;"")</f>
        <v/>
      </c>
      <c r="F845" s="216" t="str">
        <f ca="1">IF(ISERROR($V845),"",OFFSET('Smelter Look-up'!$E$4,$V845-4,0))</f>
        <v/>
      </c>
      <c r="G845" s="216" t="str">
        <f ca="1">IF(C845=$X$4,"Enter smelter details",IF(ISERROR($V845),"",OFFSET('Smelter Look-up'!$F$4,$V845-4,0)))</f>
        <v/>
      </c>
      <c r="H845" s="217" t="str">
        <f ca="1">IF(ISERROR($V845),"",OFFSET('Smelter Look-up'!$G$4,$V845-4,0))</f>
        <v/>
      </c>
      <c r="I845" s="218" t="str">
        <f ca="1">IF(ISERROR($V845),"",OFFSET('Smelter Look-up'!$H$4,$V845-4,0))</f>
        <v/>
      </c>
      <c r="J845" s="218" t="str">
        <f ca="1">IF(ISERROR($V845),"",OFFSET('Smelter Look-up'!$I$4,$V845-4,0))</f>
        <v/>
      </c>
      <c r="K845" s="272"/>
      <c r="L845" s="272"/>
      <c r="M845" s="272"/>
      <c r="N845" s="272"/>
      <c r="O845" s="272"/>
      <c r="P845" s="219"/>
      <c r="Q845" s="273"/>
      <c r="R845" s="216" t="str">
        <f ca="1">IF(ISERROR($V845),"",OFFSET('Smelter Look-up'!$C$4,$V845-4,0)&amp;"")</f>
        <v/>
      </c>
      <c r="S845" s="224" t="str">
        <f t="shared" ca="1" si="120"/>
        <v/>
      </c>
      <c r="T845" s="224" t="str">
        <f ca="1">IF(B845="","",IF(ISERROR(MATCH($J845,SorP!$B$1:$B$6230,0)),"",INDIRECT("'SorP'!$A$"&amp;MATCH($J845,SorP!$B$1:$B$6230,0))))</f>
        <v/>
      </c>
      <c r="U845" s="240"/>
      <c r="V845" s="274" t="e">
        <f>IF(C845="",NA(),MATCH($B845&amp;$C845,'Smelter Look-up'!$J:$J,0))</f>
        <v>#N/A</v>
      </c>
      <c r="W845" s="275"/>
      <c r="X845" s="275">
        <f t="shared" ca="1" si="121"/>
        <v>0</v>
      </c>
      <c r="Y845" s="275"/>
      <c r="Z845" s="275"/>
      <c r="AB845" s="277" t="str">
        <f t="shared" si="122"/>
        <v/>
      </c>
    </row>
    <row r="846" spans="1:28" s="276" customFormat="1" ht="20.25">
      <c r="A846" s="330"/>
      <c r="B846" s="216" t="str">
        <f>IF(LEN(A846)=0,"",INDEX('Smelter Look-up'!$A:$A,MATCH($A846,'Smelter Look-up'!$E:$E,0)))</f>
        <v/>
      </c>
      <c r="C846" s="220" t="str">
        <f>IF(LEN(A846)=0,"",INDEX('Smelter Look-up'!$C:$C,MATCH($A846,'Smelter Look-up'!$E:$E,0)))</f>
        <v/>
      </c>
      <c r="D846" s="282"/>
      <c r="E846" s="216" t="str">
        <f ca="1">IF(ISERROR($V846),"",OFFSET('Smelter Look-up'!$D$4,$V846-4,0)&amp;"")</f>
        <v/>
      </c>
      <c r="F846" s="216" t="str">
        <f ca="1">IF(ISERROR($V846),"",OFFSET('Smelter Look-up'!$E$4,$V846-4,0))</f>
        <v/>
      </c>
      <c r="G846" s="216" t="str">
        <f ca="1">IF(C846=$X$4,"Enter smelter details",IF(ISERROR($V846),"",OFFSET('Smelter Look-up'!$F$4,$V846-4,0)))</f>
        <v/>
      </c>
      <c r="H846" s="217" t="str">
        <f ca="1">IF(ISERROR($V846),"",OFFSET('Smelter Look-up'!$G$4,$V846-4,0))</f>
        <v/>
      </c>
      <c r="I846" s="218" t="str">
        <f ca="1">IF(ISERROR($V846),"",OFFSET('Smelter Look-up'!$H$4,$V846-4,0))</f>
        <v/>
      </c>
      <c r="J846" s="218" t="str">
        <f ca="1">IF(ISERROR($V846),"",OFFSET('Smelter Look-up'!$I$4,$V846-4,0))</f>
        <v/>
      </c>
      <c r="K846" s="272"/>
      <c r="L846" s="272"/>
      <c r="M846" s="272"/>
      <c r="N846" s="272"/>
      <c r="O846" s="272"/>
      <c r="P846" s="219"/>
      <c r="Q846" s="273"/>
      <c r="R846" s="216" t="str">
        <f ca="1">IF(ISERROR($V846),"",OFFSET('Smelter Look-up'!$C$4,$V846-4,0)&amp;"")</f>
        <v/>
      </c>
      <c r="S846" s="224" t="str">
        <f t="shared" ca="1" si="120"/>
        <v/>
      </c>
      <c r="T846" s="224" t="str">
        <f ca="1">IF(B846="","",IF(ISERROR(MATCH($J846,SorP!$B$1:$B$6230,0)),"",INDIRECT("'SorP'!$A$"&amp;MATCH($J846,SorP!$B$1:$B$6230,0))))</f>
        <v/>
      </c>
      <c r="U846" s="240"/>
      <c r="V846" s="274" t="e">
        <f>IF(C846="",NA(),MATCH($B846&amp;$C846,'Smelter Look-up'!$J:$J,0))</f>
        <v>#N/A</v>
      </c>
      <c r="W846" s="275"/>
      <c r="X846" s="275">
        <f t="shared" ca="1" si="121"/>
        <v>0</v>
      </c>
      <c r="Y846" s="275"/>
      <c r="Z846" s="275"/>
      <c r="AB846" s="277" t="str">
        <f t="shared" si="122"/>
        <v/>
      </c>
    </row>
    <row r="847" spans="1:28" s="276" customFormat="1" ht="20.25">
      <c r="A847" s="330"/>
      <c r="B847" s="216" t="str">
        <f>IF(LEN(A847)=0,"",INDEX('Smelter Look-up'!$A:$A,MATCH($A847,'Smelter Look-up'!$E:$E,0)))</f>
        <v/>
      </c>
      <c r="C847" s="220" t="str">
        <f>IF(LEN(A847)=0,"",INDEX('Smelter Look-up'!$C:$C,MATCH($A847,'Smelter Look-up'!$E:$E,0)))</f>
        <v/>
      </c>
      <c r="D847" s="282"/>
      <c r="E847" s="216" t="str">
        <f ca="1">IF(ISERROR($V847),"",OFFSET('Smelter Look-up'!$D$4,$V847-4,0)&amp;"")</f>
        <v/>
      </c>
      <c r="F847" s="216" t="str">
        <f ca="1">IF(ISERROR($V847),"",OFFSET('Smelter Look-up'!$E$4,$V847-4,0))</f>
        <v/>
      </c>
      <c r="G847" s="216" t="str">
        <f ca="1">IF(C847=$X$4,"Enter smelter details",IF(ISERROR($V847),"",OFFSET('Smelter Look-up'!$F$4,$V847-4,0)))</f>
        <v/>
      </c>
      <c r="H847" s="217" t="str">
        <f ca="1">IF(ISERROR($V847),"",OFFSET('Smelter Look-up'!$G$4,$V847-4,0))</f>
        <v/>
      </c>
      <c r="I847" s="218" t="str">
        <f ca="1">IF(ISERROR($V847),"",OFFSET('Smelter Look-up'!$H$4,$V847-4,0))</f>
        <v/>
      </c>
      <c r="J847" s="218" t="str">
        <f ca="1">IF(ISERROR($V847),"",OFFSET('Smelter Look-up'!$I$4,$V847-4,0))</f>
        <v/>
      </c>
      <c r="K847" s="272"/>
      <c r="L847" s="272"/>
      <c r="M847" s="272"/>
      <c r="N847" s="272"/>
      <c r="O847" s="272"/>
      <c r="P847" s="219"/>
      <c r="Q847" s="273"/>
      <c r="R847" s="216" t="str">
        <f ca="1">IF(ISERROR($V847),"",OFFSET('Smelter Look-up'!$C$4,$V847-4,0)&amp;"")</f>
        <v/>
      </c>
      <c r="S847" s="224" t="str">
        <f t="shared" ca="1" si="120"/>
        <v/>
      </c>
      <c r="T847" s="224" t="str">
        <f ca="1">IF(B847="","",IF(ISERROR(MATCH($J847,SorP!$B$1:$B$6230,0)),"",INDIRECT("'SorP'!$A$"&amp;MATCH($J847,SorP!$B$1:$B$6230,0))))</f>
        <v/>
      </c>
      <c r="U847" s="240"/>
      <c r="V847" s="274" t="e">
        <f>IF(C847="",NA(),MATCH($B847&amp;$C847,'Smelter Look-up'!$J:$J,0))</f>
        <v>#N/A</v>
      </c>
      <c r="W847" s="275"/>
      <c r="X847" s="275">
        <f t="shared" ca="1" si="121"/>
        <v>0</v>
      </c>
      <c r="Y847" s="275"/>
      <c r="Z847" s="275"/>
      <c r="AB847" s="277" t="str">
        <f t="shared" si="122"/>
        <v/>
      </c>
    </row>
    <row r="848" spans="1:28" s="276" customFormat="1" ht="20.25">
      <c r="A848" s="330"/>
      <c r="B848" s="216" t="str">
        <f>IF(LEN(A848)=0,"",INDEX('Smelter Look-up'!$A:$A,MATCH($A848,'Smelter Look-up'!$E:$E,0)))</f>
        <v/>
      </c>
      <c r="C848" s="220" t="str">
        <f>IF(LEN(A848)=0,"",INDEX('Smelter Look-up'!$C:$C,MATCH($A848,'Smelter Look-up'!$E:$E,0)))</f>
        <v/>
      </c>
      <c r="D848" s="282"/>
      <c r="E848" s="216" t="str">
        <f ca="1">IF(ISERROR($V848),"",OFFSET('Smelter Look-up'!$D$4,$V848-4,0)&amp;"")</f>
        <v/>
      </c>
      <c r="F848" s="216" t="str">
        <f ca="1">IF(ISERROR($V848),"",OFFSET('Smelter Look-up'!$E$4,$V848-4,0))</f>
        <v/>
      </c>
      <c r="G848" s="216" t="str">
        <f ca="1">IF(C848=$X$4,"Enter smelter details",IF(ISERROR($V848),"",OFFSET('Smelter Look-up'!$F$4,$V848-4,0)))</f>
        <v/>
      </c>
      <c r="H848" s="217" t="str">
        <f ca="1">IF(ISERROR($V848),"",OFFSET('Smelter Look-up'!$G$4,$V848-4,0))</f>
        <v/>
      </c>
      <c r="I848" s="218" t="str">
        <f ca="1">IF(ISERROR($V848),"",OFFSET('Smelter Look-up'!$H$4,$V848-4,0))</f>
        <v/>
      </c>
      <c r="J848" s="218" t="str">
        <f ca="1">IF(ISERROR($V848),"",OFFSET('Smelter Look-up'!$I$4,$V848-4,0))</f>
        <v/>
      </c>
      <c r="K848" s="272"/>
      <c r="L848" s="272"/>
      <c r="M848" s="272"/>
      <c r="N848" s="272"/>
      <c r="O848" s="272"/>
      <c r="P848" s="219"/>
      <c r="Q848" s="273"/>
      <c r="R848" s="216" t="str">
        <f ca="1">IF(ISERROR($V848),"",OFFSET('Smelter Look-up'!$C$4,$V848-4,0)&amp;"")</f>
        <v/>
      </c>
      <c r="S848" s="224" t="str">
        <f t="shared" ca="1" si="120"/>
        <v/>
      </c>
      <c r="T848" s="224" t="str">
        <f ca="1">IF(B848="","",IF(ISERROR(MATCH($J848,SorP!$B$1:$B$6230,0)),"",INDIRECT("'SorP'!$A$"&amp;MATCH($J848,SorP!$B$1:$B$6230,0))))</f>
        <v/>
      </c>
      <c r="U848" s="240"/>
      <c r="V848" s="274" t="e">
        <f>IF(C848="",NA(),MATCH($B848&amp;$C848,'Smelter Look-up'!$J:$J,0))</f>
        <v>#N/A</v>
      </c>
      <c r="W848" s="275"/>
      <c r="X848" s="275">
        <f t="shared" ca="1" si="121"/>
        <v>0</v>
      </c>
      <c r="Y848" s="275"/>
      <c r="Z848" s="275"/>
      <c r="AB848" s="277" t="str">
        <f t="shared" si="122"/>
        <v/>
      </c>
    </row>
    <row r="849" spans="1:28" s="276" customFormat="1" ht="20.25">
      <c r="A849" s="330"/>
      <c r="B849" s="216" t="str">
        <f>IF(LEN(A849)=0,"",INDEX('Smelter Look-up'!$A:$A,MATCH($A849,'Smelter Look-up'!$E:$E,0)))</f>
        <v/>
      </c>
      <c r="C849" s="220" t="str">
        <f>IF(LEN(A849)=0,"",INDEX('Smelter Look-up'!$C:$C,MATCH($A849,'Smelter Look-up'!$E:$E,0)))</f>
        <v/>
      </c>
      <c r="D849" s="282"/>
      <c r="E849" s="216" t="str">
        <f ca="1">IF(ISERROR($V849),"",OFFSET('Smelter Look-up'!$D$4,$V849-4,0)&amp;"")</f>
        <v/>
      </c>
      <c r="F849" s="216" t="str">
        <f ca="1">IF(ISERROR($V849),"",OFFSET('Smelter Look-up'!$E$4,$V849-4,0))</f>
        <v/>
      </c>
      <c r="G849" s="216" t="str">
        <f ca="1">IF(C849=$X$4,"Enter smelter details",IF(ISERROR($V849),"",OFFSET('Smelter Look-up'!$F$4,$V849-4,0)))</f>
        <v/>
      </c>
      <c r="H849" s="217" t="str">
        <f ca="1">IF(ISERROR($V849),"",OFFSET('Smelter Look-up'!$G$4,$V849-4,0))</f>
        <v/>
      </c>
      <c r="I849" s="218" t="str">
        <f ca="1">IF(ISERROR($V849),"",OFFSET('Smelter Look-up'!$H$4,$V849-4,0))</f>
        <v/>
      </c>
      <c r="J849" s="218" t="str">
        <f ca="1">IF(ISERROR($V849),"",OFFSET('Smelter Look-up'!$I$4,$V849-4,0))</f>
        <v/>
      </c>
      <c r="K849" s="272"/>
      <c r="L849" s="272"/>
      <c r="M849" s="272"/>
      <c r="N849" s="272"/>
      <c r="O849" s="272"/>
      <c r="P849" s="219"/>
      <c r="Q849" s="273"/>
      <c r="R849" s="216" t="str">
        <f ca="1">IF(ISERROR($V849),"",OFFSET('Smelter Look-up'!$C$4,$V849-4,0)&amp;"")</f>
        <v/>
      </c>
      <c r="S849" s="224" t="str">
        <f t="shared" ca="1" si="120"/>
        <v/>
      </c>
      <c r="T849" s="224" t="str">
        <f ca="1">IF(B849="","",IF(ISERROR(MATCH($J849,SorP!$B$1:$B$6230,0)),"",INDIRECT("'SorP'!$A$"&amp;MATCH($J849,SorP!$B$1:$B$6230,0))))</f>
        <v/>
      </c>
      <c r="U849" s="240"/>
      <c r="V849" s="274" t="e">
        <f>IF(C849="",NA(),MATCH($B849&amp;$C849,'Smelter Look-up'!$J:$J,0))</f>
        <v>#N/A</v>
      </c>
      <c r="W849" s="275"/>
      <c r="X849" s="275">
        <f t="shared" ca="1" si="121"/>
        <v>0</v>
      </c>
      <c r="Y849" s="275"/>
      <c r="Z849" s="275"/>
      <c r="AB849" s="277" t="str">
        <f t="shared" si="122"/>
        <v/>
      </c>
    </row>
    <row r="850" spans="1:28" s="276" customFormat="1" ht="20.25">
      <c r="A850" s="330"/>
      <c r="B850" s="216" t="str">
        <f>IF(LEN(A850)=0,"",INDEX('Smelter Look-up'!$A:$A,MATCH($A850,'Smelter Look-up'!$E:$E,0)))</f>
        <v/>
      </c>
      <c r="C850" s="220" t="str">
        <f>IF(LEN(A850)=0,"",INDEX('Smelter Look-up'!$C:$C,MATCH($A850,'Smelter Look-up'!$E:$E,0)))</f>
        <v/>
      </c>
      <c r="D850" s="282"/>
      <c r="E850" s="216" t="str">
        <f ca="1">IF(ISERROR($V850),"",OFFSET('Smelter Look-up'!$D$4,$V850-4,0)&amp;"")</f>
        <v/>
      </c>
      <c r="F850" s="216" t="str">
        <f ca="1">IF(ISERROR($V850),"",OFFSET('Smelter Look-up'!$E$4,$V850-4,0))</f>
        <v/>
      </c>
      <c r="G850" s="216" t="str">
        <f ca="1">IF(C850=$X$4,"Enter smelter details",IF(ISERROR($V850),"",OFFSET('Smelter Look-up'!$F$4,$V850-4,0)))</f>
        <v/>
      </c>
      <c r="H850" s="217" t="str">
        <f ca="1">IF(ISERROR($V850),"",OFFSET('Smelter Look-up'!$G$4,$V850-4,0))</f>
        <v/>
      </c>
      <c r="I850" s="218" t="str">
        <f ca="1">IF(ISERROR($V850),"",OFFSET('Smelter Look-up'!$H$4,$V850-4,0))</f>
        <v/>
      </c>
      <c r="J850" s="218" t="str">
        <f ca="1">IF(ISERROR($V850),"",OFFSET('Smelter Look-up'!$I$4,$V850-4,0))</f>
        <v/>
      </c>
      <c r="K850" s="272"/>
      <c r="L850" s="272"/>
      <c r="M850" s="272"/>
      <c r="N850" s="272"/>
      <c r="O850" s="272"/>
      <c r="P850" s="219"/>
      <c r="Q850" s="273"/>
      <c r="R850" s="216" t="str">
        <f ca="1">IF(ISERROR($V850),"",OFFSET('Smelter Look-up'!$C$4,$V850-4,0)&amp;"")</f>
        <v/>
      </c>
      <c r="S850" s="224" t="str">
        <f t="shared" ca="1" si="120"/>
        <v/>
      </c>
      <c r="T850" s="224" t="str">
        <f ca="1">IF(B850="","",IF(ISERROR(MATCH($J850,SorP!$B$1:$B$6230,0)),"",INDIRECT("'SorP'!$A$"&amp;MATCH($J850,SorP!$B$1:$B$6230,0))))</f>
        <v/>
      </c>
      <c r="U850" s="240"/>
      <c r="V850" s="274" t="e">
        <f>IF(C850="",NA(),MATCH($B850&amp;$C850,'Smelter Look-up'!$J:$J,0))</f>
        <v>#N/A</v>
      </c>
      <c r="W850" s="275"/>
      <c r="X850" s="275">
        <f t="shared" ca="1" si="121"/>
        <v>0</v>
      </c>
      <c r="Y850" s="275"/>
      <c r="Z850" s="275"/>
      <c r="AB850" s="277" t="str">
        <f t="shared" si="122"/>
        <v/>
      </c>
    </row>
    <row r="851" spans="1:28" s="276" customFormat="1" ht="20.25">
      <c r="A851" s="330"/>
      <c r="B851" s="216" t="str">
        <f>IF(LEN(A851)=0,"",INDEX('Smelter Look-up'!$A:$A,MATCH($A851,'Smelter Look-up'!$E:$E,0)))</f>
        <v/>
      </c>
      <c r="C851" s="220" t="str">
        <f>IF(LEN(A851)=0,"",INDEX('Smelter Look-up'!$C:$C,MATCH($A851,'Smelter Look-up'!$E:$E,0)))</f>
        <v/>
      </c>
      <c r="D851" s="282"/>
      <c r="E851" s="216" t="str">
        <f ca="1">IF(ISERROR($V851),"",OFFSET('Smelter Look-up'!$D$4,$V851-4,0)&amp;"")</f>
        <v/>
      </c>
      <c r="F851" s="216" t="str">
        <f ca="1">IF(ISERROR($V851),"",OFFSET('Smelter Look-up'!$E$4,$V851-4,0))</f>
        <v/>
      </c>
      <c r="G851" s="216" t="str">
        <f ca="1">IF(C851=$X$4,"Enter smelter details",IF(ISERROR($V851),"",OFFSET('Smelter Look-up'!$F$4,$V851-4,0)))</f>
        <v/>
      </c>
      <c r="H851" s="217" t="str">
        <f ca="1">IF(ISERROR($V851),"",OFFSET('Smelter Look-up'!$G$4,$V851-4,0))</f>
        <v/>
      </c>
      <c r="I851" s="218" t="str">
        <f ca="1">IF(ISERROR($V851),"",OFFSET('Smelter Look-up'!$H$4,$V851-4,0))</f>
        <v/>
      </c>
      <c r="J851" s="218" t="str">
        <f ca="1">IF(ISERROR($V851),"",OFFSET('Smelter Look-up'!$I$4,$V851-4,0))</f>
        <v/>
      </c>
      <c r="K851" s="272"/>
      <c r="L851" s="272"/>
      <c r="M851" s="272"/>
      <c r="N851" s="272"/>
      <c r="O851" s="272"/>
      <c r="P851" s="219"/>
      <c r="Q851" s="273"/>
      <c r="R851" s="216" t="str">
        <f ca="1">IF(ISERROR($V851),"",OFFSET('Smelter Look-up'!$C$4,$V851-4,0)&amp;"")</f>
        <v/>
      </c>
      <c r="S851" s="224" t="str">
        <f t="shared" ca="1" si="120"/>
        <v/>
      </c>
      <c r="T851" s="224" t="str">
        <f ca="1">IF(B851="","",IF(ISERROR(MATCH($J851,SorP!$B$1:$B$6230,0)),"",INDIRECT("'SorP'!$A$"&amp;MATCH($J851,SorP!$B$1:$B$6230,0))))</f>
        <v/>
      </c>
      <c r="U851" s="240"/>
      <c r="V851" s="274" t="e">
        <f>IF(C851="",NA(),MATCH($B851&amp;$C851,'Smelter Look-up'!$J:$J,0))</f>
        <v>#N/A</v>
      </c>
      <c r="W851" s="275"/>
      <c r="X851" s="275">
        <f t="shared" ca="1" si="121"/>
        <v>0</v>
      </c>
      <c r="Y851" s="275"/>
      <c r="Z851" s="275"/>
      <c r="AB851" s="277" t="str">
        <f t="shared" si="122"/>
        <v/>
      </c>
    </row>
    <row r="852" spans="1:28" s="276" customFormat="1" ht="20.25">
      <c r="A852" s="330"/>
      <c r="B852" s="216" t="str">
        <f>IF(LEN(A852)=0,"",INDEX('Smelter Look-up'!$A:$A,MATCH($A852,'Smelter Look-up'!$E:$E,0)))</f>
        <v/>
      </c>
      <c r="C852" s="220" t="str">
        <f>IF(LEN(A852)=0,"",INDEX('Smelter Look-up'!$C:$C,MATCH($A852,'Smelter Look-up'!$E:$E,0)))</f>
        <v/>
      </c>
      <c r="D852" s="282"/>
      <c r="E852" s="216" t="str">
        <f ca="1">IF(ISERROR($V852),"",OFFSET('Smelter Look-up'!$D$4,$V852-4,0)&amp;"")</f>
        <v/>
      </c>
      <c r="F852" s="216" t="str">
        <f ca="1">IF(ISERROR($V852),"",OFFSET('Smelter Look-up'!$E$4,$V852-4,0))</f>
        <v/>
      </c>
      <c r="G852" s="216" t="str">
        <f ca="1">IF(C852=$X$4,"Enter smelter details",IF(ISERROR($V852),"",OFFSET('Smelter Look-up'!$F$4,$V852-4,0)))</f>
        <v/>
      </c>
      <c r="H852" s="217" t="str">
        <f ca="1">IF(ISERROR($V852),"",OFFSET('Smelter Look-up'!$G$4,$V852-4,0))</f>
        <v/>
      </c>
      <c r="I852" s="218" t="str">
        <f ca="1">IF(ISERROR($V852),"",OFFSET('Smelter Look-up'!$H$4,$V852-4,0))</f>
        <v/>
      </c>
      <c r="J852" s="218" t="str">
        <f ca="1">IF(ISERROR($V852),"",OFFSET('Smelter Look-up'!$I$4,$V852-4,0))</f>
        <v/>
      </c>
      <c r="K852" s="272"/>
      <c r="L852" s="272"/>
      <c r="M852" s="272"/>
      <c r="N852" s="272"/>
      <c r="O852" s="272"/>
      <c r="P852" s="219"/>
      <c r="Q852" s="273"/>
      <c r="R852" s="216" t="str">
        <f ca="1">IF(ISERROR($V852),"",OFFSET('Smelter Look-up'!$C$4,$V852-4,0)&amp;"")</f>
        <v/>
      </c>
      <c r="S852" s="224" t="str">
        <f t="shared" ca="1" si="120"/>
        <v/>
      </c>
      <c r="T852" s="224" t="str">
        <f ca="1">IF(B852="","",IF(ISERROR(MATCH($J852,SorP!$B$1:$B$6230,0)),"",INDIRECT("'SorP'!$A$"&amp;MATCH($J852,SorP!$B$1:$B$6230,0))))</f>
        <v/>
      </c>
      <c r="U852" s="240"/>
      <c r="V852" s="274" t="e">
        <f>IF(C852="",NA(),MATCH($B852&amp;$C852,'Smelter Look-up'!$J:$J,0))</f>
        <v>#N/A</v>
      </c>
      <c r="W852" s="275"/>
      <c r="X852" s="275">
        <f t="shared" ca="1" si="121"/>
        <v>0</v>
      </c>
      <c r="Y852" s="275"/>
      <c r="Z852" s="275"/>
      <c r="AB852" s="277" t="str">
        <f t="shared" si="122"/>
        <v/>
      </c>
    </row>
    <row r="853" spans="1:28" s="276" customFormat="1" ht="20.25">
      <c r="A853" s="330"/>
      <c r="B853" s="216" t="str">
        <f>IF(LEN(A853)=0,"",INDEX('Smelter Look-up'!$A:$A,MATCH($A853,'Smelter Look-up'!$E:$E,0)))</f>
        <v/>
      </c>
      <c r="C853" s="220" t="str">
        <f>IF(LEN(A853)=0,"",INDEX('Smelter Look-up'!$C:$C,MATCH($A853,'Smelter Look-up'!$E:$E,0)))</f>
        <v/>
      </c>
      <c r="D853" s="282"/>
      <c r="E853" s="216" t="str">
        <f ca="1">IF(ISERROR($V853),"",OFFSET('Smelter Look-up'!$D$4,$V853-4,0)&amp;"")</f>
        <v/>
      </c>
      <c r="F853" s="216" t="str">
        <f ca="1">IF(ISERROR($V853),"",OFFSET('Smelter Look-up'!$E$4,$V853-4,0))</f>
        <v/>
      </c>
      <c r="G853" s="216" t="str">
        <f ca="1">IF(C853=$X$4,"Enter smelter details",IF(ISERROR($V853),"",OFFSET('Smelter Look-up'!$F$4,$V853-4,0)))</f>
        <v/>
      </c>
      <c r="H853" s="217" t="str">
        <f ca="1">IF(ISERROR($V853),"",OFFSET('Smelter Look-up'!$G$4,$V853-4,0))</f>
        <v/>
      </c>
      <c r="I853" s="218" t="str">
        <f ca="1">IF(ISERROR($V853),"",OFFSET('Smelter Look-up'!$H$4,$V853-4,0))</f>
        <v/>
      </c>
      <c r="J853" s="218" t="str">
        <f ca="1">IF(ISERROR($V853),"",OFFSET('Smelter Look-up'!$I$4,$V853-4,0))</f>
        <v/>
      </c>
      <c r="K853" s="272"/>
      <c r="L853" s="272"/>
      <c r="M853" s="272"/>
      <c r="N853" s="272"/>
      <c r="O853" s="272"/>
      <c r="P853" s="219"/>
      <c r="Q853" s="273"/>
      <c r="R853" s="216" t="str">
        <f ca="1">IF(ISERROR($V853),"",OFFSET('Smelter Look-up'!$C$4,$V853-4,0)&amp;"")</f>
        <v/>
      </c>
      <c r="S853" s="224" t="str">
        <f t="shared" ca="1" si="120"/>
        <v/>
      </c>
      <c r="T853" s="224" t="str">
        <f ca="1">IF(B853="","",IF(ISERROR(MATCH($J853,SorP!$B$1:$B$6230,0)),"",INDIRECT("'SorP'!$A$"&amp;MATCH($J853,SorP!$B$1:$B$6230,0))))</f>
        <v/>
      </c>
      <c r="U853" s="240"/>
      <c r="V853" s="274" t="e">
        <f>IF(C853="",NA(),MATCH($B853&amp;$C853,'Smelter Look-up'!$J:$J,0))</f>
        <v>#N/A</v>
      </c>
      <c r="W853" s="275"/>
      <c r="X853" s="275">
        <f t="shared" ca="1" si="121"/>
        <v>0</v>
      </c>
      <c r="Y853" s="275"/>
      <c r="Z853" s="275"/>
      <c r="AB853" s="277" t="str">
        <f t="shared" si="122"/>
        <v/>
      </c>
    </row>
    <row r="854" spans="1:28" s="276" customFormat="1" ht="20.25">
      <c r="A854" s="330"/>
      <c r="B854" s="216" t="str">
        <f>IF(LEN(A854)=0,"",INDEX('Smelter Look-up'!$A:$A,MATCH($A854,'Smelter Look-up'!$E:$E,0)))</f>
        <v/>
      </c>
      <c r="C854" s="220" t="str">
        <f>IF(LEN(A854)=0,"",INDEX('Smelter Look-up'!$C:$C,MATCH($A854,'Smelter Look-up'!$E:$E,0)))</f>
        <v/>
      </c>
      <c r="D854" s="282"/>
      <c r="E854" s="216" t="str">
        <f ca="1">IF(ISERROR($V854),"",OFFSET('Smelter Look-up'!$D$4,$V854-4,0)&amp;"")</f>
        <v/>
      </c>
      <c r="F854" s="216" t="str">
        <f ca="1">IF(ISERROR($V854),"",OFFSET('Smelter Look-up'!$E$4,$V854-4,0))</f>
        <v/>
      </c>
      <c r="G854" s="216" t="str">
        <f ca="1">IF(C854=$X$4,"Enter smelter details",IF(ISERROR($V854),"",OFFSET('Smelter Look-up'!$F$4,$V854-4,0)))</f>
        <v/>
      </c>
      <c r="H854" s="217" t="str">
        <f ca="1">IF(ISERROR($V854),"",OFFSET('Smelter Look-up'!$G$4,$V854-4,0))</f>
        <v/>
      </c>
      <c r="I854" s="218" t="str">
        <f ca="1">IF(ISERROR($V854),"",OFFSET('Smelter Look-up'!$H$4,$V854-4,0))</f>
        <v/>
      </c>
      <c r="J854" s="218" t="str">
        <f ca="1">IF(ISERROR($V854),"",OFFSET('Smelter Look-up'!$I$4,$V854-4,0))</f>
        <v/>
      </c>
      <c r="K854" s="272"/>
      <c r="L854" s="272"/>
      <c r="M854" s="272"/>
      <c r="N854" s="272"/>
      <c r="O854" s="272"/>
      <c r="P854" s="219"/>
      <c r="Q854" s="273"/>
      <c r="R854" s="216" t="str">
        <f ca="1">IF(ISERROR($V854),"",OFFSET('Smelter Look-up'!$C$4,$V854-4,0)&amp;"")</f>
        <v/>
      </c>
      <c r="S854" s="224" t="str">
        <f t="shared" ca="1" si="120"/>
        <v/>
      </c>
      <c r="T854" s="224" t="str">
        <f ca="1">IF(B854="","",IF(ISERROR(MATCH($J854,SorP!$B$1:$B$6230,0)),"",INDIRECT("'SorP'!$A$"&amp;MATCH($J854,SorP!$B$1:$B$6230,0))))</f>
        <v/>
      </c>
      <c r="U854" s="240"/>
      <c r="V854" s="274" t="e">
        <f>IF(C854="",NA(),MATCH($B854&amp;$C854,'Smelter Look-up'!$J:$J,0))</f>
        <v>#N/A</v>
      </c>
      <c r="W854" s="275"/>
      <c r="X854" s="275">
        <f t="shared" ca="1" si="121"/>
        <v>0</v>
      </c>
      <c r="Y854" s="275"/>
      <c r="Z854" s="275"/>
      <c r="AB854" s="277" t="str">
        <f t="shared" si="122"/>
        <v/>
      </c>
    </row>
    <row r="855" spans="1:28" s="276" customFormat="1" ht="20.25">
      <c r="A855" s="330"/>
      <c r="B855" s="216" t="str">
        <f>IF(LEN(A855)=0,"",INDEX('Smelter Look-up'!$A:$A,MATCH($A855,'Smelter Look-up'!$E:$E,0)))</f>
        <v/>
      </c>
      <c r="C855" s="220" t="str">
        <f>IF(LEN(A855)=0,"",INDEX('Smelter Look-up'!$C:$C,MATCH($A855,'Smelter Look-up'!$E:$E,0)))</f>
        <v/>
      </c>
      <c r="D855" s="282"/>
      <c r="E855" s="216" t="str">
        <f ca="1">IF(ISERROR($V855),"",OFFSET('Smelter Look-up'!$D$4,$V855-4,0)&amp;"")</f>
        <v/>
      </c>
      <c r="F855" s="216" t="str">
        <f ca="1">IF(ISERROR($V855),"",OFFSET('Smelter Look-up'!$E$4,$V855-4,0))</f>
        <v/>
      </c>
      <c r="G855" s="216" t="str">
        <f ca="1">IF(C855=$X$4,"Enter smelter details",IF(ISERROR($V855),"",OFFSET('Smelter Look-up'!$F$4,$V855-4,0)))</f>
        <v/>
      </c>
      <c r="H855" s="217" t="str">
        <f ca="1">IF(ISERROR($V855),"",OFFSET('Smelter Look-up'!$G$4,$V855-4,0))</f>
        <v/>
      </c>
      <c r="I855" s="218" t="str">
        <f ca="1">IF(ISERROR($V855),"",OFFSET('Smelter Look-up'!$H$4,$V855-4,0))</f>
        <v/>
      </c>
      <c r="J855" s="218" t="str">
        <f ca="1">IF(ISERROR($V855),"",OFFSET('Smelter Look-up'!$I$4,$V855-4,0))</f>
        <v/>
      </c>
      <c r="K855" s="272"/>
      <c r="L855" s="272"/>
      <c r="M855" s="272"/>
      <c r="N855" s="272"/>
      <c r="O855" s="272"/>
      <c r="P855" s="219"/>
      <c r="Q855" s="273"/>
      <c r="R855" s="216" t="str">
        <f ca="1">IF(ISERROR($V855),"",OFFSET('Smelter Look-up'!$C$4,$V855-4,0)&amp;"")</f>
        <v/>
      </c>
      <c r="S855" s="224" t="str">
        <f t="shared" ca="1" si="120"/>
        <v/>
      </c>
      <c r="T855" s="224" t="str">
        <f ca="1">IF(B855="","",IF(ISERROR(MATCH($J855,SorP!$B$1:$B$6230,0)),"",INDIRECT("'SorP'!$A$"&amp;MATCH($J855,SorP!$B$1:$B$6230,0))))</f>
        <v/>
      </c>
      <c r="U855" s="240"/>
      <c r="V855" s="274" t="e">
        <f>IF(C855="",NA(),MATCH($B855&amp;$C855,'Smelter Look-up'!$J:$J,0))</f>
        <v>#N/A</v>
      </c>
      <c r="W855" s="275"/>
      <c r="X855" s="275">
        <f t="shared" ca="1" si="121"/>
        <v>0</v>
      </c>
      <c r="Y855" s="275"/>
      <c r="Z855" s="275"/>
      <c r="AB855" s="277" t="str">
        <f t="shared" si="122"/>
        <v/>
      </c>
    </row>
    <row r="856" spans="1:28" s="276" customFormat="1" ht="20.25">
      <c r="A856" s="330"/>
      <c r="B856" s="216" t="str">
        <f>IF(LEN(A856)=0,"",INDEX('Smelter Look-up'!$A:$A,MATCH($A856,'Smelter Look-up'!$E:$E,0)))</f>
        <v/>
      </c>
      <c r="C856" s="220" t="str">
        <f>IF(LEN(A856)=0,"",INDEX('Smelter Look-up'!$C:$C,MATCH($A856,'Smelter Look-up'!$E:$E,0)))</f>
        <v/>
      </c>
      <c r="D856" s="282"/>
      <c r="E856" s="216" t="str">
        <f ca="1">IF(ISERROR($V856),"",OFFSET('Smelter Look-up'!$D$4,$V856-4,0)&amp;"")</f>
        <v/>
      </c>
      <c r="F856" s="216" t="str">
        <f ca="1">IF(ISERROR($V856),"",OFFSET('Smelter Look-up'!$E$4,$V856-4,0))</f>
        <v/>
      </c>
      <c r="G856" s="216" t="str">
        <f ca="1">IF(C856=$X$4,"Enter smelter details",IF(ISERROR($V856),"",OFFSET('Smelter Look-up'!$F$4,$V856-4,0)))</f>
        <v/>
      </c>
      <c r="H856" s="217" t="str">
        <f ca="1">IF(ISERROR($V856),"",OFFSET('Smelter Look-up'!$G$4,$V856-4,0))</f>
        <v/>
      </c>
      <c r="I856" s="218" t="str">
        <f ca="1">IF(ISERROR($V856),"",OFFSET('Smelter Look-up'!$H$4,$V856-4,0))</f>
        <v/>
      </c>
      <c r="J856" s="218" t="str">
        <f ca="1">IF(ISERROR($V856),"",OFFSET('Smelter Look-up'!$I$4,$V856-4,0))</f>
        <v/>
      </c>
      <c r="K856" s="272"/>
      <c r="L856" s="272"/>
      <c r="M856" s="272"/>
      <c r="N856" s="272"/>
      <c r="O856" s="272"/>
      <c r="P856" s="219"/>
      <c r="Q856" s="273"/>
      <c r="R856" s="216" t="str">
        <f ca="1">IF(ISERROR($V856),"",OFFSET('Smelter Look-up'!$C$4,$V856-4,0)&amp;"")</f>
        <v/>
      </c>
      <c r="S856" s="224" t="str">
        <f t="shared" ca="1" si="120"/>
        <v/>
      </c>
      <c r="T856" s="224" t="str">
        <f ca="1">IF(B856="","",IF(ISERROR(MATCH($J856,SorP!$B$1:$B$6230,0)),"",INDIRECT("'SorP'!$A$"&amp;MATCH($J856,SorP!$B$1:$B$6230,0))))</f>
        <v/>
      </c>
      <c r="U856" s="240"/>
      <c r="V856" s="274" t="e">
        <f>IF(C856="",NA(),MATCH($B856&amp;$C856,'Smelter Look-up'!$J:$J,0))</f>
        <v>#N/A</v>
      </c>
      <c r="W856" s="275"/>
      <c r="X856" s="275">
        <f t="shared" ca="1" si="121"/>
        <v>0</v>
      </c>
      <c r="Y856" s="275"/>
      <c r="Z856" s="275"/>
      <c r="AB856" s="277" t="str">
        <f t="shared" si="122"/>
        <v/>
      </c>
    </row>
    <row r="857" spans="1:28" s="276" customFormat="1" ht="20.25">
      <c r="A857" s="330"/>
      <c r="B857" s="216" t="str">
        <f>IF(LEN(A857)=0,"",INDEX('Smelter Look-up'!$A:$A,MATCH($A857,'Smelter Look-up'!$E:$E,0)))</f>
        <v/>
      </c>
      <c r="C857" s="220" t="str">
        <f>IF(LEN(A857)=0,"",INDEX('Smelter Look-up'!$C:$C,MATCH($A857,'Smelter Look-up'!$E:$E,0)))</f>
        <v/>
      </c>
      <c r="D857" s="282"/>
      <c r="E857" s="216" t="str">
        <f ca="1">IF(ISERROR($V857),"",OFFSET('Smelter Look-up'!$D$4,$V857-4,0)&amp;"")</f>
        <v/>
      </c>
      <c r="F857" s="216" t="str">
        <f ca="1">IF(ISERROR($V857),"",OFFSET('Smelter Look-up'!$E$4,$V857-4,0))</f>
        <v/>
      </c>
      <c r="G857" s="216" t="str">
        <f ca="1">IF(C857=$X$4,"Enter smelter details",IF(ISERROR($V857),"",OFFSET('Smelter Look-up'!$F$4,$V857-4,0)))</f>
        <v/>
      </c>
      <c r="H857" s="217" t="str">
        <f ca="1">IF(ISERROR($V857),"",OFFSET('Smelter Look-up'!$G$4,$V857-4,0))</f>
        <v/>
      </c>
      <c r="I857" s="218" t="str">
        <f ca="1">IF(ISERROR($V857),"",OFFSET('Smelter Look-up'!$H$4,$V857-4,0))</f>
        <v/>
      </c>
      <c r="J857" s="218" t="str">
        <f ca="1">IF(ISERROR($V857),"",OFFSET('Smelter Look-up'!$I$4,$V857-4,0))</f>
        <v/>
      </c>
      <c r="K857" s="272"/>
      <c r="L857" s="272"/>
      <c r="M857" s="272"/>
      <c r="N857" s="272"/>
      <c r="O857" s="272"/>
      <c r="P857" s="219"/>
      <c r="Q857" s="273"/>
      <c r="R857" s="216" t="str">
        <f ca="1">IF(ISERROR($V857),"",OFFSET('Smelter Look-up'!$C$4,$V857-4,0)&amp;"")</f>
        <v/>
      </c>
      <c r="S857" s="224" t="str">
        <f t="shared" ca="1" si="120"/>
        <v/>
      </c>
      <c r="T857" s="224" t="str">
        <f ca="1">IF(B857="","",IF(ISERROR(MATCH($J857,SorP!$B$1:$B$6230,0)),"",INDIRECT("'SorP'!$A$"&amp;MATCH($J857,SorP!$B$1:$B$6230,0))))</f>
        <v/>
      </c>
      <c r="U857" s="240"/>
      <c r="V857" s="274" t="e">
        <f>IF(C857="",NA(),MATCH($B857&amp;$C857,'Smelter Look-up'!$J:$J,0))</f>
        <v>#N/A</v>
      </c>
      <c r="W857" s="275"/>
      <c r="X857" s="275">
        <f t="shared" ca="1" si="121"/>
        <v>0</v>
      </c>
      <c r="Y857" s="275"/>
      <c r="Z857" s="275"/>
      <c r="AB857" s="277" t="str">
        <f t="shared" si="122"/>
        <v/>
      </c>
    </row>
    <row r="858" spans="1:28" s="276" customFormat="1" ht="20.25">
      <c r="A858" s="330"/>
      <c r="B858" s="216" t="str">
        <f>IF(LEN(A858)=0,"",INDEX('Smelter Look-up'!$A:$A,MATCH($A858,'Smelter Look-up'!$E:$E,0)))</f>
        <v/>
      </c>
      <c r="C858" s="220" t="str">
        <f>IF(LEN(A858)=0,"",INDEX('Smelter Look-up'!$C:$C,MATCH($A858,'Smelter Look-up'!$E:$E,0)))</f>
        <v/>
      </c>
      <c r="D858" s="282"/>
      <c r="E858" s="216" t="str">
        <f ca="1">IF(ISERROR($V858),"",OFFSET('Smelter Look-up'!$D$4,$V858-4,0)&amp;"")</f>
        <v/>
      </c>
      <c r="F858" s="216" t="str">
        <f ca="1">IF(ISERROR($V858),"",OFFSET('Smelter Look-up'!$E$4,$V858-4,0))</f>
        <v/>
      </c>
      <c r="G858" s="216" t="str">
        <f ca="1">IF(C858=$X$4,"Enter smelter details",IF(ISERROR($V858),"",OFFSET('Smelter Look-up'!$F$4,$V858-4,0)))</f>
        <v/>
      </c>
      <c r="H858" s="217" t="str">
        <f ca="1">IF(ISERROR($V858),"",OFFSET('Smelter Look-up'!$G$4,$V858-4,0))</f>
        <v/>
      </c>
      <c r="I858" s="218" t="str">
        <f ca="1">IF(ISERROR($V858),"",OFFSET('Smelter Look-up'!$H$4,$V858-4,0))</f>
        <v/>
      </c>
      <c r="J858" s="218" t="str">
        <f ca="1">IF(ISERROR($V858),"",OFFSET('Smelter Look-up'!$I$4,$V858-4,0))</f>
        <v/>
      </c>
      <c r="K858" s="272"/>
      <c r="L858" s="272"/>
      <c r="M858" s="272"/>
      <c r="N858" s="272"/>
      <c r="O858" s="272"/>
      <c r="P858" s="219"/>
      <c r="Q858" s="273"/>
      <c r="R858" s="216" t="str">
        <f ca="1">IF(ISERROR($V858),"",OFFSET('Smelter Look-up'!$C$4,$V858-4,0)&amp;"")</f>
        <v/>
      </c>
      <c r="S858" s="224" t="str">
        <f t="shared" ca="1" si="120"/>
        <v/>
      </c>
      <c r="T858" s="224" t="str">
        <f ca="1">IF(B858="","",IF(ISERROR(MATCH($J858,SorP!$B$1:$B$6230,0)),"",INDIRECT("'SorP'!$A$"&amp;MATCH($J858,SorP!$B$1:$B$6230,0))))</f>
        <v/>
      </c>
      <c r="U858" s="240"/>
      <c r="V858" s="274" t="e">
        <f>IF(C858="",NA(),MATCH($B858&amp;$C858,'Smelter Look-up'!$J:$J,0))</f>
        <v>#N/A</v>
      </c>
      <c r="W858" s="275"/>
      <c r="X858" s="275">
        <f t="shared" ca="1" si="121"/>
        <v>0</v>
      </c>
      <c r="Y858" s="275"/>
      <c r="Z858" s="275"/>
      <c r="AB858" s="277" t="str">
        <f t="shared" si="122"/>
        <v/>
      </c>
    </row>
    <row r="859" spans="1:28" s="276" customFormat="1" ht="20.25">
      <c r="A859" s="330"/>
      <c r="B859" s="216" t="str">
        <f>IF(LEN(A859)=0,"",INDEX('Smelter Look-up'!$A:$A,MATCH($A859,'Smelter Look-up'!$E:$E,0)))</f>
        <v/>
      </c>
      <c r="C859" s="220" t="str">
        <f>IF(LEN(A859)=0,"",INDEX('Smelter Look-up'!$C:$C,MATCH($A859,'Smelter Look-up'!$E:$E,0)))</f>
        <v/>
      </c>
      <c r="D859" s="282"/>
      <c r="E859" s="216" t="str">
        <f ca="1">IF(ISERROR($V859),"",OFFSET('Smelter Look-up'!$D$4,$V859-4,0)&amp;"")</f>
        <v/>
      </c>
      <c r="F859" s="216" t="str">
        <f ca="1">IF(ISERROR($V859),"",OFFSET('Smelter Look-up'!$E$4,$V859-4,0))</f>
        <v/>
      </c>
      <c r="G859" s="216" t="str">
        <f ca="1">IF(C859=$X$4,"Enter smelter details",IF(ISERROR($V859),"",OFFSET('Smelter Look-up'!$F$4,$V859-4,0)))</f>
        <v/>
      </c>
      <c r="H859" s="217" t="str">
        <f ca="1">IF(ISERROR($V859),"",OFFSET('Smelter Look-up'!$G$4,$V859-4,0))</f>
        <v/>
      </c>
      <c r="I859" s="218" t="str">
        <f ca="1">IF(ISERROR($V859),"",OFFSET('Smelter Look-up'!$H$4,$V859-4,0))</f>
        <v/>
      </c>
      <c r="J859" s="218" t="str">
        <f ca="1">IF(ISERROR($V859),"",OFFSET('Smelter Look-up'!$I$4,$V859-4,0))</f>
        <v/>
      </c>
      <c r="K859" s="272"/>
      <c r="L859" s="272"/>
      <c r="M859" s="272"/>
      <c r="N859" s="272"/>
      <c r="O859" s="272"/>
      <c r="P859" s="219"/>
      <c r="Q859" s="273"/>
      <c r="R859" s="216" t="str">
        <f ca="1">IF(ISERROR($V859),"",OFFSET('Smelter Look-up'!$C$4,$V859-4,0)&amp;"")</f>
        <v/>
      </c>
      <c r="S859" s="224" t="str">
        <f t="shared" ca="1" si="120"/>
        <v/>
      </c>
      <c r="T859" s="224" t="str">
        <f ca="1">IF(B859="","",IF(ISERROR(MATCH($J859,SorP!$B$1:$B$6230,0)),"",INDIRECT("'SorP'!$A$"&amp;MATCH($J859,SorP!$B$1:$B$6230,0))))</f>
        <v/>
      </c>
      <c r="U859" s="240"/>
      <c r="V859" s="274" t="e">
        <f>IF(C859="",NA(),MATCH($B859&amp;$C859,'Smelter Look-up'!$J:$J,0))</f>
        <v>#N/A</v>
      </c>
      <c r="W859" s="275"/>
      <c r="X859" s="275">
        <f t="shared" ca="1" si="121"/>
        <v>0</v>
      </c>
      <c r="Y859" s="275"/>
      <c r="Z859" s="275"/>
      <c r="AB859" s="277" t="str">
        <f t="shared" si="122"/>
        <v/>
      </c>
    </row>
    <row r="860" spans="1:28" s="276" customFormat="1" ht="20.25">
      <c r="A860" s="330"/>
      <c r="B860" s="216" t="str">
        <f>IF(LEN(A860)=0,"",INDEX('Smelter Look-up'!$A:$A,MATCH($A860,'Smelter Look-up'!$E:$E,0)))</f>
        <v/>
      </c>
      <c r="C860" s="220" t="str">
        <f>IF(LEN(A860)=0,"",INDEX('Smelter Look-up'!$C:$C,MATCH($A860,'Smelter Look-up'!$E:$E,0)))</f>
        <v/>
      </c>
      <c r="D860" s="282"/>
      <c r="E860" s="216" t="str">
        <f ca="1">IF(ISERROR($V860),"",OFFSET('Smelter Look-up'!$D$4,$V860-4,0)&amp;"")</f>
        <v/>
      </c>
      <c r="F860" s="216" t="str">
        <f ca="1">IF(ISERROR($V860),"",OFFSET('Smelter Look-up'!$E$4,$V860-4,0))</f>
        <v/>
      </c>
      <c r="G860" s="216" t="str">
        <f ca="1">IF(C860=$X$4,"Enter smelter details",IF(ISERROR($V860),"",OFFSET('Smelter Look-up'!$F$4,$V860-4,0)))</f>
        <v/>
      </c>
      <c r="H860" s="217" t="str">
        <f ca="1">IF(ISERROR($V860),"",OFFSET('Smelter Look-up'!$G$4,$V860-4,0))</f>
        <v/>
      </c>
      <c r="I860" s="218" t="str">
        <f ca="1">IF(ISERROR($V860),"",OFFSET('Smelter Look-up'!$H$4,$V860-4,0))</f>
        <v/>
      </c>
      <c r="J860" s="218" t="str">
        <f ca="1">IF(ISERROR($V860),"",OFFSET('Smelter Look-up'!$I$4,$V860-4,0))</f>
        <v/>
      </c>
      <c r="K860" s="272"/>
      <c r="L860" s="272"/>
      <c r="M860" s="272"/>
      <c r="N860" s="272"/>
      <c r="O860" s="272"/>
      <c r="P860" s="219"/>
      <c r="Q860" s="273"/>
      <c r="R860" s="216" t="str">
        <f ca="1">IF(ISERROR($V860),"",OFFSET('Smelter Look-up'!$C$4,$V860-4,0)&amp;"")</f>
        <v/>
      </c>
      <c r="S860" s="224" t="str">
        <f t="shared" ref="S860:S890" ca="1" si="123">IF(B860="","",IF(ISERROR(MATCH($E860,CL,0)),"Unknown",INDIRECT("'C'!$A$"&amp;MATCH($E860,CL,0)+1)))</f>
        <v/>
      </c>
      <c r="T860" s="224" t="str">
        <f ca="1">IF(B860="","",IF(ISERROR(MATCH($J860,SorP!$B$1:$B$6230,0)),"",INDIRECT("'SorP'!$A$"&amp;MATCH($J860,SorP!$B$1:$B$6230,0))))</f>
        <v/>
      </c>
      <c r="U860" s="240"/>
      <c r="V860" s="274" t="e">
        <f>IF(C860="",NA(),MATCH($B860&amp;$C860,'Smelter Look-up'!$J:$J,0))</f>
        <v>#N/A</v>
      </c>
      <c r="W860" s="275"/>
      <c r="X860" s="275">
        <f t="shared" ref="X860:X890" ca="1" si="124">IF(AND(C860="Smelter not listed",OR(LEN(D860)=0,LEN(E860)=0)),1,0)</f>
        <v>0</v>
      </c>
      <c r="Y860" s="275"/>
      <c r="Z860" s="275"/>
      <c r="AB860" s="277" t="str">
        <f t="shared" ref="AB860:AB890" si="125">B860&amp;C860</f>
        <v/>
      </c>
    </row>
    <row r="861" spans="1:28" s="276" customFormat="1" ht="20.25">
      <c r="A861" s="330"/>
      <c r="B861" s="216" t="str">
        <f>IF(LEN(A861)=0,"",INDEX('Smelter Look-up'!$A:$A,MATCH($A861,'Smelter Look-up'!$E:$E,0)))</f>
        <v/>
      </c>
      <c r="C861" s="220" t="str">
        <f>IF(LEN(A861)=0,"",INDEX('Smelter Look-up'!$C:$C,MATCH($A861,'Smelter Look-up'!$E:$E,0)))</f>
        <v/>
      </c>
      <c r="D861" s="282"/>
      <c r="E861" s="216" t="str">
        <f ca="1">IF(ISERROR($V861),"",OFFSET('Smelter Look-up'!$D$4,$V861-4,0)&amp;"")</f>
        <v/>
      </c>
      <c r="F861" s="216" t="str">
        <f ca="1">IF(ISERROR($V861),"",OFFSET('Smelter Look-up'!$E$4,$V861-4,0))</f>
        <v/>
      </c>
      <c r="G861" s="216" t="str">
        <f ca="1">IF(C861=$X$4,"Enter smelter details",IF(ISERROR($V861),"",OFFSET('Smelter Look-up'!$F$4,$V861-4,0)))</f>
        <v/>
      </c>
      <c r="H861" s="217" t="str">
        <f ca="1">IF(ISERROR($V861),"",OFFSET('Smelter Look-up'!$G$4,$V861-4,0))</f>
        <v/>
      </c>
      <c r="I861" s="218" t="str">
        <f ca="1">IF(ISERROR($V861),"",OFFSET('Smelter Look-up'!$H$4,$V861-4,0))</f>
        <v/>
      </c>
      <c r="J861" s="218" t="str">
        <f ca="1">IF(ISERROR($V861),"",OFFSET('Smelter Look-up'!$I$4,$V861-4,0))</f>
        <v/>
      </c>
      <c r="K861" s="272"/>
      <c r="L861" s="272"/>
      <c r="M861" s="272"/>
      <c r="N861" s="272"/>
      <c r="O861" s="272"/>
      <c r="P861" s="219"/>
      <c r="Q861" s="273"/>
      <c r="R861" s="216" t="str">
        <f ca="1">IF(ISERROR($V861),"",OFFSET('Smelter Look-up'!$C$4,$V861-4,0)&amp;"")</f>
        <v/>
      </c>
      <c r="S861" s="224" t="str">
        <f t="shared" ca="1" si="123"/>
        <v/>
      </c>
      <c r="T861" s="224" t="str">
        <f ca="1">IF(B861="","",IF(ISERROR(MATCH($J861,SorP!$B$1:$B$6230,0)),"",INDIRECT("'SorP'!$A$"&amp;MATCH($J861,SorP!$B$1:$B$6230,0))))</f>
        <v/>
      </c>
      <c r="U861" s="240"/>
      <c r="V861" s="274" t="e">
        <f>IF(C861="",NA(),MATCH($B861&amp;$C861,'Smelter Look-up'!$J:$J,0))</f>
        <v>#N/A</v>
      </c>
      <c r="W861" s="275"/>
      <c r="X861" s="275">
        <f t="shared" ca="1" si="124"/>
        <v>0</v>
      </c>
      <c r="Y861" s="275"/>
      <c r="Z861" s="275"/>
      <c r="AB861" s="277" t="str">
        <f t="shared" si="125"/>
        <v/>
      </c>
    </row>
    <row r="862" spans="1:28" s="276" customFormat="1" ht="20.25">
      <c r="A862" s="330"/>
      <c r="B862" s="216" t="str">
        <f>IF(LEN(A862)=0,"",INDEX('Smelter Look-up'!$A:$A,MATCH($A862,'Smelter Look-up'!$E:$E,0)))</f>
        <v/>
      </c>
      <c r="C862" s="220" t="str">
        <f>IF(LEN(A862)=0,"",INDEX('Smelter Look-up'!$C:$C,MATCH($A862,'Smelter Look-up'!$E:$E,0)))</f>
        <v/>
      </c>
      <c r="D862" s="282"/>
      <c r="E862" s="216" t="str">
        <f ca="1">IF(ISERROR($V862),"",OFFSET('Smelter Look-up'!$D$4,$V862-4,0)&amp;"")</f>
        <v/>
      </c>
      <c r="F862" s="216" t="str">
        <f ca="1">IF(ISERROR($V862),"",OFFSET('Smelter Look-up'!$E$4,$V862-4,0))</f>
        <v/>
      </c>
      <c r="G862" s="216" t="str">
        <f ca="1">IF(C862=$X$4,"Enter smelter details",IF(ISERROR($V862),"",OFFSET('Smelter Look-up'!$F$4,$V862-4,0)))</f>
        <v/>
      </c>
      <c r="H862" s="217" t="str">
        <f ca="1">IF(ISERROR($V862),"",OFFSET('Smelter Look-up'!$G$4,$V862-4,0))</f>
        <v/>
      </c>
      <c r="I862" s="218" t="str">
        <f ca="1">IF(ISERROR($V862),"",OFFSET('Smelter Look-up'!$H$4,$V862-4,0))</f>
        <v/>
      </c>
      <c r="J862" s="218" t="str">
        <f ca="1">IF(ISERROR($V862),"",OFFSET('Smelter Look-up'!$I$4,$V862-4,0))</f>
        <v/>
      </c>
      <c r="K862" s="272"/>
      <c r="L862" s="272"/>
      <c r="M862" s="272"/>
      <c r="N862" s="272"/>
      <c r="O862" s="272"/>
      <c r="P862" s="219"/>
      <c r="Q862" s="273"/>
      <c r="R862" s="216" t="str">
        <f ca="1">IF(ISERROR($V862),"",OFFSET('Smelter Look-up'!$C$4,$V862-4,0)&amp;"")</f>
        <v/>
      </c>
      <c r="S862" s="224" t="str">
        <f t="shared" ca="1" si="123"/>
        <v/>
      </c>
      <c r="T862" s="224" t="str">
        <f ca="1">IF(B862="","",IF(ISERROR(MATCH($J862,SorP!$B$1:$B$6230,0)),"",INDIRECT("'SorP'!$A$"&amp;MATCH($J862,SorP!$B$1:$B$6230,0))))</f>
        <v/>
      </c>
      <c r="U862" s="240"/>
      <c r="V862" s="274" t="e">
        <f>IF(C862="",NA(),MATCH($B862&amp;$C862,'Smelter Look-up'!$J:$J,0))</f>
        <v>#N/A</v>
      </c>
      <c r="W862" s="275"/>
      <c r="X862" s="275">
        <f t="shared" ca="1" si="124"/>
        <v>0</v>
      </c>
      <c r="Y862" s="275"/>
      <c r="Z862" s="275"/>
      <c r="AB862" s="277" t="str">
        <f t="shared" si="125"/>
        <v/>
      </c>
    </row>
    <row r="863" spans="1:28" s="276" customFormat="1" ht="20.25">
      <c r="A863" s="330"/>
      <c r="B863" s="216" t="str">
        <f>IF(LEN(A863)=0,"",INDEX('Smelter Look-up'!$A:$A,MATCH($A863,'Smelter Look-up'!$E:$E,0)))</f>
        <v/>
      </c>
      <c r="C863" s="220" t="str">
        <f>IF(LEN(A863)=0,"",INDEX('Smelter Look-up'!$C:$C,MATCH($A863,'Smelter Look-up'!$E:$E,0)))</f>
        <v/>
      </c>
      <c r="D863" s="282"/>
      <c r="E863" s="216" t="str">
        <f ca="1">IF(ISERROR($V863),"",OFFSET('Smelter Look-up'!$D$4,$V863-4,0)&amp;"")</f>
        <v/>
      </c>
      <c r="F863" s="216" t="str">
        <f ca="1">IF(ISERROR($V863),"",OFFSET('Smelter Look-up'!$E$4,$V863-4,0))</f>
        <v/>
      </c>
      <c r="G863" s="216" t="str">
        <f ca="1">IF(C863=$X$4,"Enter smelter details",IF(ISERROR($V863),"",OFFSET('Smelter Look-up'!$F$4,$V863-4,0)))</f>
        <v/>
      </c>
      <c r="H863" s="217" t="str">
        <f ca="1">IF(ISERROR($V863),"",OFFSET('Smelter Look-up'!$G$4,$V863-4,0))</f>
        <v/>
      </c>
      <c r="I863" s="218" t="str">
        <f ca="1">IF(ISERROR($V863),"",OFFSET('Smelter Look-up'!$H$4,$V863-4,0))</f>
        <v/>
      </c>
      <c r="J863" s="218" t="str">
        <f ca="1">IF(ISERROR($V863),"",OFFSET('Smelter Look-up'!$I$4,$V863-4,0))</f>
        <v/>
      </c>
      <c r="K863" s="272"/>
      <c r="L863" s="272"/>
      <c r="M863" s="272"/>
      <c r="N863" s="272"/>
      <c r="O863" s="272"/>
      <c r="P863" s="219"/>
      <c r="Q863" s="273"/>
      <c r="R863" s="216" t="str">
        <f ca="1">IF(ISERROR($V863),"",OFFSET('Smelter Look-up'!$C$4,$V863-4,0)&amp;"")</f>
        <v/>
      </c>
      <c r="S863" s="224" t="str">
        <f t="shared" ca="1" si="123"/>
        <v/>
      </c>
      <c r="T863" s="224" t="str">
        <f ca="1">IF(B863="","",IF(ISERROR(MATCH($J863,SorP!$B$1:$B$6230,0)),"",INDIRECT("'SorP'!$A$"&amp;MATCH($J863,SorP!$B$1:$B$6230,0))))</f>
        <v/>
      </c>
      <c r="U863" s="240"/>
      <c r="V863" s="274" t="e">
        <f>IF(C863="",NA(),MATCH($B863&amp;$C863,'Smelter Look-up'!$J:$J,0))</f>
        <v>#N/A</v>
      </c>
      <c r="W863" s="275"/>
      <c r="X863" s="275">
        <f t="shared" ca="1" si="124"/>
        <v>0</v>
      </c>
      <c r="Y863" s="275"/>
      <c r="Z863" s="275"/>
      <c r="AB863" s="277" t="str">
        <f t="shared" si="125"/>
        <v/>
      </c>
    </row>
    <row r="864" spans="1:28" s="276" customFormat="1" ht="20.25">
      <c r="A864" s="330"/>
      <c r="B864" s="216" t="str">
        <f>IF(LEN(A864)=0,"",INDEX('Smelter Look-up'!$A:$A,MATCH($A864,'Smelter Look-up'!$E:$E,0)))</f>
        <v/>
      </c>
      <c r="C864" s="220" t="str">
        <f>IF(LEN(A864)=0,"",INDEX('Smelter Look-up'!$C:$C,MATCH($A864,'Smelter Look-up'!$E:$E,0)))</f>
        <v/>
      </c>
      <c r="D864" s="282"/>
      <c r="E864" s="216" t="str">
        <f ca="1">IF(ISERROR($V864),"",OFFSET('Smelter Look-up'!$D$4,$V864-4,0)&amp;"")</f>
        <v/>
      </c>
      <c r="F864" s="216" t="str">
        <f ca="1">IF(ISERROR($V864),"",OFFSET('Smelter Look-up'!$E$4,$V864-4,0))</f>
        <v/>
      </c>
      <c r="G864" s="216" t="str">
        <f ca="1">IF(C864=$X$4,"Enter smelter details",IF(ISERROR($V864),"",OFFSET('Smelter Look-up'!$F$4,$V864-4,0)))</f>
        <v/>
      </c>
      <c r="H864" s="217" t="str">
        <f ca="1">IF(ISERROR($V864),"",OFFSET('Smelter Look-up'!$G$4,$V864-4,0))</f>
        <v/>
      </c>
      <c r="I864" s="218" t="str">
        <f ca="1">IF(ISERROR($V864),"",OFFSET('Smelter Look-up'!$H$4,$V864-4,0))</f>
        <v/>
      </c>
      <c r="J864" s="218" t="str">
        <f ca="1">IF(ISERROR($V864),"",OFFSET('Smelter Look-up'!$I$4,$V864-4,0))</f>
        <v/>
      </c>
      <c r="K864" s="272"/>
      <c r="L864" s="272"/>
      <c r="M864" s="272"/>
      <c r="N864" s="272"/>
      <c r="O864" s="272"/>
      <c r="P864" s="219"/>
      <c r="Q864" s="273"/>
      <c r="R864" s="216" t="str">
        <f ca="1">IF(ISERROR($V864),"",OFFSET('Smelter Look-up'!$C$4,$V864-4,0)&amp;"")</f>
        <v/>
      </c>
      <c r="S864" s="224" t="str">
        <f t="shared" ca="1" si="123"/>
        <v/>
      </c>
      <c r="T864" s="224" t="str">
        <f ca="1">IF(B864="","",IF(ISERROR(MATCH($J864,SorP!$B$1:$B$6230,0)),"",INDIRECT("'SorP'!$A$"&amp;MATCH($J864,SorP!$B$1:$B$6230,0))))</f>
        <v/>
      </c>
      <c r="U864" s="240"/>
      <c r="V864" s="274" t="e">
        <f>IF(C864="",NA(),MATCH($B864&amp;$C864,'Smelter Look-up'!$J:$J,0))</f>
        <v>#N/A</v>
      </c>
      <c r="W864" s="275"/>
      <c r="X864" s="275">
        <f t="shared" ca="1" si="124"/>
        <v>0</v>
      </c>
      <c r="Y864" s="275"/>
      <c r="Z864" s="275"/>
      <c r="AB864" s="277" t="str">
        <f t="shared" si="125"/>
        <v/>
      </c>
    </row>
    <row r="865" spans="1:28" s="276" customFormat="1" ht="20.25">
      <c r="A865" s="330"/>
      <c r="B865" s="216" t="str">
        <f>IF(LEN(A865)=0,"",INDEX('Smelter Look-up'!$A:$A,MATCH($A865,'Smelter Look-up'!$E:$E,0)))</f>
        <v/>
      </c>
      <c r="C865" s="220" t="str">
        <f>IF(LEN(A865)=0,"",INDEX('Smelter Look-up'!$C:$C,MATCH($A865,'Smelter Look-up'!$E:$E,0)))</f>
        <v/>
      </c>
      <c r="D865" s="282"/>
      <c r="E865" s="216" t="str">
        <f ca="1">IF(ISERROR($V865),"",OFFSET('Smelter Look-up'!$D$4,$V865-4,0)&amp;"")</f>
        <v/>
      </c>
      <c r="F865" s="216" t="str">
        <f ca="1">IF(ISERROR($V865),"",OFFSET('Smelter Look-up'!$E$4,$V865-4,0))</f>
        <v/>
      </c>
      <c r="G865" s="216" t="str">
        <f ca="1">IF(C865=$X$4,"Enter smelter details",IF(ISERROR($V865),"",OFFSET('Smelter Look-up'!$F$4,$V865-4,0)))</f>
        <v/>
      </c>
      <c r="H865" s="217" t="str">
        <f ca="1">IF(ISERROR($V865),"",OFFSET('Smelter Look-up'!$G$4,$V865-4,0))</f>
        <v/>
      </c>
      <c r="I865" s="218" t="str">
        <f ca="1">IF(ISERROR($V865),"",OFFSET('Smelter Look-up'!$H$4,$V865-4,0))</f>
        <v/>
      </c>
      <c r="J865" s="218" t="str">
        <f ca="1">IF(ISERROR($V865),"",OFFSET('Smelter Look-up'!$I$4,$V865-4,0))</f>
        <v/>
      </c>
      <c r="K865" s="272"/>
      <c r="L865" s="272"/>
      <c r="M865" s="272"/>
      <c r="N865" s="272"/>
      <c r="O865" s="272"/>
      <c r="P865" s="219"/>
      <c r="Q865" s="273"/>
      <c r="R865" s="216" t="str">
        <f ca="1">IF(ISERROR($V865),"",OFFSET('Smelter Look-up'!$C$4,$V865-4,0)&amp;"")</f>
        <v/>
      </c>
      <c r="S865" s="224" t="str">
        <f t="shared" ca="1" si="123"/>
        <v/>
      </c>
      <c r="T865" s="224" t="str">
        <f ca="1">IF(B865="","",IF(ISERROR(MATCH($J865,SorP!$B$1:$B$6230,0)),"",INDIRECT("'SorP'!$A$"&amp;MATCH($J865,SorP!$B$1:$B$6230,0))))</f>
        <v/>
      </c>
      <c r="U865" s="240"/>
      <c r="V865" s="274" t="e">
        <f>IF(C865="",NA(),MATCH($B865&amp;$C865,'Smelter Look-up'!$J:$J,0))</f>
        <v>#N/A</v>
      </c>
      <c r="W865" s="275"/>
      <c r="X865" s="275">
        <f t="shared" ca="1" si="124"/>
        <v>0</v>
      </c>
      <c r="Y865" s="275"/>
      <c r="Z865" s="275"/>
      <c r="AB865" s="277" t="str">
        <f t="shared" si="125"/>
        <v/>
      </c>
    </row>
    <row r="866" spans="1:28" s="276" customFormat="1" ht="20.25">
      <c r="A866" s="330"/>
      <c r="B866" s="216" t="str">
        <f>IF(LEN(A866)=0,"",INDEX('Smelter Look-up'!$A:$A,MATCH($A866,'Smelter Look-up'!$E:$E,0)))</f>
        <v/>
      </c>
      <c r="C866" s="220" t="str">
        <f>IF(LEN(A866)=0,"",INDEX('Smelter Look-up'!$C:$C,MATCH($A866,'Smelter Look-up'!$E:$E,0)))</f>
        <v/>
      </c>
      <c r="D866" s="282"/>
      <c r="E866" s="216" t="str">
        <f ca="1">IF(ISERROR($V866),"",OFFSET('Smelter Look-up'!$D$4,$V866-4,0)&amp;"")</f>
        <v/>
      </c>
      <c r="F866" s="216" t="str">
        <f ca="1">IF(ISERROR($V866),"",OFFSET('Smelter Look-up'!$E$4,$V866-4,0))</f>
        <v/>
      </c>
      <c r="G866" s="216" t="str">
        <f ca="1">IF(C866=$X$4,"Enter smelter details",IF(ISERROR($V866),"",OFFSET('Smelter Look-up'!$F$4,$V866-4,0)))</f>
        <v/>
      </c>
      <c r="H866" s="217" t="str">
        <f ca="1">IF(ISERROR($V866),"",OFFSET('Smelter Look-up'!$G$4,$V866-4,0))</f>
        <v/>
      </c>
      <c r="I866" s="218" t="str">
        <f ca="1">IF(ISERROR($V866),"",OFFSET('Smelter Look-up'!$H$4,$V866-4,0))</f>
        <v/>
      </c>
      <c r="J866" s="218" t="str">
        <f ca="1">IF(ISERROR($V866),"",OFFSET('Smelter Look-up'!$I$4,$V866-4,0))</f>
        <v/>
      </c>
      <c r="K866" s="272"/>
      <c r="L866" s="272"/>
      <c r="M866" s="272"/>
      <c r="N866" s="272"/>
      <c r="O866" s="272"/>
      <c r="P866" s="219"/>
      <c r="Q866" s="273"/>
      <c r="R866" s="216" t="str">
        <f ca="1">IF(ISERROR($V866),"",OFFSET('Smelter Look-up'!$C$4,$V866-4,0)&amp;"")</f>
        <v/>
      </c>
      <c r="S866" s="224" t="str">
        <f t="shared" ca="1" si="123"/>
        <v/>
      </c>
      <c r="T866" s="224" t="str">
        <f ca="1">IF(B866="","",IF(ISERROR(MATCH($J866,SorP!$B$1:$B$6230,0)),"",INDIRECT("'SorP'!$A$"&amp;MATCH($J866,SorP!$B$1:$B$6230,0))))</f>
        <v/>
      </c>
      <c r="U866" s="240"/>
      <c r="V866" s="274" t="e">
        <f>IF(C866="",NA(),MATCH($B866&amp;$C866,'Smelter Look-up'!$J:$J,0))</f>
        <v>#N/A</v>
      </c>
      <c r="W866" s="275"/>
      <c r="X866" s="275">
        <f t="shared" ca="1" si="124"/>
        <v>0</v>
      </c>
      <c r="Y866" s="275"/>
      <c r="Z866" s="275"/>
      <c r="AB866" s="277" t="str">
        <f t="shared" si="125"/>
        <v/>
      </c>
    </row>
    <row r="867" spans="1:28" s="276" customFormat="1" ht="20.25">
      <c r="A867" s="330"/>
      <c r="B867" s="216" t="str">
        <f>IF(LEN(A867)=0,"",INDEX('Smelter Look-up'!$A:$A,MATCH($A867,'Smelter Look-up'!$E:$E,0)))</f>
        <v/>
      </c>
      <c r="C867" s="220" t="str">
        <f>IF(LEN(A867)=0,"",INDEX('Smelter Look-up'!$C:$C,MATCH($A867,'Smelter Look-up'!$E:$E,0)))</f>
        <v/>
      </c>
      <c r="D867" s="282"/>
      <c r="E867" s="216" t="str">
        <f ca="1">IF(ISERROR($V867),"",OFFSET('Smelter Look-up'!$D$4,$V867-4,0)&amp;"")</f>
        <v/>
      </c>
      <c r="F867" s="216" t="str">
        <f ca="1">IF(ISERROR($V867),"",OFFSET('Smelter Look-up'!$E$4,$V867-4,0))</f>
        <v/>
      </c>
      <c r="G867" s="216" t="str">
        <f ca="1">IF(C867=$X$4,"Enter smelter details",IF(ISERROR($V867),"",OFFSET('Smelter Look-up'!$F$4,$V867-4,0)))</f>
        <v/>
      </c>
      <c r="H867" s="217" t="str">
        <f ca="1">IF(ISERROR($V867),"",OFFSET('Smelter Look-up'!$G$4,$V867-4,0))</f>
        <v/>
      </c>
      <c r="I867" s="218" t="str">
        <f ca="1">IF(ISERROR($V867),"",OFFSET('Smelter Look-up'!$H$4,$V867-4,0))</f>
        <v/>
      </c>
      <c r="J867" s="218" t="str">
        <f ca="1">IF(ISERROR($V867),"",OFFSET('Smelter Look-up'!$I$4,$V867-4,0))</f>
        <v/>
      </c>
      <c r="K867" s="272"/>
      <c r="L867" s="272"/>
      <c r="M867" s="272"/>
      <c r="N867" s="272"/>
      <c r="O867" s="272"/>
      <c r="P867" s="219"/>
      <c r="Q867" s="273"/>
      <c r="R867" s="216" t="str">
        <f ca="1">IF(ISERROR($V867),"",OFFSET('Smelter Look-up'!$C$4,$V867-4,0)&amp;"")</f>
        <v/>
      </c>
      <c r="S867" s="224" t="str">
        <f t="shared" ca="1" si="123"/>
        <v/>
      </c>
      <c r="T867" s="224" t="str">
        <f ca="1">IF(B867="","",IF(ISERROR(MATCH($J867,SorP!$B$1:$B$6230,0)),"",INDIRECT("'SorP'!$A$"&amp;MATCH($J867,SorP!$B$1:$B$6230,0))))</f>
        <v/>
      </c>
      <c r="U867" s="240"/>
      <c r="V867" s="274" t="e">
        <f>IF(C867="",NA(),MATCH($B867&amp;$C867,'Smelter Look-up'!$J:$J,0))</f>
        <v>#N/A</v>
      </c>
      <c r="W867" s="275"/>
      <c r="X867" s="275">
        <f t="shared" ca="1" si="124"/>
        <v>0</v>
      </c>
      <c r="Y867" s="275"/>
      <c r="Z867" s="275"/>
      <c r="AB867" s="277" t="str">
        <f t="shared" si="125"/>
        <v/>
      </c>
    </row>
    <row r="868" spans="1:28" s="276" customFormat="1" ht="20.25">
      <c r="A868" s="330"/>
      <c r="B868" s="216" t="str">
        <f>IF(LEN(A868)=0,"",INDEX('Smelter Look-up'!$A:$A,MATCH($A868,'Smelter Look-up'!$E:$E,0)))</f>
        <v/>
      </c>
      <c r="C868" s="220" t="str">
        <f>IF(LEN(A868)=0,"",INDEX('Smelter Look-up'!$C:$C,MATCH($A868,'Smelter Look-up'!$E:$E,0)))</f>
        <v/>
      </c>
      <c r="D868" s="282"/>
      <c r="E868" s="216" t="str">
        <f ca="1">IF(ISERROR($V868),"",OFFSET('Smelter Look-up'!$D$4,$V868-4,0)&amp;"")</f>
        <v/>
      </c>
      <c r="F868" s="216" t="str">
        <f ca="1">IF(ISERROR($V868),"",OFFSET('Smelter Look-up'!$E$4,$V868-4,0))</f>
        <v/>
      </c>
      <c r="G868" s="216" t="str">
        <f ca="1">IF(C868=$X$4,"Enter smelter details",IF(ISERROR($V868),"",OFFSET('Smelter Look-up'!$F$4,$V868-4,0)))</f>
        <v/>
      </c>
      <c r="H868" s="217" t="str">
        <f ca="1">IF(ISERROR($V868),"",OFFSET('Smelter Look-up'!$G$4,$V868-4,0))</f>
        <v/>
      </c>
      <c r="I868" s="218" t="str">
        <f ca="1">IF(ISERROR($V868),"",OFFSET('Smelter Look-up'!$H$4,$V868-4,0))</f>
        <v/>
      </c>
      <c r="J868" s="218" t="str">
        <f ca="1">IF(ISERROR($V868),"",OFFSET('Smelter Look-up'!$I$4,$V868-4,0))</f>
        <v/>
      </c>
      <c r="K868" s="272"/>
      <c r="L868" s="272"/>
      <c r="M868" s="272"/>
      <c r="N868" s="272"/>
      <c r="O868" s="272"/>
      <c r="P868" s="219"/>
      <c r="Q868" s="273"/>
      <c r="R868" s="216" t="str">
        <f ca="1">IF(ISERROR($V868),"",OFFSET('Smelter Look-up'!$C$4,$V868-4,0)&amp;"")</f>
        <v/>
      </c>
      <c r="S868" s="224" t="str">
        <f t="shared" ca="1" si="123"/>
        <v/>
      </c>
      <c r="T868" s="224" t="str">
        <f ca="1">IF(B868="","",IF(ISERROR(MATCH($J868,SorP!$B$1:$B$6230,0)),"",INDIRECT("'SorP'!$A$"&amp;MATCH($J868,SorP!$B$1:$B$6230,0))))</f>
        <v/>
      </c>
      <c r="U868" s="240"/>
      <c r="V868" s="274" t="e">
        <f>IF(C868="",NA(),MATCH($B868&amp;$C868,'Smelter Look-up'!$J:$J,0))</f>
        <v>#N/A</v>
      </c>
      <c r="W868" s="275"/>
      <c r="X868" s="275">
        <f t="shared" ca="1" si="124"/>
        <v>0</v>
      </c>
      <c r="Y868" s="275"/>
      <c r="Z868" s="275"/>
      <c r="AB868" s="277" t="str">
        <f t="shared" si="125"/>
        <v/>
      </c>
    </row>
    <row r="869" spans="1:28" s="276" customFormat="1" ht="20.25">
      <c r="A869" s="330"/>
      <c r="B869" s="216" t="str">
        <f>IF(LEN(A869)=0,"",INDEX('Smelter Look-up'!$A:$A,MATCH($A869,'Smelter Look-up'!$E:$E,0)))</f>
        <v/>
      </c>
      <c r="C869" s="220" t="str">
        <f>IF(LEN(A869)=0,"",INDEX('Smelter Look-up'!$C:$C,MATCH($A869,'Smelter Look-up'!$E:$E,0)))</f>
        <v/>
      </c>
      <c r="D869" s="282"/>
      <c r="E869" s="216" t="str">
        <f ca="1">IF(ISERROR($V869),"",OFFSET('Smelter Look-up'!$D$4,$V869-4,0)&amp;"")</f>
        <v/>
      </c>
      <c r="F869" s="216" t="str">
        <f ca="1">IF(ISERROR($V869),"",OFFSET('Smelter Look-up'!$E$4,$V869-4,0))</f>
        <v/>
      </c>
      <c r="G869" s="216" t="str">
        <f ca="1">IF(C869=$X$4,"Enter smelter details",IF(ISERROR($V869),"",OFFSET('Smelter Look-up'!$F$4,$V869-4,0)))</f>
        <v/>
      </c>
      <c r="H869" s="217" t="str">
        <f ca="1">IF(ISERROR($V869),"",OFFSET('Smelter Look-up'!$G$4,$V869-4,0))</f>
        <v/>
      </c>
      <c r="I869" s="218" t="str">
        <f ca="1">IF(ISERROR($V869),"",OFFSET('Smelter Look-up'!$H$4,$V869-4,0))</f>
        <v/>
      </c>
      <c r="J869" s="218" t="str">
        <f ca="1">IF(ISERROR($V869),"",OFFSET('Smelter Look-up'!$I$4,$V869-4,0))</f>
        <v/>
      </c>
      <c r="K869" s="272"/>
      <c r="L869" s="272"/>
      <c r="M869" s="272"/>
      <c r="N869" s="272"/>
      <c r="O869" s="272"/>
      <c r="P869" s="219"/>
      <c r="Q869" s="273"/>
      <c r="R869" s="216" t="str">
        <f ca="1">IF(ISERROR($V869),"",OFFSET('Smelter Look-up'!$C$4,$V869-4,0)&amp;"")</f>
        <v/>
      </c>
      <c r="S869" s="224" t="str">
        <f t="shared" ca="1" si="123"/>
        <v/>
      </c>
      <c r="T869" s="224" t="str">
        <f ca="1">IF(B869="","",IF(ISERROR(MATCH($J869,SorP!$B$1:$B$6230,0)),"",INDIRECT("'SorP'!$A$"&amp;MATCH($J869,SorP!$B$1:$B$6230,0))))</f>
        <v/>
      </c>
      <c r="U869" s="240"/>
      <c r="V869" s="274" t="e">
        <f>IF(C869="",NA(),MATCH($B869&amp;$C869,'Smelter Look-up'!$J:$J,0))</f>
        <v>#N/A</v>
      </c>
      <c r="W869" s="275"/>
      <c r="X869" s="275">
        <f t="shared" ca="1" si="124"/>
        <v>0</v>
      </c>
      <c r="Y869" s="275"/>
      <c r="Z869" s="275"/>
      <c r="AB869" s="277" t="str">
        <f t="shared" si="125"/>
        <v/>
      </c>
    </row>
    <row r="870" spans="1:28" s="276" customFormat="1" ht="20.25">
      <c r="A870" s="330"/>
      <c r="B870" s="216" t="str">
        <f>IF(LEN(A870)=0,"",INDEX('Smelter Look-up'!$A:$A,MATCH($A870,'Smelter Look-up'!$E:$E,0)))</f>
        <v/>
      </c>
      <c r="C870" s="220" t="str">
        <f>IF(LEN(A870)=0,"",INDEX('Smelter Look-up'!$C:$C,MATCH($A870,'Smelter Look-up'!$E:$E,0)))</f>
        <v/>
      </c>
      <c r="D870" s="282"/>
      <c r="E870" s="216" t="str">
        <f ca="1">IF(ISERROR($V870),"",OFFSET('Smelter Look-up'!$D$4,$V870-4,0)&amp;"")</f>
        <v/>
      </c>
      <c r="F870" s="216" t="str">
        <f ca="1">IF(ISERROR($V870),"",OFFSET('Smelter Look-up'!$E$4,$V870-4,0))</f>
        <v/>
      </c>
      <c r="G870" s="216" t="str">
        <f ca="1">IF(C870=$X$4,"Enter smelter details",IF(ISERROR($V870),"",OFFSET('Smelter Look-up'!$F$4,$V870-4,0)))</f>
        <v/>
      </c>
      <c r="H870" s="217" t="str">
        <f ca="1">IF(ISERROR($V870),"",OFFSET('Smelter Look-up'!$G$4,$V870-4,0))</f>
        <v/>
      </c>
      <c r="I870" s="218" t="str">
        <f ca="1">IF(ISERROR($V870),"",OFFSET('Smelter Look-up'!$H$4,$V870-4,0))</f>
        <v/>
      </c>
      <c r="J870" s="218" t="str">
        <f ca="1">IF(ISERROR($V870),"",OFFSET('Smelter Look-up'!$I$4,$V870-4,0))</f>
        <v/>
      </c>
      <c r="K870" s="272"/>
      <c r="L870" s="272"/>
      <c r="M870" s="272"/>
      <c r="N870" s="272"/>
      <c r="O870" s="272"/>
      <c r="P870" s="219"/>
      <c r="Q870" s="273"/>
      <c r="R870" s="216" t="str">
        <f ca="1">IF(ISERROR($V870),"",OFFSET('Smelter Look-up'!$C$4,$V870-4,0)&amp;"")</f>
        <v/>
      </c>
      <c r="S870" s="224" t="str">
        <f t="shared" ca="1" si="123"/>
        <v/>
      </c>
      <c r="T870" s="224" t="str">
        <f ca="1">IF(B870="","",IF(ISERROR(MATCH($J870,SorP!$B$1:$B$6230,0)),"",INDIRECT("'SorP'!$A$"&amp;MATCH($J870,SorP!$B$1:$B$6230,0))))</f>
        <v/>
      </c>
      <c r="U870" s="240"/>
      <c r="V870" s="274" t="e">
        <f>IF(C870="",NA(),MATCH($B870&amp;$C870,'Smelter Look-up'!$J:$J,0))</f>
        <v>#N/A</v>
      </c>
      <c r="W870" s="275"/>
      <c r="X870" s="275">
        <f t="shared" ca="1" si="124"/>
        <v>0</v>
      </c>
      <c r="Y870" s="275"/>
      <c r="Z870" s="275"/>
      <c r="AB870" s="277" t="str">
        <f t="shared" si="125"/>
        <v/>
      </c>
    </row>
    <row r="871" spans="1:28" s="276" customFormat="1" ht="20.25">
      <c r="A871" s="330"/>
      <c r="B871" s="216" t="str">
        <f>IF(LEN(A871)=0,"",INDEX('Smelter Look-up'!$A:$A,MATCH($A871,'Smelter Look-up'!$E:$E,0)))</f>
        <v/>
      </c>
      <c r="C871" s="220" t="str">
        <f>IF(LEN(A871)=0,"",INDEX('Smelter Look-up'!$C:$C,MATCH($A871,'Smelter Look-up'!$E:$E,0)))</f>
        <v/>
      </c>
      <c r="D871" s="282"/>
      <c r="E871" s="216" t="str">
        <f ca="1">IF(ISERROR($V871),"",OFFSET('Smelter Look-up'!$D$4,$V871-4,0)&amp;"")</f>
        <v/>
      </c>
      <c r="F871" s="216" t="str">
        <f ca="1">IF(ISERROR($V871),"",OFFSET('Smelter Look-up'!$E$4,$V871-4,0))</f>
        <v/>
      </c>
      <c r="G871" s="216" t="str">
        <f ca="1">IF(C871=$X$4,"Enter smelter details",IF(ISERROR($V871),"",OFFSET('Smelter Look-up'!$F$4,$V871-4,0)))</f>
        <v/>
      </c>
      <c r="H871" s="217" t="str">
        <f ca="1">IF(ISERROR($V871),"",OFFSET('Smelter Look-up'!$G$4,$V871-4,0))</f>
        <v/>
      </c>
      <c r="I871" s="218" t="str">
        <f ca="1">IF(ISERROR($V871),"",OFFSET('Smelter Look-up'!$H$4,$V871-4,0))</f>
        <v/>
      </c>
      <c r="J871" s="218" t="str">
        <f ca="1">IF(ISERROR($V871),"",OFFSET('Smelter Look-up'!$I$4,$V871-4,0))</f>
        <v/>
      </c>
      <c r="K871" s="272"/>
      <c r="L871" s="272"/>
      <c r="M871" s="272"/>
      <c r="N871" s="272"/>
      <c r="O871" s="272"/>
      <c r="P871" s="219"/>
      <c r="Q871" s="273"/>
      <c r="R871" s="216" t="str">
        <f ca="1">IF(ISERROR($V871),"",OFFSET('Smelter Look-up'!$C$4,$V871-4,0)&amp;"")</f>
        <v/>
      </c>
      <c r="S871" s="224" t="str">
        <f t="shared" ca="1" si="123"/>
        <v/>
      </c>
      <c r="T871" s="224" t="str">
        <f ca="1">IF(B871="","",IF(ISERROR(MATCH($J871,SorP!$B$1:$B$6230,0)),"",INDIRECT("'SorP'!$A$"&amp;MATCH($J871,SorP!$B$1:$B$6230,0))))</f>
        <v/>
      </c>
      <c r="U871" s="240"/>
      <c r="V871" s="274" t="e">
        <f>IF(C871="",NA(),MATCH($B871&amp;$C871,'Smelter Look-up'!$J:$J,0))</f>
        <v>#N/A</v>
      </c>
      <c r="W871" s="275"/>
      <c r="X871" s="275">
        <f t="shared" ca="1" si="124"/>
        <v>0</v>
      </c>
      <c r="Y871" s="275"/>
      <c r="Z871" s="275"/>
      <c r="AB871" s="277" t="str">
        <f t="shared" si="125"/>
        <v/>
      </c>
    </row>
    <row r="872" spans="1:28" s="276" customFormat="1" ht="20.25">
      <c r="A872" s="330"/>
      <c r="B872" s="216" t="str">
        <f>IF(LEN(A872)=0,"",INDEX('Smelter Look-up'!$A:$A,MATCH($A872,'Smelter Look-up'!$E:$E,0)))</f>
        <v/>
      </c>
      <c r="C872" s="220" t="str">
        <f>IF(LEN(A872)=0,"",INDEX('Smelter Look-up'!$C:$C,MATCH($A872,'Smelter Look-up'!$E:$E,0)))</f>
        <v/>
      </c>
      <c r="D872" s="282"/>
      <c r="E872" s="216" t="str">
        <f ca="1">IF(ISERROR($V872),"",OFFSET('Smelter Look-up'!$D$4,$V872-4,0)&amp;"")</f>
        <v/>
      </c>
      <c r="F872" s="216" t="str">
        <f ca="1">IF(ISERROR($V872),"",OFFSET('Smelter Look-up'!$E$4,$V872-4,0))</f>
        <v/>
      </c>
      <c r="G872" s="216" t="str">
        <f ca="1">IF(C872=$X$4,"Enter smelter details",IF(ISERROR($V872),"",OFFSET('Smelter Look-up'!$F$4,$V872-4,0)))</f>
        <v/>
      </c>
      <c r="H872" s="217" t="str">
        <f ca="1">IF(ISERROR($V872),"",OFFSET('Smelter Look-up'!$G$4,$V872-4,0))</f>
        <v/>
      </c>
      <c r="I872" s="218" t="str">
        <f ca="1">IF(ISERROR($V872),"",OFFSET('Smelter Look-up'!$H$4,$V872-4,0))</f>
        <v/>
      </c>
      <c r="J872" s="218" t="str">
        <f ca="1">IF(ISERROR($V872),"",OFFSET('Smelter Look-up'!$I$4,$V872-4,0))</f>
        <v/>
      </c>
      <c r="K872" s="272"/>
      <c r="L872" s="272"/>
      <c r="M872" s="272"/>
      <c r="N872" s="272"/>
      <c r="O872" s="272"/>
      <c r="P872" s="219"/>
      <c r="Q872" s="273"/>
      <c r="R872" s="216" t="str">
        <f ca="1">IF(ISERROR($V872),"",OFFSET('Smelter Look-up'!$C$4,$V872-4,0)&amp;"")</f>
        <v/>
      </c>
      <c r="S872" s="224" t="str">
        <f t="shared" ca="1" si="123"/>
        <v/>
      </c>
      <c r="T872" s="224" t="str">
        <f ca="1">IF(B872="","",IF(ISERROR(MATCH($J872,SorP!$B$1:$B$6230,0)),"",INDIRECT("'SorP'!$A$"&amp;MATCH($J872,SorP!$B$1:$B$6230,0))))</f>
        <v/>
      </c>
      <c r="U872" s="240"/>
      <c r="V872" s="274" t="e">
        <f>IF(C872="",NA(),MATCH($B872&amp;$C872,'Smelter Look-up'!$J:$J,0))</f>
        <v>#N/A</v>
      </c>
      <c r="W872" s="275"/>
      <c r="X872" s="275">
        <f t="shared" ca="1" si="124"/>
        <v>0</v>
      </c>
      <c r="Y872" s="275"/>
      <c r="Z872" s="275"/>
      <c r="AB872" s="277" t="str">
        <f t="shared" si="125"/>
        <v/>
      </c>
    </row>
    <row r="873" spans="1:28" s="276" customFormat="1" ht="20.25">
      <c r="A873" s="330"/>
      <c r="B873" s="216" t="str">
        <f>IF(LEN(A873)=0,"",INDEX('Smelter Look-up'!$A:$A,MATCH($A873,'Smelter Look-up'!$E:$E,0)))</f>
        <v/>
      </c>
      <c r="C873" s="220" t="str">
        <f>IF(LEN(A873)=0,"",INDEX('Smelter Look-up'!$C:$C,MATCH($A873,'Smelter Look-up'!$E:$E,0)))</f>
        <v/>
      </c>
      <c r="D873" s="282"/>
      <c r="E873" s="216" t="str">
        <f ca="1">IF(ISERROR($V873),"",OFFSET('Smelter Look-up'!$D$4,$V873-4,0)&amp;"")</f>
        <v/>
      </c>
      <c r="F873" s="216" t="str">
        <f ca="1">IF(ISERROR($V873),"",OFFSET('Smelter Look-up'!$E$4,$V873-4,0))</f>
        <v/>
      </c>
      <c r="G873" s="216" t="str">
        <f ca="1">IF(C873=$X$4,"Enter smelter details",IF(ISERROR($V873),"",OFFSET('Smelter Look-up'!$F$4,$V873-4,0)))</f>
        <v/>
      </c>
      <c r="H873" s="217" t="str">
        <f ca="1">IF(ISERROR($V873),"",OFFSET('Smelter Look-up'!$G$4,$V873-4,0))</f>
        <v/>
      </c>
      <c r="I873" s="218" t="str">
        <f ca="1">IF(ISERROR($V873),"",OFFSET('Smelter Look-up'!$H$4,$V873-4,0))</f>
        <v/>
      </c>
      <c r="J873" s="218" t="str">
        <f ca="1">IF(ISERROR($V873),"",OFFSET('Smelter Look-up'!$I$4,$V873-4,0))</f>
        <v/>
      </c>
      <c r="K873" s="272"/>
      <c r="L873" s="272"/>
      <c r="M873" s="272"/>
      <c r="N873" s="272"/>
      <c r="O873" s="272"/>
      <c r="P873" s="219"/>
      <c r="Q873" s="273"/>
      <c r="R873" s="216" t="str">
        <f ca="1">IF(ISERROR($V873),"",OFFSET('Smelter Look-up'!$C$4,$V873-4,0)&amp;"")</f>
        <v/>
      </c>
      <c r="S873" s="224" t="str">
        <f t="shared" ca="1" si="123"/>
        <v/>
      </c>
      <c r="T873" s="224" t="str">
        <f ca="1">IF(B873="","",IF(ISERROR(MATCH($J873,SorP!$B$1:$B$6230,0)),"",INDIRECT("'SorP'!$A$"&amp;MATCH($J873,SorP!$B$1:$B$6230,0))))</f>
        <v/>
      </c>
      <c r="U873" s="240"/>
      <c r="V873" s="274" t="e">
        <f>IF(C873="",NA(),MATCH($B873&amp;$C873,'Smelter Look-up'!$J:$J,0))</f>
        <v>#N/A</v>
      </c>
      <c r="W873" s="275"/>
      <c r="X873" s="275">
        <f t="shared" ca="1" si="124"/>
        <v>0</v>
      </c>
      <c r="Y873" s="275"/>
      <c r="Z873" s="275"/>
      <c r="AB873" s="277" t="str">
        <f t="shared" si="125"/>
        <v/>
      </c>
    </row>
    <row r="874" spans="1:28" s="276" customFormat="1" ht="20.25">
      <c r="A874" s="330"/>
      <c r="B874" s="216" t="str">
        <f>IF(LEN(A874)=0,"",INDEX('Smelter Look-up'!$A:$A,MATCH($A874,'Smelter Look-up'!$E:$E,0)))</f>
        <v/>
      </c>
      <c r="C874" s="220" t="str">
        <f>IF(LEN(A874)=0,"",INDEX('Smelter Look-up'!$C:$C,MATCH($A874,'Smelter Look-up'!$E:$E,0)))</f>
        <v/>
      </c>
      <c r="D874" s="282"/>
      <c r="E874" s="216" t="str">
        <f ca="1">IF(ISERROR($V874),"",OFFSET('Smelter Look-up'!$D$4,$V874-4,0)&amp;"")</f>
        <v/>
      </c>
      <c r="F874" s="216" t="str">
        <f ca="1">IF(ISERROR($V874),"",OFFSET('Smelter Look-up'!$E$4,$V874-4,0))</f>
        <v/>
      </c>
      <c r="G874" s="216" t="str">
        <f ca="1">IF(C874=$X$4,"Enter smelter details",IF(ISERROR($V874),"",OFFSET('Smelter Look-up'!$F$4,$V874-4,0)))</f>
        <v/>
      </c>
      <c r="H874" s="217" t="str">
        <f ca="1">IF(ISERROR($V874),"",OFFSET('Smelter Look-up'!$G$4,$V874-4,0))</f>
        <v/>
      </c>
      <c r="I874" s="218" t="str">
        <f ca="1">IF(ISERROR($V874),"",OFFSET('Smelter Look-up'!$H$4,$V874-4,0))</f>
        <v/>
      </c>
      <c r="J874" s="218" t="str">
        <f ca="1">IF(ISERROR($V874),"",OFFSET('Smelter Look-up'!$I$4,$V874-4,0))</f>
        <v/>
      </c>
      <c r="K874" s="272"/>
      <c r="L874" s="272"/>
      <c r="M874" s="272"/>
      <c r="N874" s="272"/>
      <c r="O874" s="272"/>
      <c r="P874" s="219"/>
      <c r="Q874" s="273"/>
      <c r="R874" s="216" t="str">
        <f ca="1">IF(ISERROR($V874),"",OFFSET('Smelter Look-up'!$C$4,$V874-4,0)&amp;"")</f>
        <v/>
      </c>
      <c r="S874" s="224" t="str">
        <f t="shared" ca="1" si="123"/>
        <v/>
      </c>
      <c r="T874" s="224" t="str">
        <f ca="1">IF(B874="","",IF(ISERROR(MATCH($J874,SorP!$B$1:$B$6230,0)),"",INDIRECT("'SorP'!$A$"&amp;MATCH($J874,SorP!$B$1:$B$6230,0))))</f>
        <v/>
      </c>
      <c r="U874" s="240"/>
      <c r="V874" s="274" t="e">
        <f>IF(C874="",NA(),MATCH($B874&amp;$C874,'Smelter Look-up'!$J:$J,0))</f>
        <v>#N/A</v>
      </c>
      <c r="W874" s="275"/>
      <c r="X874" s="275">
        <f t="shared" ca="1" si="124"/>
        <v>0</v>
      </c>
      <c r="Y874" s="275"/>
      <c r="Z874" s="275"/>
      <c r="AB874" s="277" t="str">
        <f t="shared" si="125"/>
        <v/>
      </c>
    </row>
    <row r="875" spans="1:28" s="276" customFormat="1" ht="20.25">
      <c r="A875" s="330"/>
      <c r="B875" s="216" t="str">
        <f>IF(LEN(A875)=0,"",INDEX('Smelter Look-up'!$A:$A,MATCH($A875,'Smelter Look-up'!$E:$E,0)))</f>
        <v/>
      </c>
      <c r="C875" s="220" t="str">
        <f>IF(LEN(A875)=0,"",INDEX('Smelter Look-up'!$C:$C,MATCH($A875,'Smelter Look-up'!$E:$E,0)))</f>
        <v/>
      </c>
      <c r="D875" s="282"/>
      <c r="E875" s="216" t="str">
        <f ca="1">IF(ISERROR($V875),"",OFFSET('Smelter Look-up'!$D$4,$V875-4,0)&amp;"")</f>
        <v/>
      </c>
      <c r="F875" s="216" t="str">
        <f ca="1">IF(ISERROR($V875),"",OFFSET('Smelter Look-up'!$E$4,$V875-4,0))</f>
        <v/>
      </c>
      <c r="G875" s="216" t="str">
        <f ca="1">IF(C875=$X$4,"Enter smelter details",IF(ISERROR($V875),"",OFFSET('Smelter Look-up'!$F$4,$V875-4,0)))</f>
        <v/>
      </c>
      <c r="H875" s="217" t="str">
        <f ca="1">IF(ISERROR($V875),"",OFFSET('Smelter Look-up'!$G$4,$V875-4,0))</f>
        <v/>
      </c>
      <c r="I875" s="218" t="str">
        <f ca="1">IF(ISERROR($V875),"",OFFSET('Smelter Look-up'!$H$4,$V875-4,0))</f>
        <v/>
      </c>
      <c r="J875" s="218" t="str">
        <f ca="1">IF(ISERROR($V875),"",OFFSET('Smelter Look-up'!$I$4,$V875-4,0))</f>
        <v/>
      </c>
      <c r="K875" s="272"/>
      <c r="L875" s="272"/>
      <c r="M875" s="272"/>
      <c r="N875" s="272"/>
      <c r="O875" s="272"/>
      <c r="P875" s="219"/>
      <c r="Q875" s="273"/>
      <c r="R875" s="216" t="str">
        <f ca="1">IF(ISERROR($V875),"",OFFSET('Smelter Look-up'!$C$4,$V875-4,0)&amp;"")</f>
        <v/>
      </c>
      <c r="S875" s="224" t="str">
        <f t="shared" ca="1" si="123"/>
        <v/>
      </c>
      <c r="T875" s="224" t="str">
        <f ca="1">IF(B875="","",IF(ISERROR(MATCH($J875,SorP!$B$1:$B$6230,0)),"",INDIRECT("'SorP'!$A$"&amp;MATCH($J875,SorP!$B$1:$B$6230,0))))</f>
        <v/>
      </c>
      <c r="U875" s="240"/>
      <c r="V875" s="274" t="e">
        <f>IF(C875="",NA(),MATCH($B875&amp;$C875,'Smelter Look-up'!$J:$J,0))</f>
        <v>#N/A</v>
      </c>
      <c r="W875" s="275"/>
      <c r="X875" s="275">
        <f t="shared" ca="1" si="124"/>
        <v>0</v>
      </c>
      <c r="Y875" s="275"/>
      <c r="Z875" s="275"/>
      <c r="AB875" s="277" t="str">
        <f t="shared" si="125"/>
        <v/>
      </c>
    </row>
    <row r="876" spans="1:28" s="276" customFormat="1" ht="20.25">
      <c r="A876" s="330"/>
      <c r="B876" s="216" t="str">
        <f>IF(LEN(A876)=0,"",INDEX('Smelter Look-up'!$A:$A,MATCH($A876,'Smelter Look-up'!$E:$E,0)))</f>
        <v/>
      </c>
      <c r="C876" s="220" t="str">
        <f>IF(LEN(A876)=0,"",INDEX('Smelter Look-up'!$C:$C,MATCH($A876,'Smelter Look-up'!$E:$E,0)))</f>
        <v/>
      </c>
      <c r="D876" s="282"/>
      <c r="E876" s="216" t="str">
        <f ca="1">IF(ISERROR($V876),"",OFFSET('Smelter Look-up'!$D$4,$V876-4,0)&amp;"")</f>
        <v/>
      </c>
      <c r="F876" s="216" t="str">
        <f ca="1">IF(ISERROR($V876),"",OFFSET('Smelter Look-up'!$E$4,$V876-4,0))</f>
        <v/>
      </c>
      <c r="G876" s="216" t="str">
        <f ca="1">IF(C876=$X$4,"Enter smelter details",IF(ISERROR($V876),"",OFFSET('Smelter Look-up'!$F$4,$V876-4,0)))</f>
        <v/>
      </c>
      <c r="H876" s="217" t="str">
        <f ca="1">IF(ISERROR($V876),"",OFFSET('Smelter Look-up'!$G$4,$V876-4,0))</f>
        <v/>
      </c>
      <c r="I876" s="218" t="str">
        <f ca="1">IF(ISERROR($V876),"",OFFSET('Smelter Look-up'!$H$4,$V876-4,0))</f>
        <v/>
      </c>
      <c r="J876" s="218" t="str">
        <f ca="1">IF(ISERROR($V876),"",OFFSET('Smelter Look-up'!$I$4,$V876-4,0))</f>
        <v/>
      </c>
      <c r="K876" s="272"/>
      <c r="L876" s="272"/>
      <c r="M876" s="272"/>
      <c r="N876" s="272"/>
      <c r="O876" s="272"/>
      <c r="P876" s="219"/>
      <c r="Q876" s="273"/>
      <c r="R876" s="216" t="str">
        <f ca="1">IF(ISERROR($V876),"",OFFSET('Smelter Look-up'!$C$4,$V876-4,0)&amp;"")</f>
        <v/>
      </c>
      <c r="S876" s="224" t="str">
        <f t="shared" ca="1" si="123"/>
        <v/>
      </c>
      <c r="T876" s="224" t="str">
        <f ca="1">IF(B876="","",IF(ISERROR(MATCH($J876,SorP!$B$1:$B$6230,0)),"",INDIRECT("'SorP'!$A$"&amp;MATCH($J876,SorP!$B$1:$B$6230,0))))</f>
        <v/>
      </c>
      <c r="U876" s="240"/>
      <c r="V876" s="274" t="e">
        <f>IF(C876="",NA(),MATCH($B876&amp;$C876,'Smelter Look-up'!$J:$J,0))</f>
        <v>#N/A</v>
      </c>
      <c r="W876" s="275"/>
      <c r="X876" s="275">
        <f t="shared" ca="1" si="124"/>
        <v>0</v>
      </c>
      <c r="Y876" s="275"/>
      <c r="Z876" s="275"/>
      <c r="AB876" s="277" t="str">
        <f t="shared" si="125"/>
        <v/>
      </c>
    </row>
    <row r="877" spans="1:28" s="276" customFormat="1" ht="20.25">
      <c r="A877" s="330"/>
      <c r="B877" s="216" t="str">
        <f>IF(LEN(A877)=0,"",INDEX('Smelter Look-up'!$A:$A,MATCH($A877,'Smelter Look-up'!$E:$E,0)))</f>
        <v/>
      </c>
      <c r="C877" s="220" t="str">
        <f>IF(LEN(A877)=0,"",INDEX('Smelter Look-up'!$C:$C,MATCH($A877,'Smelter Look-up'!$E:$E,0)))</f>
        <v/>
      </c>
      <c r="D877" s="282"/>
      <c r="E877" s="216" t="str">
        <f ca="1">IF(ISERROR($V877),"",OFFSET('Smelter Look-up'!$D$4,$V877-4,0)&amp;"")</f>
        <v/>
      </c>
      <c r="F877" s="216" t="str">
        <f ca="1">IF(ISERROR($V877),"",OFFSET('Smelter Look-up'!$E$4,$V877-4,0))</f>
        <v/>
      </c>
      <c r="G877" s="216" t="str">
        <f ca="1">IF(C877=$X$4,"Enter smelter details",IF(ISERROR($V877),"",OFFSET('Smelter Look-up'!$F$4,$V877-4,0)))</f>
        <v/>
      </c>
      <c r="H877" s="217" t="str">
        <f ca="1">IF(ISERROR($V877),"",OFFSET('Smelter Look-up'!$G$4,$V877-4,0))</f>
        <v/>
      </c>
      <c r="I877" s="218" t="str">
        <f ca="1">IF(ISERROR($V877),"",OFFSET('Smelter Look-up'!$H$4,$V877-4,0))</f>
        <v/>
      </c>
      <c r="J877" s="218" t="str">
        <f ca="1">IF(ISERROR($V877),"",OFFSET('Smelter Look-up'!$I$4,$V877-4,0))</f>
        <v/>
      </c>
      <c r="K877" s="272"/>
      <c r="L877" s="272"/>
      <c r="M877" s="272"/>
      <c r="N877" s="272"/>
      <c r="O877" s="272"/>
      <c r="P877" s="219"/>
      <c r="Q877" s="273"/>
      <c r="R877" s="216" t="str">
        <f ca="1">IF(ISERROR($V877),"",OFFSET('Smelter Look-up'!$C$4,$V877-4,0)&amp;"")</f>
        <v/>
      </c>
      <c r="S877" s="224" t="str">
        <f t="shared" ca="1" si="123"/>
        <v/>
      </c>
      <c r="T877" s="224" t="str">
        <f ca="1">IF(B877="","",IF(ISERROR(MATCH($J877,SorP!$B$1:$B$6230,0)),"",INDIRECT("'SorP'!$A$"&amp;MATCH($J877,SorP!$B$1:$B$6230,0))))</f>
        <v/>
      </c>
      <c r="U877" s="240"/>
      <c r="V877" s="274" t="e">
        <f>IF(C877="",NA(),MATCH($B877&amp;$C877,'Smelter Look-up'!$J:$J,0))</f>
        <v>#N/A</v>
      </c>
      <c r="W877" s="275"/>
      <c r="X877" s="275">
        <f t="shared" ca="1" si="124"/>
        <v>0</v>
      </c>
      <c r="Y877" s="275"/>
      <c r="Z877" s="275"/>
      <c r="AB877" s="277" t="str">
        <f t="shared" si="125"/>
        <v/>
      </c>
    </row>
    <row r="878" spans="1:28" s="276" customFormat="1" ht="20.25">
      <c r="A878" s="330"/>
      <c r="B878" s="216" t="str">
        <f>IF(LEN(A878)=0,"",INDEX('Smelter Look-up'!$A:$A,MATCH($A878,'Smelter Look-up'!$E:$E,0)))</f>
        <v/>
      </c>
      <c r="C878" s="220" t="str">
        <f>IF(LEN(A878)=0,"",INDEX('Smelter Look-up'!$C:$C,MATCH($A878,'Smelter Look-up'!$E:$E,0)))</f>
        <v/>
      </c>
      <c r="D878" s="282"/>
      <c r="E878" s="216" t="str">
        <f ca="1">IF(ISERROR($V878),"",OFFSET('Smelter Look-up'!$D$4,$V878-4,0)&amp;"")</f>
        <v/>
      </c>
      <c r="F878" s="216" t="str">
        <f ca="1">IF(ISERROR($V878),"",OFFSET('Smelter Look-up'!$E$4,$V878-4,0))</f>
        <v/>
      </c>
      <c r="G878" s="216" t="str">
        <f ca="1">IF(C878=$X$4,"Enter smelter details",IF(ISERROR($V878),"",OFFSET('Smelter Look-up'!$F$4,$V878-4,0)))</f>
        <v/>
      </c>
      <c r="H878" s="217" t="str">
        <f ca="1">IF(ISERROR($V878),"",OFFSET('Smelter Look-up'!$G$4,$V878-4,0))</f>
        <v/>
      </c>
      <c r="I878" s="218" t="str">
        <f ca="1">IF(ISERROR($V878),"",OFFSET('Smelter Look-up'!$H$4,$V878-4,0))</f>
        <v/>
      </c>
      <c r="J878" s="218" t="str">
        <f ca="1">IF(ISERROR($V878),"",OFFSET('Smelter Look-up'!$I$4,$V878-4,0))</f>
        <v/>
      </c>
      <c r="K878" s="272"/>
      <c r="L878" s="272"/>
      <c r="M878" s="272"/>
      <c r="N878" s="272"/>
      <c r="O878" s="272"/>
      <c r="P878" s="219"/>
      <c r="Q878" s="273"/>
      <c r="R878" s="216" t="str">
        <f ca="1">IF(ISERROR($V878),"",OFFSET('Smelter Look-up'!$C$4,$V878-4,0)&amp;"")</f>
        <v/>
      </c>
      <c r="S878" s="224" t="str">
        <f t="shared" ca="1" si="123"/>
        <v/>
      </c>
      <c r="T878" s="224" t="str">
        <f ca="1">IF(B878="","",IF(ISERROR(MATCH($J878,SorP!$B$1:$B$6230,0)),"",INDIRECT("'SorP'!$A$"&amp;MATCH($J878,SorP!$B$1:$B$6230,0))))</f>
        <v/>
      </c>
      <c r="U878" s="240"/>
      <c r="V878" s="274" t="e">
        <f>IF(C878="",NA(),MATCH($B878&amp;$C878,'Smelter Look-up'!$J:$J,0))</f>
        <v>#N/A</v>
      </c>
      <c r="W878" s="275"/>
      <c r="X878" s="275">
        <f t="shared" ca="1" si="124"/>
        <v>0</v>
      </c>
      <c r="Y878" s="275"/>
      <c r="Z878" s="275"/>
      <c r="AB878" s="277" t="str">
        <f t="shared" si="125"/>
        <v/>
      </c>
    </row>
    <row r="879" spans="1:28" s="276" customFormat="1" ht="20.25">
      <c r="A879" s="330"/>
      <c r="B879" s="216" t="str">
        <f>IF(LEN(A879)=0,"",INDEX('Smelter Look-up'!$A:$A,MATCH($A879,'Smelter Look-up'!$E:$E,0)))</f>
        <v/>
      </c>
      <c r="C879" s="220" t="str">
        <f>IF(LEN(A879)=0,"",INDEX('Smelter Look-up'!$C:$C,MATCH($A879,'Smelter Look-up'!$E:$E,0)))</f>
        <v/>
      </c>
      <c r="D879" s="282"/>
      <c r="E879" s="216" t="str">
        <f ca="1">IF(ISERROR($V879),"",OFFSET('Smelter Look-up'!$D$4,$V879-4,0)&amp;"")</f>
        <v/>
      </c>
      <c r="F879" s="216" t="str">
        <f ca="1">IF(ISERROR($V879),"",OFFSET('Smelter Look-up'!$E$4,$V879-4,0))</f>
        <v/>
      </c>
      <c r="G879" s="216" t="str">
        <f ca="1">IF(C879=$X$4,"Enter smelter details",IF(ISERROR($V879),"",OFFSET('Smelter Look-up'!$F$4,$V879-4,0)))</f>
        <v/>
      </c>
      <c r="H879" s="217" t="str">
        <f ca="1">IF(ISERROR($V879),"",OFFSET('Smelter Look-up'!$G$4,$V879-4,0))</f>
        <v/>
      </c>
      <c r="I879" s="218" t="str">
        <f ca="1">IF(ISERROR($V879),"",OFFSET('Smelter Look-up'!$H$4,$V879-4,0))</f>
        <v/>
      </c>
      <c r="J879" s="218" t="str">
        <f ca="1">IF(ISERROR($V879),"",OFFSET('Smelter Look-up'!$I$4,$V879-4,0))</f>
        <v/>
      </c>
      <c r="K879" s="272"/>
      <c r="L879" s="272"/>
      <c r="M879" s="272"/>
      <c r="N879" s="272"/>
      <c r="O879" s="272"/>
      <c r="P879" s="219"/>
      <c r="Q879" s="273"/>
      <c r="R879" s="216" t="str">
        <f ca="1">IF(ISERROR($V879),"",OFFSET('Smelter Look-up'!$C$4,$V879-4,0)&amp;"")</f>
        <v/>
      </c>
      <c r="S879" s="224" t="str">
        <f t="shared" ca="1" si="123"/>
        <v/>
      </c>
      <c r="T879" s="224" t="str">
        <f ca="1">IF(B879="","",IF(ISERROR(MATCH($J879,SorP!$B$1:$B$6230,0)),"",INDIRECT("'SorP'!$A$"&amp;MATCH($J879,SorP!$B$1:$B$6230,0))))</f>
        <v/>
      </c>
      <c r="U879" s="240"/>
      <c r="V879" s="274" t="e">
        <f>IF(C879="",NA(),MATCH($B879&amp;$C879,'Smelter Look-up'!$J:$J,0))</f>
        <v>#N/A</v>
      </c>
      <c r="W879" s="275"/>
      <c r="X879" s="275">
        <f t="shared" ca="1" si="124"/>
        <v>0</v>
      </c>
      <c r="Y879" s="275"/>
      <c r="Z879" s="275"/>
      <c r="AB879" s="277" t="str">
        <f t="shared" si="125"/>
        <v/>
      </c>
    </row>
    <row r="880" spans="1:28" s="276" customFormat="1" ht="20.25">
      <c r="A880" s="330"/>
      <c r="B880" s="216" t="str">
        <f>IF(LEN(A880)=0,"",INDEX('Smelter Look-up'!$A:$A,MATCH($A880,'Smelter Look-up'!$E:$E,0)))</f>
        <v/>
      </c>
      <c r="C880" s="220" t="str">
        <f>IF(LEN(A880)=0,"",INDEX('Smelter Look-up'!$C:$C,MATCH($A880,'Smelter Look-up'!$E:$E,0)))</f>
        <v/>
      </c>
      <c r="D880" s="282"/>
      <c r="E880" s="216" t="str">
        <f ca="1">IF(ISERROR($V880),"",OFFSET('Smelter Look-up'!$D$4,$V880-4,0)&amp;"")</f>
        <v/>
      </c>
      <c r="F880" s="216" t="str">
        <f ca="1">IF(ISERROR($V880),"",OFFSET('Smelter Look-up'!$E$4,$V880-4,0))</f>
        <v/>
      </c>
      <c r="G880" s="216" t="str">
        <f ca="1">IF(C880=$X$4,"Enter smelter details",IF(ISERROR($V880),"",OFFSET('Smelter Look-up'!$F$4,$V880-4,0)))</f>
        <v/>
      </c>
      <c r="H880" s="217" t="str">
        <f ca="1">IF(ISERROR($V880),"",OFFSET('Smelter Look-up'!$G$4,$V880-4,0))</f>
        <v/>
      </c>
      <c r="I880" s="218" t="str">
        <f ca="1">IF(ISERROR($V880),"",OFFSET('Smelter Look-up'!$H$4,$V880-4,0))</f>
        <v/>
      </c>
      <c r="J880" s="218" t="str">
        <f ca="1">IF(ISERROR($V880),"",OFFSET('Smelter Look-up'!$I$4,$V880-4,0))</f>
        <v/>
      </c>
      <c r="K880" s="272"/>
      <c r="L880" s="272"/>
      <c r="M880" s="272"/>
      <c r="N880" s="272"/>
      <c r="O880" s="272"/>
      <c r="P880" s="219"/>
      <c r="Q880" s="273"/>
      <c r="R880" s="216" t="str">
        <f ca="1">IF(ISERROR($V880),"",OFFSET('Smelter Look-up'!$C$4,$V880-4,0)&amp;"")</f>
        <v/>
      </c>
      <c r="S880" s="224" t="str">
        <f t="shared" ca="1" si="123"/>
        <v/>
      </c>
      <c r="T880" s="224" t="str">
        <f ca="1">IF(B880="","",IF(ISERROR(MATCH($J880,SorP!$B$1:$B$6230,0)),"",INDIRECT("'SorP'!$A$"&amp;MATCH($J880,SorP!$B$1:$B$6230,0))))</f>
        <v/>
      </c>
      <c r="U880" s="240"/>
      <c r="V880" s="274" t="e">
        <f>IF(C880="",NA(),MATCH($B880&amp;$C880,'Smelter Look-up'!$J:$J,0))</f>
        <v>#N/A</v>
      </c>
      <c r="W880" s="275"/>
      <c r="X880" s="275">
        <f t="shared" ca="1" si="124"/>
        <v>0</v>
      </c>
      <c r="Y880" s="275"/>
      <c r="Z880" s="275"/>
      <c r="AB880" s="277" t="str">
        <f t="shared" si="125"/>
        <v/>
      </c>
    </row>
    <row r="881" spans="1:28" s="276" customFormat="1" ht="20.25">
      <c r="A881" s="330"/>
      <c r="B881" s="216" t="str">
        <f>IF(LEN(A881)=0,"",INDEX('Smelter Look-up'!$A:$A,MATCH($A881,'Smelter Look-up'!$E:$E,0)))</f>
        <v/>
      </c>
      <c r="C881" s="220" t="str">
        <f>IF(LEN(A881)=0,"",INDEX('Smelter Look-up'!$C:$C,MATCH($A881,'Smelter Look-up'!$E:$E,0)))</f>
        <v/>
      </c>
      <c r="D881" s="282"/>
      <c r="E881" s="216" t="str">
        <f ca="1">IF(ISERROR($V881),"",OFFSET('Smelter Look-up'!$D$4,$V881-4,0)&amp;"")</f>
        <v/>
      </c>
      <c r="F881" s="216" t="str">
        <f ca="1">IF(ISERROR($V881),"",OFFSET('Smelter Look-up'!$E$4,$V881-4,0))</f>
        <v/>
      </c>
      <c r="G881" s="216" t="str">
        <f ca="1">IF(C881=$X$4,"Enter smelter details",IF(ISERROR($V881),"",OFFSET('Smelter Look-up'!$F$4,$V881-4,0)))</f>
        <v/>
      </c>
      <c r="H881" s="217" t="str">
        <f ca="1">IF(ISERROR($V881),"",OFFSET('Smelter Look-up'!$G$4,$V881-4,0))</f>
        <v/>
      </c>
      <c r="I881" s="218" t="str">
        <f ca="1">IF(ISERROR($V881),"",OFFSET('Smelter Look-up'!$H$4,$V881-4,0))</f>
        <v/>
      </c>
      <c r="J881" s="218" t="str">
        <f ca="1">IF(ISERROR($V881),"",OFFSET('Smelter Look-up'!$I$4,$V881-4,0))</f>
        <v/>
      </c>
      <c r="K881" s="272"/>
      <c r="L881" s="272"/>
      <c r="M881" s="272"/>
      <c r="N881" s="272"/>
      <c r="O881" s="272"/>
      <c r="P881" s="219"/>
      <c r="Q881" s="273"/>
      <c r="R881" s="216" t="str">
        <f ca="1">IF(ISERROR($V881),"",OFFSET('Smelter Look-up'!$C$4,$V881-4,0)&amp;"")</f>
        <v/>
      </c>
      <c r="S881" s="224" t="str">
        <f t="shared" ca="1" si="123"/>
        <v/>
      </c>
      <c r="T881" s="224" t="str">
        <f ca="1">IF(B881="","",IF(ISERROR(MATCH($J881,SorP!$B$1:$B$6230,0)),"",INDIRECT("'SorP'!$A$"&amp;MATCH($J881,SorP!$B$1:$B$6230,0))))</f>
        <v/>
      </c>
      <c r="U881" s="240"/>
      <c r="V881" s="274" t="e">
        <f>IF(C881="",NA(),MATCH($B881&amp;$C881,'Smelter Look-up'!$J:$J,0))</f>
        <v>#N/A</v>
      </c>
      <c r="W881" s="275"/>
      <c r="X881" s="275">
        <f t="shared" ca="1" si="124"/>
        <v>0</v>
      </c>
      <c r="Y881" s="275"/>
      <c r="Z881" s="275"/>
      <c r="AB881" s="277" t="str">
        <f t="shared" si="125"/>
        <v/>
      </c>
    </row>
    <row r="882" spans="1:28" s="276" customFormat="1" ht="20.25">
      <c r="A882" s="330"/>
      <c r="B882" s="216" t="str">
        <f>IF(LEN(A882)=0,"",INDEX('Smelter Look-up'!$A:$A,MATCH($A882,'Smelter Look-up'!$E:$E,0)))</f>
        <v/>
      </c>
      <c r="C882" s="220" t="str">
        <f>IF(LEN(A882)=0,"",INDEX('Smelter Look-up'!$C:$C,MATCH($A882,'Smelter Look-up'!$E:$E,0)))</f>
        <v/>
      </c>
      <c r="D882" s="282"/>
      <c r="E882" s="216" t="str">
        <f ca="1">IF(ISERROR($V882),"",OFFSET('Smelter Look-up'!$D$4,$V882-4,0)&amp;"")</f>
        <v/>
      </c>
      <c r="F882" s="216" t="str">
        <f ca="1">IF(ISERROR($V882),"",OFFSET('Smelter Look-up'!$E$4,$V882-4,0))</f>
        <v/>
      </c>
      <c r="G882" s="216" t="str">
        <f ca="1">IF(C882=$X$4,"Enter smelter details",IF(ISERROR($V882),"",OFFSET('Smelter Look-up'!$F$4,$V882-4,0)))</f>
        <v/>
      </c>
      <c r="H882" s="217" t="str">
        <f ca="1">IF(ISERROR($V882),"",OFFSET('Smelter Look-up'!$G$4,$V882-4,0))</f>
        <v/>
      </c>
      <c r="I882" s="218" t="str">
        <f ca="1">IF(ISERROR($V882),"",OFFSET('Smelter Look-up'!$H$4,$V882-4,0))</f>
        <v/>
      </c>
      <c r="J882" s="218" t="str">
        <f ca="1">IF(ISERROR($V882),"",OFFSET('Smelter Look-up'!$I$4,$V882-4,0))</f>
        <v/>
      </c>
      <c r="K882" s="272"/>
      <c r="L882" s="272"/>
      <c r="M882" s="272"/>
      <c r="N882" s="272"/>
      <c r="O882" s="272"/>
      <c r="P882" s="219"/>
      <c r="Q882" s="273"/>
      <c r="R882" s="216" t="str">
        <f ca="1">IF(ISERROR($V882),"",OFFSET('Smelter Look-up'!$C$4,$V882-4,0)&amp;"")</f>
        <v/>
      </c>
      <c r="S882" s="224" t="str">
        <f t="shared" ca="1" si="123"/>
        <v/>
      </c>
      <c r="T882" s="224" t="str">
        <f ca="1">IF(B882="","",IF(ISERROR(MATCH($J882,SorP!$B$1:$B$6230,0)),"",INDIRECT("'SorP'!$A$"&amp;MATCH($J882,SorP!$B$1:$B$6230,0))))</f>
        <v/>
      </c>
      <c r="U882" s="240"/>
      <c r="V882" s="274" t="e">
        <f>IF(C882="",NA(),MATCH($B882&amp;$C882,'Smelter Look-up'!$J:$J,0))</f>
        <v>#N/A</v>
      </c>
      <c r="W882" s="275"/>
      <c r="X882" s="275">
        <f t="shared" ca="1" si="124"/>
        <v>0</v>
      </c>
      <c r="Y882" s="275"/>
      <c r="Z882" s="275"/>
      <c r="AB882" s="277" t="str">
        <f t="shared" si="125"/>
        <v/>
      </c>
    </row>
    <row r="883" spans="1:28" s="276" customFormat="1" ht="20.25">
      <c r="A883" s="330"/>
      <c r="B883" s="216" t="str">
        <f>IF(LEN(A883)=0,"",INDEX('Smelter Look-up'!$A:$A,MATCH($A883,'Smelter Look-up'!$E:$E,0)))</f>
        <v/>
      </c>
      <c r="C883" s="220" t="str">
        <f>IF(LEN(A883)=0,"",INDEX('Smelter Look-up'!$C:$C,MATCH($A883,'Smelter Look-up'!$E:$E,0)))</f>
        <v/>
      </c>
      <c r="D883" s="282"/>
      <c r="E883" s="216" t="str">
        <f ca="1">IF(ISERROR($V883),"",OFFSET('Smelter Look-up'!$D$4,$V883-4,0)&amp;"")</f>
        <v/>
      </c>
      <c r="F883" s="216" t="str">
        <f ca="1">IF(ISERROR($V883),"",OFFSET('Smelter Look-up'!$E$4,$V883-4,0))</f>
        <v/>
      </c>
      <c r="G883" s="216" t="str">
        <f ca="1">IF(C883=$X$4,"Enter smelter details",IF(ISERROR($V883),"",OFFSET('Smelter Look-up'!$F$4,$V883-4,0)))</f>
        <v/>
      </c>
      <c r="H883" s="217" t="str">
        <f ca="1">IF(ISERROR($V883),"",OFFSET('Smelter Look-up'!$G$4,$V883-4,0))</f>
        <v/>
      </c>
      <c r="I883" s="218" t="str">
        <f ca="1">IF(ISERROR($V883),"",OFFSET('Smelter Look-up'!$H$4,$V883-4,0))</f>
        <v/>
      </c>
      <c r="J883" s="218" t="str">
        <f ca="1">IF(ISERROR($V883),"",OFFSET('Smelter Look-up'!$I$4,$V883-4,0))</f>
        <v/>
      </c>
      <c r="K883" s="272"/>
      <c r="L883" s="272"/>
      <c r="M883" s="272"/>
      <c r="N883" s="272"/>
      <c r="O883" s="272"/>
      <c r="P883" s="219"/>
      <c r="Q883" s="273"/>
      <c r="R883" s="216" t="str">
        <f ca="1">IF(ISERROR($V883),"",OFFSET('Smelter Look-up'!$C$4,$V883-4,0)&amp;"")</f>
        <v/>
      </c>
      <c r="S883" s="224" t="str">
        <f t="shared" ca="1" si="123"/>
        <v/>
      </c>
      <c r="T883" s="224" t="str">
        <f ca="1">IF(B883="","",IF(ISERROR(MATCH($J883,SorP!$B$1:$B$6230,0)),"",INDIRECT("'SorP'!$A$"&amp;MATCH($J883,SorP!$B$1:$B$6230,0))))</f>
        <v/>
      </c>
      <c r="U883" s="240"/>
      <c r="V883" s="274" t="e">
        <f>IF(C883="",NA(),MATCH($B883&amp;$C883,'Smelter Look-up'!$J:$J,0))</f>
        <v>#N/A</v>
      </c>
      <c r="W883" s="275"/>
      <c r="X883" s="275">
        <f t="shared" ca="1" si="124"/>
        <v>0</v>
      </c>
      <c r="Y883" s="275"/>
      <c r="Z883" s="275"/>
      <c r="AB883" s="277" t="str">
        <f t="shared" si="125"/>
        <v/>
      </c>
    </row>
    <row r="884" spans="1:28" s="276" customFormat="1" ht="20.25">
      <c r="A884" s="330"/>
      <c r="B884" s="216" t="str">
        <f>IF(LEN(A884)=0,"",INDEX('Smelter Look-up'!$A:$A,MATCH($A884,'Smelter Look-up'!$E:$E,0)))</f>
        <v/>
      </c>
      <c r="C884" s="220" t="str">
        <f>IF(LEN(A884)=0,"",INDEX('Smelter Look-up'!$C:$C,MATCH($A884,'Smelter Look-up'!$E:$E,0)))</f>
        <v/>
      </c>
      <c r="D884" s="282"/>
      <c r="E884" s="216" t="str">
        <f ca="1">IF(ISERROR($V884),"",OFFSET('Smelter Look-up'!$D$4,$V884-4,0)&amp;"")</f>
        <v/>
      </c>
      <c r="F884" s="216" t="str">
        <f ca="1">IF(ISERROR($V884),"",OFFSET('Smelter Look-up'!$E$4,$V884-4,0))</f>
        <v/>
      </c>
      <c r="G884" s="216" t="str">
        <f ca="1">IF(C884=$X$4,"Enter smelter details",IF(ISERROR($V884),"",OFFSET('Smelter Look-up'!$F$4,$V884-4,0)))</f>
        <v/>
      </c>
      <c r="H884" s="217" t="str">
        <f ca="1">IF(ISERROR($V884),"",OFFSET('Smelter Look-up'!$G$4,$V884-4,0))</f>
        <v/>
      </c>
      <c r="I884" s="218" t="str">
        <f ca="1">IF(ISERROR($V884),"",OFFSET('Smelter Look-up'!$H$4,$V884-4,0))</f>
        <v/>
      </c>
      <c r="J884" s="218" t="str">
        <f ca="1">IF(ISERROR($V884),"",OFFSET('Smelter Look-up'!$I$4,$V884-4,0))</f>
        <v/>
      </c>
      <c r="K884" s="272"/>
      <c r="L884" s="272"/>
      <c r="M884" s="272"/>
      <c r="N884" s="272"/>
      <c r="O884" s="272"/>
      <c r="P884" s="219"/>
      <c r="Q884" s="273"/>
      <c r="R884" s="216" t="str">
        <f ca="1">IF(ISERROR($V884),"",OFFSET('Smelter Look-up'!$C$4,$V884-4,0)&amp;"")</f>
        <v/>
      </c>
      <c r="S884" s="224" t="str">
        <f t="shared" ca="1" si="123"/>
        <v/>
      </c>
      <c r="T884" s="224" t="str">
        <f ca="1">IF(B884="","",IF(ISERROR(MATCH($J884,SorP!$B$1:$B$6230,0)),"",INDIRECT("'SorP'!$A$"&amp;MATCH($J884,SorP!$B$1:$B$6230,0))))</f>
        <v/>
      </c>
      <c r="U884" s="240"/>
      <c r="V884" s="274" t="e">
        <f>IF(C884="",NA(),MATCH($B884&amp;$C884,'Smelter Look-up'!$J:$J,0))</f>
        <v>#N/A</v>
      </c>
      <c r="W884" s="275"/>
      <c r="X884" s="275">
        <f t="shared" ca="1" si="124"/>
        <v>0</v>
      </c>
      <c r="Y884" s="275"/>
      <c r="Z884" s="275"/>
      <c r="AB884" s="277" t="str">
        <f t="shared" si="125"/>
        <v/>
      </c>
    </row>
    <row r="885" spans="1:28" s="276" customFormat="1" ht="20.25">
      <c r="A885" s="330"/>
      <c r="B885" s="216" t="str">
        <f>IF(LEN(A885)=0,"",INDEX('Smelter Look-up'!$A:$A,MATCH($A885,'Smelter Look-up'!$E:$E,0)))</f>
        <v/>
      </c>
      <c r="C885" s="220" t="str">
        <f>IF(LEN(A885)=0,"",INDEX('Smelter Look-up'!$C:$C,MATCH($A885,'Smelter Look-up'!$E:$E,0)))</f>
        <v/>
      </c>
      <c r="D885" s="282"/>
      <c r="E885" s="216" t="str">
        <f ca="1">IF(ISERROR($V885),"",OFFSET('Smelter Look-up'!$D$4,$V885-4,0)&amp;"")</f>
        <v/>
      </c>
      <c r="F885" s="216" t="str">
        <f ca="1">IF(ISERROR($V885),"",OFFSET('Smelter Look-up'!$E$4,$V885-4,0))</f>
        <v/>
      </c>
      <c r="G885" s="216" t="str">
        <f ca="1">IF(C885=$X$4,"Enter smelter details",IF(ISERROR($V885),"",OFFSET('Smelter Look-up'!$F$4,$V885-4,0)))</f>
        <v/>
      </c>
      <c r="H885" s="217" t="str">
        <f ca="1">IF(ISERROR($V885),"",OFFSET('Smelter Look-up'!$G$4,$V885-4,0))</f>
        <v/>
      </c>
      <c r="I885" s="218" t="str">
        <f ca="1">IF(ISERROR($V885),"",OFFSET('Smelter Look-up'!$H$4,$V885-4,0))</f>
        <v/>
      </c>
      <c r="J885" s="218" t="str">
        <f ca="1">IF(ISERROR($V885),"",OFFSET('Smelter Look-up'!$I$4,$V885-4,0))</f>
        <v/>
      </c>
      <c r="K885" s="272"/>
      <c r="L885" s="272"/>
      <c r="M885" s="272"/>
      <c r="N885" s="272"/>
      <c r="O885" s="272"/>
      <c r="P885" s="219"/>
      <c r="Q885" s="273"/>
      <c r="R885" s="216" t="str">
        <f ca="1">IF(ISERROR($V885),"",OFFSET('Smelter Look-up'!$C$4,$V885-4,0)&amp;"")</f>
        <v/>
      </c>
      <c r="S885" s="224" t="str">
        <f t="shared" ca="1" si="123"/>
        <v/>
      </c>
      <c r="T885" s="224" t="str">
        <f ca="1">IF(B885="","",IF(ISERROR(MATCH($J885,SorP!$B$1:$B$6230,0)),"",INDIRECT("'SorP'!$A$"&amp;MATCH($J885,SorP!$B$1:$B$6230,0))))</f>
        <v/>
      </c>
      <c r="U885" s="240"/>
      <c r="V885" s="274" t="e">
        <f>IF(C885="",NA(),MATCH($B885&amp;$C885,'Smelter Look-up'!$J:$J,0))</f>
        <v>#N/A</v>
      </c>
      <c r="W885" s="275"/>
      <c r="X885" s="275">
        <f t="shared" ca="1" si="124"/>
        <v>0</v>
      </c>
      <c r="Y885" s="275"/>
      <c r="Z885" s="275"/>
      <c r="AB885" s="277" t="str">
        <f t="shared" si="125"/>
        <v/>
      </c>
    </row>
    <row r="886" spans="1:28" s="276" customFormat="1" ht="20.25">
      <c r="A886" s="330"/>
      <c r="B886" s="216" t="str">
        <f>IF(LEN(A886)=0,"",INDEX('Smelter Look-up'!$A:$A,MATCH($A886,'Smelter Look-up'!$E:$E,0)))</f>
        <v/>
      </c>
      <c r="C886" s="220" t="str">
        <f>IF(LEN(A886)=0,"",INDEX('Smelter Look-up'!$C:$C,MATCH($A886,'Smelter Look-up'!$E:$E,0)))</f>
        <v/>
      </c>
      <c r="D886" s="282"/>
      <c r="E886" s="216" t="str">
        <f ca="1">IF(ISERROR($V886),"",OFFSET('Smelter Look-up'!$D$4,$V886-4,0)&amp;"")</f>
        <v/>
      </c>
      <c r="F886" s="216" t="str">
        <f ca="1">IF(ISERROR($V886),"",OFFSET('Smelter Look-up'!$E$4,$V886-4,0))</f>
        <v/>
      </c>
      <c r="G886" s="216" t="str">
        <f ca="1">IF(C886=$X$4,"Enter smelter details",IF(ISERROR($V886),"",OFFSET('Smelter Look-up'!$F$4,$V886-4,0)))</f>
        <v/>
      </c>
      <c r="H886" s="217" t="str">
        <f ca="1">IF(ISERROR($V886),"",OFFSET('Smelter Look-up'!$G$4,$V886-4,0))</f>
        <v/>
      </c>
      <c r="I886" s="218" t="str">
        <f ca="1">IF(ISERROR($V886),"",OFFSET('Smelter Look-up'!$H$4,$V886-4,0))</f>
        <v/>
      </c>
      <c r="J886" s="218" t="str">
        <f ca="1">IF(ISERROR($V886),"",OFFSET('Smelter Look-up'!$I$4,$V886-4,0))</f>
        <v/>
      </c>
      <c r="K886" s="272"/>
      <c r="L886" s="272"/>
      <c r="M886" s="272"/>
      <c r="N886" s="272"/>
      <c r="O886" s="272"/>
      <c r="P886" s="219"/>
      <c r="Q886" s="273"/>
      <c r="R886" s="216" t="str">
        <f ca="1">IF(ISERROR($V886),"",OFFSET('Smelter Look-up'!$C$4,$V886-4,0)&amp;"")</f>
        <v/>
      </c>
      <c r="S886" s="224" t="str">
        <f t="shared" ca="1" si="123"/>
        <v/>
      </c>
      <c r="T886" s="224" t="str">
        <f ca="1">IF(B886="","",IF(ISERROR(MATCH($J886,SorP!$B$1:$B$6230,0)),"",INDIRECT("'SorP'!$A$"&amp;MATCH($J886,SorP!$B$1:$B$6230,0))))</f>
        <v/>
      </c>
      <c r="U886" s="240"/>
      <c r="V886" s="274" t="e">
        <f>IF(C886="",NA(),MATCH($B886&amp;$C886,'Smelter Look-up'!$J:$J,0))</f>
        <v>#N/A</v>
      </c>
      <c r="W886" s="275"/>
      <c r="X886" s="275">
        <f t="shared" ca="1" si="124"/>
        <v>0</v>
      </c>
      <c r="Y886" s="275"/>
      <c r="Z886" s="275"/>
      <c r="AB886" s="277" t="str">
        <f t="shared" si="125"/>
        <v/>
      </c>
    </row>
    <row r="887" spans="1:28" s="276" customFormat="1" ht="20.25">
      <c r="A887" s="330"/>
      <c r="B887" s="216" t="str">
        <f>IF(LEN(A887)=0,"",INDEX('Smelter Look-up'!$A:$A,MATCH($A887,'Smelter Look-up'!$E:$E,0)))</f>
        <v/>
      </c>
      <c r="C887" s="220" t="str">
        <f>IF(LEN(A887)=0,"",INDEX('Smelter Look-up'!$C:$C,MATCH($A887,'Smelter Look-up'!$E:$E,0)))</f>
        <v/>
      </c>
      <c r="D887" s="282"/>
      <c r="E887" s="216" t="str">
        <f ca="1">IF(ISERROR($V887),"",OFFSET('Smelter Look-up'!$D$4,$V887-4,0)&amp;"")</f>
        <v/>
      </c>
      <c r="F887" s="216" t="str">
        <f ca="1">IF(ISERROR($V887),"",OFFSET('Smelter Look-up'!$E$4,$V887-4,0))</f>
        <v/>
      </c>
      <c r="G887" s="216" t="str">
        <f ca="1">IF(C887=$X$4,"Enter smelter details",IF(ISERROR($V887),"",OFFSET('Smelter Look-up'!$F$4,$V887-4,0)))</f>
        <v/>
      </c>
      <c r="H887" s="217" t="str">
        <f ca="1">IF(ISERROR($V887),"",OFFSET('Smelter Look-up'!$G$4,$V887-4,0))</f>
        <v/>
      </c>
      <c r="I887" s="218" t="str">
        <f ca="1">IF(ISERROR($V887),"",OFFSET('Smelter Look-up'!$H$4,$V887-4,0))</f>
        <v/>
      </c>
      <c r="J887" s="218" t="str">
        <f ca="1">IF(ISERROR($V887),"",OFFSET('Smelter Look-up'!$I$4,$V887-4,0))</f>
        <v/>
      </c>
      <c r="K887" s="272"/>
      <c r="L887" s="272"/>
      <c r="M887" s="272"/>
      <c r="N887" s="272"/>
      <c r="O887" s="272"/>
      <c r="P887" s="219"/>
      <c r="Q887" s="273"/>
      <c r="R887" s="216" t="str">
        <f ca="1">IF(ISERROR($V887),"",OFFSET('Smelter Look-up'!$C$4,$V887-4,0)&amp;"")</f>
        <v/>
      </c>
      <c r="S887" s="224" t="str">
        <f t="shared" ca="1" si="123"/>
        <v/>
      </c>
      <c r="T887" s="224" t="str">
        <f ca="1">IF(B887="","",IF(ISERROR(MATCH($J887,SorP!$B$1:$B$6230,0)),"",INDIRECT("'SorP'!$A$"&amp;MATCH($J887,SorP!$B$1:$B$6230,0))))</f>
        <v/>
      </c>
      <c r="U887" s="240"/>
      <c r="V887" s="274" t="e">
        <f>IF(C887="",NA(),MATCH($B887&amp;$C887,'Smelter Look-up'!$J:$J,0))</f>
        <v>#N/A</v>
      </c>
      <c r="W887" s="275"/>
      <c r="X887" s="275">
        <f t="shared" ca="1" si="124"/>
        <v>0</v>
      </c>
      <c r="Y887" s="275"/>
      <c r="Z887" s="275"/>
      <c r="AB887" s="277" t="str">
        <f t="shared" si="125"/>
        <v/>
      </c>
    </row>
    <row r="888" spans="1:28" s="276" customFormat="1" ht="20.25">
      <c r="A888" s="330"/>
      <c r="B888" s="216" t="str">
        <f>IF(LEN(A888)=0,"",INDEX('Smelter Look-up'!$A:$A,MATCH($A888,'Smelter Look-up'!$E:$E,0)))</f>
        <v/>
      </c>
      <c r="C888" s="220" t="str">
        <f>IF(LEN(A888)=0,"",INDEX('Smelter Look-up'!$C:$C,MATCH($A888,'Smelter Look-up'!$E:$E,0)))</f>
        <v/>
      </c>
      <c r="D888" s="282"/>
      <c r="E888" s="216" t="str">
        <f ca="1">IF(ISERROR($V888),"",OFFSET('Smelter Look-up'!$D$4,$V888-4,0)&amp;"")</f>
        <v/>
      </c>
      <c r="F888" s="216" t="str">
        <f ca="1">IF(ISERROR($V888),"",OFFSET('Smelter Look-up'!$E$4,$V888-4,0))</f>
        <v/>
      </c>
      <c r="G888" s="216" t="str">
        <f ca="1">IF(C888=$X$4,"Enter smelter details",IF(ISERROR($V888),"",OFFSET('Smelter Look-up'!$F$4,$V888-4,0)))</f>
        <v/>
      </c>
      <c r="H888" s="217" t="str">
        <f ca="1">IF(ISERROR($V888),"",OFFSET('Smelter Look-up'!$G$4,$V888-4,0))</f>
        <v/>
      </c>
      <c r="I888" s="218" t="str">
        <f ca="1">IF(ISERROR($V888),"",OFFSET('Smelter Look-up'!$H$4,$V888-4,0))</f>
        <v/>
      </c>
      <c r="J888" s="218" t="str">
        <f ca="1">IF(ISERROR($V888),"",OFFSET('Smelter Look-up'!$I$4,$V888-4,0))</f>
        <v/>
      </c>
      <c r="K888" s="272"/>
      <c r="L888" s="272"/>
      <c r="M888" s="272"/>
      <c r="N888" s="272"/>
      <c r="O888" s="272"/>
      <c r="P888" s="219"/>
      <c r="Q888" s="273"/>
      <c r="R888" s="216" t="str">
        <f ca="1">IF(ISERROR($V888),"",OFFSET('Smelter Look-up'!$C$4,$V888-4,0)&amp;"")</f>
        <v/>
      </c>
      <c r="S888" s="224" t="str">
        <f t="shared" ca="1" si="123"/>
        <v/>
      </c>
      <c r="T888" s="224" t="str">
        <f ca="1">IF(B888="","",IF(ISERROR(MATCH($J888,SorP!$B$1:$B$6230,0)),"",INDIRECT("'SorP'!$A$"&amp;MATCH($J888,SorP!$B$1:$B$6230,0))))</f>
        <v/>
      </c>
      <c r="U888" s="240"/>
      <c r="V888" s="274" t="e">
        <f>IF(C888="",NA(),MATCH($B888&amp;$C888,'Smelter Look-up'!$J:$J,0))</f>
        <v>#N/A</v>
      </c>
      <c r="W888" s="275"/>
      <c r="X888" s="275">
        <f t="shared" ca="1" si="124"/>
        <v>0</v>
      </c>
      <c r="Y888" s="275"/>
      <c r="Z888" s="275"/>
      <c r="AB888" s="277" t="str">
        <f t="shared" si="125"/>
        <v/>
      </c>
    </row>
    <row r="889" spans="1:28" s="276" customFormat="1" ht="20.25">
      <c r="A889" s="330"/>
      <c r="B889" s="216" t="str">
        <f>IF(LEN(A889)=0,"",INDEX('Smelter Look-up'!$A:$A,MATCH($A889,'Smelter Look-up'!$E:$E,0)))</f>
        <v/>
      </c>
      <c r="C889" s="220" t="str">
        <f>IF(LEN(A889)=0,"",INDEX('Smelter Look-up'!$C:$C,MATCH($A889,'Smelter Look-up'!$E:$E,0)))</f>
        <v/>
      </c>
      <c r="D889" s="282"/>
      <c r="E889" s="216" t="str">
        <f ca="1">IF(ISERROR($V889),"",OFFSET('Smelter Look-up'!$D$4,$V889-4,0)&amp;"")</f>
        <v/>
      </c>
      <c r="F889" s="216" t="str">
        <f ca="1">IF(ISERROR($V889),"",OFFSET('Smelter Look-up'!$E$4,$V889-4,0))</f>
        <v/>
      </c>
      <c r="G889" s="216" t="str">
        <f ca="1">IF(C889=$X$4,"Enter smelter details",IF(ISERROR($V889),"",OFFSET('Smelter Look-up'!$F$4,$V889-4,0)))</f>
        <v/>
      </c>
      <c r="H889" s="217" t="str">
        <f ca="1">IF(ISERROR($V889),"",OFFSET('Smelter Look-up'!$G$4,$V889-4,0))</f>
        <v/>
      </c>
      <c r="I889" s="218" t="str">
        <f ca="1">IF(ISERROR($V889),"",OFFSET('Smelter Look-up'!$H$4,$V889-4,0))</f>
        <v/>
      </c>
      <c r="J889" s="218" t="str">
        <f ca="1">IF(ISERROR($V889),"",OFFSET('Smelter Look-up'!$I$4,$V889-4,0))</f>
        <v/>
      </c>
      <c r="K889" s="272"/>
      <c r="L889" s="272"/>
      <c r="M889" s="272"/>
      <c r="N889" s="272"/>
      <c r="O889" s="272"/>
      <c r="P889" s="219"/>
      <c r="Q889" s="273"/>
      <c r="R889" s="216" t="str">
        <f ca="1">IF(ISERROR($V889),"",OFFSET('Smelter Look-up'!$C$4,$V889-4,0)&amp;"")</f>
        <v/>
      </c>
      <c r="S889" s="224" t="str">
        <f t="shared" ca="1" si="123"/>
        <v/>
      </c>
      <c r="T889" s="224" t="str">
        <f ca="1">IF(B889="","",IF(ISERROR(MATCH($J889,SorP!$B$1:$B$6230,0)),"",INDIRECT("'SorP'!$A$"&amp;MATCH($J889,SorP!$B$1:$B$6230,0))))</f>
        <v/>
      </c>
      <c r="U889" s="240"/>
      <c r="V889" s="274" t="e">
        <f>IF(C889="",NA(),MATCH($B889&amp;$C889,'Smelter Look-up'!$J:$J,0))</f>
        <v>#N/A</v>
      </c>
      <c r="W889" s="275"/>
      <c r="X889" s="275">
        <f t="shared" ca="1" si="124"/>
        <v>0</v>
      </c>
      <c r="Y889" s="275"/>
      <c r="Z889" s="275"/>
      <c r="AB889" s="277" t="str">
        <f t="shared" si="125"/>
        <v/>
      </c>
    </row>
    <row r="890" spans="1:28" s="276" customFormat="1" ht="20.25">
      <c r="A890" s="330"/>
      <c r="B890" s="216" t="str">
        <f>IF(LEN(A890)=0,"",INDEX('Smelter Look-up'!$A:$A,MATCH($A890,'Smelter Look-up'!$E:$E,0)))</f>
        <v/>
      </c>
      <c r="C890" s="220" t="str">
        <f>IF(LEN(A890)=0,"",INDEX('Smelter Look-up'!$C:$C,MATCH($A890,'Smelter Look-up'!$E:$E,0)))</f>
        <v/>
      </c>
      <c r="D890" s="282"/>
      <c r="E890" s="216" t="str">
        <f ca="1">IF(ISERROR($V890),"",OFFSET('Smelter Look-up'!$D$4,$V890-4,0)&amp;"")</f>
        <v/>
      </c>
      <c r="F890" s="216" t="str">
        <f ca="1">IF(ISERROR($V890),"",OFFSET('Smelter Look-up'!$E$4,$V890-4,0))</f>
        <v/>
      </c>
      <c r="G890" s="216" t="str">
        <f ca="1">IF(C890=$X$4,"Enter smelter details",IF(ISERROR($V890),"",OFFSET('Smelter Look-up'!$F$4,$V890-4,0)))</f>
        <v/>
      </c>
      <c r="H890" s="217" t="str">
        <f ca="1">IF(ISERROR($V890),"",OFFSET('Smelter Look-up'!$G$4,$V890-4,0))</f>
        <v/>
      </c>
      <c r="I890" s="218" t="str">
        <f ca="1">IF(ISERROR($V890),"",OFFSET('Smelter Look-up'!$H$4,$V890-4,0))</f>
        <v/>
      </c>
      <c r="J890" s="218" t="str">
        <f ca="1">IF(ISERROR($V890),"",OFFSET('Smelter Look-up'!$I$4,$V890-4,0))</f>
        <v/>
      </c>
      <c r="K890" s="272"/>
      <c r="L890" s="272"/>
      <c r="M890" s="272"/>
      <c r="N890" s="272"/>
      <c r="O890" s="272"/>
      <c r="P890" s="219"/>
      <c r="Q890" s="273"/>
      <c r="R890" s="216" t="str">
        <f ca="1">IF(ISERROR($V890),"",OFFSET('Smelter Look-up'!$C$4,$V890-4,0)&amp;"")</f>
        <v/>
      </c>
      <c r="S890" s="224" t="str">
        <f t="shared" ca="1" si="123"/>
        <v/>
      </c>
      <c r="T890" s="224" t="str">
        <f ca="1">IF(B890="","",IF(ISERROR(MATCH($J890,SorP!$B$1:$B$6230,0)),"",INDIRECT("'SorP'!$A$"&amp;MATCH($J890,SorP!$B$1:$B$6230,0))))</f>
        <v/>
      </c>
      <c r="U890" s="240"/>
      <c r="V890" s="274" t="e">
        <f>IF(C890="",NA(),MATCH($B890&amp;$C890,'Smelter Look-up'!$J:$J,0))</f>
        <v>#N/A</v>
      </c>
      <c r="W890" s="275"/>
      <c r="X890" s="275">
        <f t="shared" ca="1" si="124"/>
        <v>0</v>
      </c>
      <c r="Y890" s="275"/>
      <c r="Z890" s="275"/>
      <c r="AB890" s="277" t="str">
        <f t="shared" si="125"/>
        <v/>
      </c>
    </row>
    <row r="891" spans="1:28" s="276" customFormat="1" ht="20.25">
      <c r="A891" s="330"/>
      <c r="B891" s="216" t="str">
        <f>IF(LEN(A891)=0,"",INDEX('Smelter Look-up'!$A:$A,MATCH($A891,'Smelter Look-up'!$E:$E,0)))</f>
        <v/>
      </c>
      <c r="C891" s="220" t="str">
        <f>IF(LEN(A891)=0,"",INDEX('Smelter Look-up'!$C:$C,MATCH($A891,'Smelter Look-up'!$E:$E,0)))</f>
        <v/>
      </c>
      <c r="D891" s="282"/>
      <c r="E891" s="216" t="str">
        <f ca="1">IF(ISERROR($V891),"",OFFSET('Smelter Look-up'!$D$4,$V891-4,0)&amp;"")</f>
        <v/>
      </c>
      <c r="F891" s="216" t="str">
        <f ca="1">IF(ISERROR($V891),"",OFFSET('Smelter Look-up'!$E$4,$V891-4,0))</f>
        <v/>
      </c>
      <c r="G891" s="216" t="str">
        <f ca="1">IF(C891=$X$4,"Enter smelter details",IF(ISERROR($V891),"",OFFSET('Smelter Look-up'!$F$4,$V891-4,0)))</f>
        <v/>
      </c>
      <c r="H891" s="217" t="str">
        <f ca="1">IF(ISERROR($V891),"",OFFSET('Smelter Look-up'!$G$4,$V891-4,0))</f>
        <v/>
      </c>
      <c r="I891" s="218" t="str">
        <f ca="1">IF(ISERROR($V891),"",OFFSET('Smelter Look-up'!$H$4,$V891-4,0))</f>
        <v/>
      </c>
      <c r="J891" s="218" t="str">
        <f ca="1">IF(ISERROR($V891),"",OFFSET('Smelter Look-up'!$I$4,$V891-4,0))</f>
        <v/>
      </c>
      <c r="K891" s="272"/>
      <c r="L891" s="272"/>
      <c r="M891" s="272"/>
      <c r="N891" s="272"/>
      <c r="O891" s="272"/>
      <c r="P891" s="219"/>
      <c r="Q891" s="273"/>
      <c r="R891" s="216" t="str">
        <f ca="1">IF(ISERROR($V891),"",OFFSET('Smelter Look-up'!$C$4,$V891-4,0)&amp;"")</f>
        <v/>
      </c>
      <c r="S891" s="224" t="str">
        <f t="shared" ref="S891" ca="1" si="126">IF(B891="","",IF(ISERROR(MATCH($E891,CL,0)),"Unknown",INDIRECT("'C'!$A$"&amp;MATCH($E891,CL,0)+1)))</f>
        <v/>
      </c>
      <c r="T891" s="224" t="str">
        <f ca="1">IF(B891="","",IF(ISERROR(MATCH($J891,SorP!$B$1:$B$6230,0)),"",INDIRECT("'SorP'!$A$"&amp;MATCH($J891,SorP!$B$1:$B$6230,0))))</f>
        <v/>
      </c>
      <c r="U891" s="240"/>
      <c r="V891" s="274" t="e">
        <f>IF(C891="",NA(),MATCH($B891&amp;$C891,'Smelter Look-up'!$J:$J,0))</f>
        <v>#N/A</v>
      </c>
      <c r="W891" s="275"/>
      <c r="X891" s="275">
        <f t="shared" ref="X891" ca="1" si="127">IF(AND(C891="Smelter not listed",OR(LEN(D891)=0,LEN(E891)=0)),1,0)</f>
        <v>0</v>
      </c>
      <c r="Y891" s="275"/>
      <c r="Z891" s="275"/>
      <c r="AB891" s="277" t="str">
        <f t="shared" ref="AB891" si="128">B891&amp;C891</f>
        <v/>
      </c>
    </row>
    <row r="892" spans="1:28" s="276" customFormat="1" ht="20.25">
      <c r="A892" s="330"/>
      <c r="B892" s="216" t="str">
        <f>IF(LEN(A892)=0,"",INDEX('Smelter Look-up'!$A:$A,MATCH($A892,'Smelter Look-up'!$E:$E,0)))</f>
        <v/>
      </c>
      <c r="C892" s="220" t="str">
        <f>IF(LEN(A892)=0,"",INDEX('Smelter Look-up'!$C:$C,MATCH($A892,'Smelter Look-up'!$E:$E,0)))</f>
        <v/>
      </c>
      <c r="D892" s="282"/>
      <c r="E892" s="216" t="str">
        <f ca="1">IF(ISERROR($V892),"",OFFSET('Smelter Look-up'!$D$4,$V892-4,0)&amp;"")</f>
        <v/>
      </c>
      <c r="F892" s="216" t="str">
        <f ca="1">IF(ISERROR($V892),"",OFFSET('Smelter Look-up'!$E$4,$V892-4,0))</f>
        <v/>
      </c>
      <c r="G892" s="216" t="str">
        <f ca="1">IF(C892=$X$4,"Enter smelter details",IF(ISERROR($V892),"",OFFSET('Smelter Look-up'!$F$4,$V892-4,0)))</f>
        <v/>
      </c>
      <c r="H892" s="217" t="str">
        <f ca="1">IF(ISERROR($V892),"",OFFSET('Smelter Look-up'!$G$4,$V892-4,0))</f>
        <v/>
      </c>
      <c r="I892" s="218" t="str">
        <f ca="1">IF(ISERROR($V892),"",OFFSET('Smelter Look-up'!$H$4,$V892-4,0))</f>
        <v/>
      </c>
      <c r="J892" s="218" t="str">
        <f ca="1">IF(ISERROR($V892),"",OFFSET('Smelter Look-up'!$I$4,$V892-4,0))</f>
        <v/>
      </c>
      <c r="K892" s="272"/>
      <c r="L892" s="272"/>
      <c r="M892" s="272"/>
      <c r="N892" s="272"/>
      <c r="O892" s="272"/>
      <c r="P892" s="219"/>
      <c r="Q892" s="273"/>
      <c r="R892" s="216" t="str">
        <f ca="1">IF(ISERROR($V892),"",OFFSET('Smelter Look-up'!$C$4,$V892-4,0)&amp;"")</f>
        <v/>
      </c>
      <c r="S892" s="224" t="str">
        <f t="shared" ref="S892:S923" ca="1" si="129">IF(B892="","",IF(ISERROR(MATCH($E892,CL,0)),"Unknown",INDIRECT("'C'!$A$"&amp;MATCH($E892,CL,0)+1)))</f>
        <v/>
      </c>
      <c r="T892" s="224" t="str">
        <f ca="1">IF(B892="","",IF(ISERROR(MATCH($J892,SorP!$B$1:$B$6230,0)),"",INDIRECT("'SorP'!$A$"&amp;MATCH($J892,SorP!$B$1:$B$6230,0))))</f>
        <v/>
      </c>
      <c r="U892" s="240"/>
      <c r="V892" s="274" t="e">
        <f>IF(C892="",NA(),MATCH($B892&amp;$C892,'Smelter Look-up'!$J:$J,0))</f>
        <v>#N/A</v>
      </c>
      <c r="W892" s="275"/>
      <c r="X892" s="275">
        <f t="shared" ref="X892:X923" ca="1" si="130">IF(AND(C892="Smelter not listed",OR(LEN(D892)=0,LEN(E892)=0)),1,0)</f>
        <v>0</v>
      </c>
      <c r="Y892" s="275"/>
      <c r="Z892" s="275"/>
      <c r="AB892" s="277" t="str">
        <f t="shared" ref="AB892:AB923" si="131">B892&amp;C892</f>
        <v/>
      </c>
    </row>
    <row r="893" spans="1:28" s="276" customFormat="1" ht="20.25">
      <c r="A893" s="330"/>
      <c r="B893" s="216" t="str">
        <f>IF(LEN(A893)=0,"",INDEX('Smelter Look-up'!$A:$A,MATCH($A893,'Smelter Look-up'!$E:$E,0)))</f>
        <v/>
      </c>
      <c r="C893" s="220" t="str">
        <f>IF(LEN(A893)=0,"",INDEX('Smelter Look-up'!$C:$C,MATCH($A893,'Smelter Look-up'!$E:$E,0)))</f>
        <v/>
      </c>
      <c r="D893" s="282"/>
      <c r="E893" s="216" t="str">
        <f ca="1">IF(ISERROR($V893),"",OFFSET('Smelter Look-up'!$D$4,$V893-4,0)&amp;"")</f>
        <v/>
      </c>
      <c r="F893" s="216" t="str">
        <f ca="1">IF(ISERROR($V893),"",OFFSET('Smelter Look-up'!$E$4,$V893-4,0))</f>
        <v/>
      </c>
      <c r="G893" s="216" t="str">
        <f ca="1">IF(C893=$X$4,"Enter smelter details",IF(ISERROR($V893),"",OFFSET('Smelter Look-up'!$F$4,$V893-4,0)))</f>
        <v/>
      </c>
      <c r="H893" s="217" t="str">
        <f ca="1">IF(ISERROR($V893),"",OFFSET('Smelter Look-up'!$G$4,$V893-4,0))</f>
        <v/>
      </c>
      <c r="I893" s="218" t="str">
        <f ca="1">IF(ISERROR($V893),"",OFFSET('Smelter Look-up'!$H$4,$V893-4,0))</f>
        <v/>
      </c>
      <c r="J893" s="218" t="str">
        <f ca="1">IF(ISERROR($V893),"",OFFSET('Smelter Look-up'!$I$4,$V893-4,0))</f>
        <v/>
      </c>
      <c r="K893" s="272"/>
      <c r="L893" s="272"/>
      <c r="M893" s="272"/>
      <c r="N893" s="272"/>
      <c r="O893" s="272"/>
      <c r="P893" s="219"/>
      <c r="Q893" s="273"/>
      <c r="R893" s="216" t="str">
        <f ca="1">IF(ISERROR($V893),"",OFFSET('Smelter Look-up'!$C$4,$V893-4,0)&amp;"")</f>
        <v/>
      </c>
      <c r="S893" s="224" t="str">
        <f t="shared" ca="1" si="129"/>
        <v/>
      </c>
      <c r="T893" s="224" t="str">
        <f ca="1">IF(B893="","",IF(ISERROR(MATCH($J893,SorP!$B$1:$B$6230,0)),"",INDIRECT("'SorP'!$A$"&amp;MATCH($J893,SorP!$B$1:$B$6230,0))))</f>
        <v/>
      </c>
      <c r="U893" s="240"/>
      <c r="V893" s="274" t="e">
        <f>IF(C893="",NA(),MATCH($B893&amp;$C893,'Smelter Look-up'!$J:$J,0))</f>
        <v>#N/A</v>
      </c>
      <c r="W893" s="275"/>
      <c r="X893" s="275">
        <f t="shared" ca="1" si="130"/>
        <v>0</v>
      </c>
      <c r="Y893" s="275"/>
      <c r="Z893" s="275"/>
      <c r="AB893" s="277" t="str">
        <f t="shared" si="131"/>
        <v/>
      </c>
    </row>
    <row r="894" spans="1:28" s="276" customFormat="1" ht="20.25">
      <c r="A894" s="330"/>
      <c r="B894" s="216" t="str">
        <f>IF(LEN(A894)=0,"",INDEX('Smelter Look-up'!$A:$A,MATCH($A894,'Smelter Look-up'!$E:$E,0)))</f>
        <v/>
      </c>
      <c r="C894" s="220" t="str">
        <f>IF(LEN(A894)=0,"",INDEX('Smelter Look-up'!$C:$C,MATCH($A894,'Smelter Look-up'!$E:$E,0)))</f>
        <v/>
      </c>
      <c r="D894" s="282"/>
      <c r="E894" s="216" t="str">
        <f ca="1">IF(ISERROR($V894),"",OFFSET('Smelter Look-up'!$D$4,$V894-4,0)&amp;"")</f>
        <v/>
      </c>
      <c r="F894" s="216" t="str">
        <f ca="1">IF(ISERROR($V894),"",OFFSET('Smelter Look-up'!$E$4,$V894-4,0))</f>
        <v/>
      </c>
      <c r="G894" s="216" t="str">
        <f ca="1">IF(C894=$X$4,"Enter smelter details",IF(ISERROR($V894),"",OFFSET('Smelter Look-up'!$F$4,$V894-4,0)))</f>
        <v/>
      </c>
      <c r="H894" s="217" t="str">
        <f ca="1">IF(ISERROR($V894),"",OFFSET('Smelter Look-up'!$G$4,$V894-4,0))</f>
        <v/>
      </c>
      <c r="I894" s="218" t="str">
        <f ca="1">IF(ISERROR($V894),"",OFFSET('Smelter Look-up'!$H$4,$V894-4,0))</f>
        <v/>
      </c>
      <c r="J894" s="218" t="str">
        <f ca="1">IF(ISERROR($V894),"",OFFSET('Smelter Look-up'!$I$4,$V894-4,0))</f>
        <v/>
      </c>
      <c r="K894" s="272"/>
      <c r="L894" s="272"/>
      <c r="M894" s="272"/>
      <c r="N894" s="272"/>
      <c r="O894" s="272"/>
      <c r="P894" s="219"/>
      <c r="Q894" s="273"/>
      <c r="R894" s="216" t="str">
        <f ca="1">IF(ISERROR($V894),"",OFFSET('Smelter Look-up'!$C$4,$V894-4,0)&amp;"")</f>
        <v/>
      </c>
      <c r="S894" s="224" t="str">
        <f t="shared" ca="1" si="129"/>
        <v/>
      </c>
      <c r="T894" s="224" t="str">
        <f ca="1">IF(B894="","",IF(ISERROR(MATCH($J894,SorP!$B$1:$B$6230,0)),"",INDIRECT("'SorP'!$A$"&amp;MATCH($J894,SorP!$B$1:$B$6230,0))))</f>
        <v/>
      </c>
      <c r="U894" s="240"/>
      <c r="V894" s="274" t="e">
        <f>IF(C894="",NA(),MATCH($B894&amp;$C894,'Smelter Look-up'!$J:$J,0))</f>
        <v>#N/A</v>
      </c>
      <c r="W894" s="275"/>
      <c r="X894" s="275">
        <f t="shared" ca="1" si="130"/>
        <v>0</v>
      </c>
      <c r="Y894" s="275"/>
      <c r="Z894" s="275"/>
      <c r="AB894" s="277" t="str">
        <f t="shared" si="131"/>
        <v/>
      </c>
    </row>
    <row r="895" spans="1:28" s="276" customFormat="1" ht="20.25">
      <c r="A895" s="330"/>
      <c r="B895" s="216" t="str">
        <f>IF(LEN(A895)=0,"",INDEX('Smelter Look-up'!$A:$A,MATCH($A895,'Smelter Look-up'!$E:$E,0)))</f>
        <v/>
      </c>
      <c r="C895" s="220" t="str">
        <f>IF(LEN(A895)=0,"",INDEX('Smelter Look-up'!$C:$C,MATCH($A895,'Smelter Look-up'!$E:$E,0)))</f>
        <v/>
      </c>
      <c r="D895" s="282"/>
      <c r="E895" s="216" t="str">
        <f ca="1">IF(ISERROR($V895),"",OFFSET('Smelter Look-up'!$D$4,$V895-4,0)&amp;"")</f>
        <v/>
      </c>
      <c r="F895" s="216" t="str">
        <f ca="1">IF(ISERROR($V895),"",OFFSET('Smelter Look-up'!$E$4,$V895-4,0))</f>
        <v/>
      </c>
      <c r="G895" s="216" t="str">
        <f ca="1">IF(C895=$X$4,"Enter smelter details",IF(ISERROR($V895),"",OFFSET('Smelter Look-up'!$F$4,$V895-4,0)))</f>
        <v/>
      </c>
      <c r="H895" s="217" t="str">
        <f ca="1">IF(ISERROR($V895),"",OFFSET('Smelter Look-up'!$G$4,$V895-4,0))</f>
        <v/>
      </c>
      <c r="I895" s="218" t="str">
        <f ca="1">IF(ISERROR($V895),"",OFFSET('Smelter Look-up'!$H$4,$V895-4,0))</f>
        <v/>
      </c>
      <c r="J895" s="218" t="str">
        <f ca="1">IF(ISERROR($V895),"",OFFSET('Smelter Look-up'!$I$4,$V895-4,0))</f>
        <v/>
      </c>
      <c r="K895" s="272"/>
      <c r="L895" s="272"/>
      <c r="M895" s="272"/>
      <c r="N895" s="272"/>
      <c r="O895" s="272"/>
      <c r="P895" s="219"/>
      <c r="Q895" s="273"/>
      <c r="R895" s="216" t="str">
        <f ca="1">IF(ISERROR($V895),"",OFFSET('Smelter Look-up'!$C$4,$V895-4,0)&amp;"")</f>
        <v/>
      </c>
      <c r="S895" s="224" t="str">
        <f t="shared" ca="1" si="129"/>
        <v/>
      </c>
      <c r="T895" s="224" t="str">
        <f ca="1">IF(B895="","",IF(ISERROR(MATCH($J895,SorP!$B$1:$B$6230,0)),"",INDIRECT("'SorP'!$A$"&amp;MATCH($J895,SorP!$B$1:$B$6230,0))))</f>
        <v/>
      </c>
      <c r="U895" s="240"/>
      <c r="V895" s="274" t="e">
        <f>IF(C895="",NA(),MATCH($B895&amp;$C895,'Smelter Look-up'!$J:$J,0))</f>
        <v>#N/A</v>
      </c>
      <c r="W895" s="275"/>
      <c r="X895" s="275">
        <f t="shared" ca="1" si="130"/>
        <v>0</v>
      </c>
      <c r="Y895" s="275"/>
      <c r="Z895" s="275"/>
      <c r="AB895" s="277" t="str">
        <f t="shared" si="131"/>
        <v/>
      </c>
    </row>
    <row r="896" spans="1:28" s="276" customFormat="1" ht="20.25">
      <c r="A896" s="330"/>
      <c r="B896" s="216" t="str">
        <f>IF(LEN(A896)=0,"",INDEX('Smelter Look-up'!$A:$A,MATCH($A896,'Smelter Look-up'!$E:$E,0)))</f>
        <v/>
      </c>
      <c r="C896" s="220" t="str">
        <f>IF(LEN(A896)=0,"",INDEX('Smelter Look-up'!$C:$C,MATCH($A896,'Smelter Look-up'!$E:$E,0)))</f>
        <v/>
      </c>
      <c r="D896" s="282"/>
      <c r="E896" s="216" t="str">
        <f ca="1">IF(ISERROR($V896),"",OFFSET('Smelter Look-up'!$D$4,$V896-4,0)&amp;"")</f>
        <v/>
      </c>
      <c r="F896" s="216" t="str">
        <f ca="1">IF(ISERROR($V896),"",OFFSET('Smelter Look-up'!$E$4,$V896-4,0))</f>
        <v/>
      </c>
      <c r="G896" s="216" t="str">
        <f ca="1">IF(C896=$X$4,"Enter smelter details",IF(ISERROR($V896),"",OFFSET('Smelter Look-up'!$F$4,$V896-4,0)))</f>
        <v/>
      </c>
      <c r="H896" s="217" t="str">
        <f ca="1">IF(ISERROR($V896),"",OFFSET('Smelter Look-up'!$G$4,$V896-4,0))</f>
        <v/>
      </c>
      <c r="I896" s="218" t="str">
        <f ca="1">IF(ISERROR($V896),"",OFFSET('Smelter Look-up'!$H$4,$V896-4,0))</f>
        <v/>
      </c>
      <c r="J896" s="218" t="str">
        <f ca="1">IF(ISERROR($V896),"",OFFSET('Smelter Look-up'!$I$4,$V896-4,0))</f>
        <v/>
      </c>
      <c r="K896" s="272"/>
      <c r="L896" s="272"/>
      <c r="M896" s="272"/>
      <c r="N896" s="272"/>
      <c r="O896" s="272"/>
      <c r="P896" s="219"/>
      <c r="Q896" s="273"/>
      <c r="R896" s="216" t="str">
        <f ca="1">IF(ISERROR($V896),"",OFFSET('Smelter Look-up'!$C$4,$V896-4,0)&amp;"")</f>
        <v/>
      </c>
      <c r="S896" s="224" t="str">
        <f t="shared" ca="1" si="129"/>
        <v/>
      </c>
      <c r="T896" s="224" t="str">
        <f ca="1">IF(B896="","",IF(ISERROR(MATCH($J896,SorP!$B$1:$B$6230,0)),"",INDIRECT("'SorP'!$A$"&amp;MATCH($J896,SorP!$B$1:$B$6230,0))))</f>
        <v/>
      </c>
      <c r="U896" s="240"/>
      <c r="V896" s="274" t="e">
        <f>IF(C896="",NA(),MATCH($B896&amp;$C896,'Smelter Look-up'!$J:$J,0))</f>
        <v>#N/A</v>
      </c>
      <c r="W896" s="275"/>
      <c r="X896" s="275">
        <f t="shared" ca="1" si="130"/>
        <v>0</v>
      </c>
      <c r="Y896" s="275"/>
      <c r="Z896" s="275"/>
      <c r="AB896" s="277" t="str">
        <f t="shared" si="131"/>
        <v/>
      </c>
    </row>
    <row r="897" spans="1:28" s="276" customFormat="1" ht="20.25">
      <c r="A897" s="330"/>
      <c r="B897" s="216" t="str">
        <f>IF(LEN(A897)=0,"",INDEX('Smelter Look-up'!$A:$A,MATCH($A897,'Smelter Look-up'!$E:$E,0)))</f>
        <v/>
      </c>
      <c r="C897" s="220" t="str">
        <f>IF(LEN(A897)=0,"",INDEX('Smelter Look-up'!$C:$C,MATCH($A897,'Smelter Look-up'!$E:$E,0)))</f>
        <v/>
      </c>
      <c r="D897" s="282"/>
      <c r="E897" s="216" t="str">
        <f ca="1">IF(ISERROR($V897),"",OFFSET('Smelter Look-up'!$D$4,$V897-4,0)&amp;"")</f>
        <v/>
      </c>
      <c r="F897" s="216" t="str">
        <f ca="1">IF(ISERROR($V897),"",OFFSET('Smelter Look-up'!$E$4,$V897-4,0))</f>
        <v/>
      </c>
      <c r="G897" s="216" t="str">
        <f ca="1">IF(C897=$X$4,"Enter smelter details",IF(ISERROR($V897),"",OFFSET('Smelter Look-up'!$F$4,$V897-4,0)))</f>
        <v/>
      </c>
      <c r="H897" s="217" t="str">
        <f ca="1">IF(ISERROR($V897),"",OFFSET('Smelter Look-up'!$G$4,$V897-4,0))</f>
        <v/>
      </c>
      <c r="I897" s="218" t="str">
        <f ca="1">IF(ISERROR($V897),"",OFFSET('Smelter Look-up'!$H$4,$V897-4,0))</f>
        <v/>
      </c>
      <c r="J897" s="218" t="str">
        <f ca="1">IF(ISERROR($V897),"",OFFSET('Smelter Look-up'!$I$4,$V897-4,0))</f>
        <v/>
      </c>
      <c r="K897" s="272"/>
      <c r="L897" s="272"/>
      <c r="M897" s="272"/>
      <c r="N897" s="272"/>
      <c r="O897" s="272"/>
      <c r="P897" s="219"/>
      <c r="Q897" s="273"/>
      <c r="R897" s="216" t="str">
        <f ca="1">IF(ISERROR($V897),"",OFFSET('Smelter Look-up'!$C$4,$V897-4,0)&amp;"")</f>
        <v/>
      </c>
      <c r="S897" s="224" t="str">
        <f t="shared" ca="1" si="129"/>
        <v/>
      </c>
      <c r="T897" s="224" t="str">
        <f ca="1">IF(B897="","",IF(ISERROR(MATCH($J897,SorP!$B$1:$B$6230,0)),"",INDIRECT("'SorP'!$A$"&amp;MATCH($J897,SorP!$B$1:$B$6230,0))))</f>
        <v/>
      </c>
      <c r="U897" s="240"/>
      <c r="V897" s="274" t="e">
        <f>IF(C897="",NA(),MATCH($B897&amp;$C897,'Smelter Look-up'!$J:$J,0))</f>
        <v>#N/A</v>
      </c>
      <c r="W897" s="275"/>
      <c r="X897" s="275">
        <f t="shared" ca="1" si="130"/>
        <v>0</v>
      </c>
      <c r="Y897" s="275"/>
      <c r="Z897" s="275"/>
      <c r="AB897" s="277" t="str">
        <f t="shared" si="131"/>
        <v/>
      </c>
    </row>
    <row r="898" spans="1:28" s="276" customFormat="1" ht="20.25">
      <c r="A898" s="330"/>
      <c r="B898" s="216" t="str">
        <f>IF(LEN(A898)=0,"",INDEX('Smelter Look-up'!$A:$A,MATCH($A898,'Smelter Look-up'!$E:$E,0)))</f>
        <v/>
      </c>
      <c r="C898" s="220" t="str">
        <f>IF(LEN(A898)=0,"",INDEX('Smelter Look-up'!$C:$C,MATCH($A898,'Smelter Look-up'!$E:$E,0)))</f>
        <v/>
      </c>
      <c r="D898" s="282"/>
      <c r="E898" s="216" t="str">
        <f ca="1">IF(ISERROR($V898),"",OFFSET('Smelter Look-up'!$D$4,$V898-4,0)&amp;"")</f>
        <v/>
      </c>
      <c r="F898" s="216" t="str">
        <f ca="1">IF(ISERROR($V898),"",OFFSET('Smelter Look-up'!$E$4,$V898-4,0))</f>
        <v/>
      </c>
      <c r="G898" s="216" t="str">
        <f ca="1">IF(C898=$X$4,"Enter smelter details",IF(ISERROR($V898),"",OFFSET('Smelter Look-up'!$F$4,$V898-4,0)))</f>
        <v/>
      </c>
      <c r="H898" s="217" t="str">
        <f ca="1">IF(ISERROR($V898),"",OFFSET('Smelter Look-up'!$G$4,$V898-4,0))</f>
        <v/>
      </c>
      <c r="I898" s="218" t="str">
        <f ca="1">IF(ISERROR($V898),"",OFFSET('Smelter Look-up'!$H$4,$V898-4,0))</f>
        <v/>
      </c>
      <c r="J898" s="218" t="str">
        <f ca="1">IF(ISERROR($V898),"",OFFSET('Smelter Look-up'!$I$4,$V898-4,0))</f>
        <v/>
      </c>
      <c r="K898" s="272"/>
      <c r="L898" s="272"/>
      <c r="M898" s="272"/>
      <c r="N898" s="272"/>
      <c r="O898" s="272"/>
      <c r="P898" s="219"/>
      <c r="Q898" s="273"/>
      <c r="R898" s="216" t="str">
        <f ca="1">IF(ISERROR($V898),"",OFFSET('Smelter Look-up'!$C$4,$V898-4,0)&amp;"")</f>
        <v/>
      </c>
      <c r="S898" s="224" t="str">
        <f t="shared" ca="1" si="129"/>
        <v/>
      </c>
      <c r="T898" s="224" t="str">
        <f ca="1">IF(B898="","",IF(ISERROR(MATCH($J898,SorP!$B$1:$B$6230,0)),"",INDIRECT("'SorP'!$A$"&amp;MATCH($J898,SorP!$B$1:$B$6230,0))))</f>
        <v/>
      </c>
      <c r="U898" s="240"/>
      <c r="V898" s="274" t="e">
        <f>IF(C898="",NA(),MATCH($B898&amp;$C898,'Smelter Look-up'!$J:$J,0))</f>
        <v>#N/A</v>
      </c>
      <c r="W898" s="275"/>
      <c r="X898" s="275">
        <f t="shared" ca="1" si="130"/>
        <v>0</v>
      </c>
      <c r="Y898" s="275"/>
      <c r="Z898" s="275"/>
      <c r="AB898" s="277" t="str">
        <f t="shared" si="131"/>
        <v/>
      </c>
    </row>
    <row r="899" spans="1:28" s="276" customFormat="1" ht="20.25">
      <c r="A899" s="330"/>
      <c r="B899" s="216" t="str">
        <f>IF(LEN(A899)=0,"",INDEX('Smelter Look-up'!$A:$A,MATCH($A899,'Smelter Look-up'!$E:$E,0)))</f>
        <v/>
      </c>
      <c r="C899" s="220" t="str">
        <f>IF(LEN(A899)=0,"",INDEX('Smelter Look-up'!$C:$C,MATCH($A899,'Smelter Look-up'!$E:$E,0)))</f>
        <v/>
      </c>
      <c r="D899" s="282"/>
      <c r="E899" s="216" t="str">
        <f ca="1">IF(ISERROR($V899),"",OFFSET('Smelter Look-up'!$D$4,$V899-4,0)&amp;"")</f>
        <v/>
      </c>
      <c r="F899" s="216" t="str">
        <f ca="1">IF(ISERROR($V899),"",OFFSET('Smelter Look-up'!$E$4,$V899-4,0))</f>
        <v/>
      </c>
      <c r="G899" s="216" t="str">
        <f ca="1">IF(C899=$X$4,"Enter smelter details",IF(ISERROR($V899),"",OFFSET('Smelter Look-up'!$F$4,$V899-4,0)))</f>
        <v/>
      </c>
      <c r="H899" s="217" t="str">
        <f ca="1">IF(ISERROR($V899),"",OFFSET('Smelter Look-up'!$G$4,$V899-4,0))</f>
        <v/>
      </c>
      <c r="I899" s="218" t="str">
        <f ca="1">IF(ISERROR($V899),"",OFFSET('Smelter Look-up'!$H$4,$V899-4,0))</f>
        <v/>
      </c>
      <c r="J899" s="218" t="str">
        <f ca="1">IF(ISERROR($V899),"",OFFSET('Smelter Look-up'!$I$4,$V899-4,0))</f>
        <v/>
      </c>
      <c r="K899" s="272"/>
      <c r="L899" s="272"/>
      <c r="M899" s="272"/>
      <c r="N899" s="272"/>
      <c r="O899" s="272"/>
      <c r="P899" s="219"/>
      <c r="Q899" s="273"/>
      <c r="R899" s="216" t="str">
        <f ca="1">IF(ISERROR($V899),"",OFFSET('Smelter Look-up'!$C$4,$V899-4,0)&amp;"")</f>
        <v/>
      </c>
      <c r="S899" s="224" t="str">
        <f t="shared" ca="1" si="129"/>
        <v/>
      </c>
      <c r="T899" s="224" t="str">
        <f ca="1">IF(B899="","",IF(ISERROR(MATCH($J899,SorP!$B$1:$B$6230,0)),"",INDIRECT("'SorP'!$A$"&amp;MATCH($J899,SorP!$B$1:$B$6230,0))))</f>
        <v/>
      </c>
      <c r="U899" s="240"/>
      <c r="V899" s="274" t="e">
        <f>IF(C899="",NA(),MATCH($B899&amp;$C899,'Smelter Look-up'!$J:$J,0))</f>
        <v>#N/A</v>
      </c>
      <c r="W899" s="275"/>
      <c r="X899" s="275">
        <f t="shared" ca="1" si="130"/>
        <v>0</v>
      </c>
      <c r="Y899" s="275"/>
      <c r="Z899" s="275"/>
      <c r="AB899" s="277" t="str">
        <f t="shared" si="131"/>
        <v/>
      </c>
    </row>
    <row r="900" spans="1:28" s="276" customFormat="1" ht="20.25">
      <c r="A900" s="330"/>
      <c r="B900" s="216" t="str">
        <f>IF(LEN(A900)=0,"",INDEX('Smelter Look-up'!$A:$A,MATCH($A900,'Smelter Look-up'!$E:$E,0)))</f>
        <v/>
      </c>
      <c r="C900" s="220" t="str">
        <f>IF(LEN(A900)=0,"",INDEX('Smelter Look-up'!$C:$C,MATCH($A900,'Smelter Look-up'!$E:$E,0)))</f>
        <v/>
      </c>
      <c r="D900" s="282"/>
      <c r="E900" s="216" t="str">
        <f ca="1">IF(ISERROR($V900),"",OFFSET('Smelter Look-up'!$D$4,$V900-4,0)&amp;"")</f>
        <v/>
      </c>
      <c r="F900" s="216" t="str">
        <f ca="1">IF(ISERROR($V900),"",OFFSET('Smelter Look-up'!$E$4,$V900-4,0))</f>
        <v/>
      </c>
      <c r="G900" s="216" t="str">
        <f ca="1">IF(C900=$X$4,"Enter smelter details",IF(ISERROR($V900),"",OFFSET('Smelter Look-up'!$F$4,$V900-4,0)))</f>
        <v/>
      </c>
      <c r="H900" s="217" t="str">
        <f ca="1">IF(ISERROR($V900),"",OFFSET('Smelter Look-up'!$G$4,$V900-4,0))</f>
        <v/>
      </c>
      <c r="I900" s="218" t="str">
        <f ca="1">IF(ISERROR($V900),"",OFFSET('Smelter Look-up'!$H$4,$V900-4,0))</f>
        <v/>
      </c>
      <c r="J900" s="218" t="str">
        <f ca="1">IF(ISERROR($V900),"",OFFSET('Smelter Look-up'!$I$4,$V900-4,0))</f>
        <v/>
      </c>
      <c r="K900" s="272"/>
      <c r="L900" s="272"/>
      <c r="M900" s="272"/>
      <c r="N900" s="272"/>
      <c r="O900" s="272"/>
      <c r="P900" s="219"/>
      <c r="Q900" s="273"/>
      <c r="R900" s="216" t="str">
        <f ca="1">IF(ISERROR($V900),"",OFFSET('Smelter Look-up'!$C$4,$V900-4,0)&amp;"")</f>
        <v/>
      </c>
      <c r="S900" s="224" t="str">
        <f t="shared" ca="1" si="129"/>
        <v/>
      </c>
      <c r="T900" s="224" t="str">
        <f ca="1">IF(B900="","",IF(ISERROR(MATCH($J900,SorP!$B$1:$B$6230,0)),"",INDIRECT("'SorP'!$A$"&amp;MATCH($J900,SorP!$B$1:$B$6230,0))))</f>
        <v/>
      </c>
      <c r="U900" s="240"/>
      <c r="V900" s="274" t="e">
        <f>IF(C900="",NA(),MATCH($B900&amp;$C900,'Smelter Look-up'!$J:$J,0))</f>
        <v>#N/A</v>
      </c>
      <c r="W900" s="275"/>
      <c r="X900" s="275">
        <f t="shared" ca="1" si="130"/>
        <v>0</v>
      </c>
      <c r="Y900" s="275"/>
      <c r="Z900" s="275"/>
      <c r="AB900" s="277" t="str">
        <f t="shared" si="131"/>
        <v/>
      </c>
    </row>
    <row r="901" spans="1:28" s="276" customFormat="1" ht="20.25">
      <c r="A901" s="330"/>
      <c r="B901" s="216" t="str">
        <f>IF(LEN(A901)=0,"",INDEX('Smelter Look-up'!$A:$A,MATCH($A901,'Smelter Look-up'!$E:$E,0)))</f>
        <v/>
      </c>
      <c r="C901" s="220" t="str">
        <f>IF(LEN(A901)=0,"",INDEX('Smelter Look-up'!$C:$C,MATCH($A901,'Smelter Look-up'!$E:$E,0)))</f>
        <v/>
      </c>
      <c r="D901" s="282"/>
      <c r="E901" s="216" t="str">
        <f ca="1">IF(ISERROR($V901),"",OFFSET('Smelter Look-up'!$D$4,$V901-4,0)&amp;"")</f>
        <v/>
      </c>
      <c r="F901" s="216" t="str">
        <f ca="1">IF(ISERROR($V901),"",OFFSET('Smelter Look-up'!$E$4,$V901-4,0))</f>
        <v/>
      </c>
      <c r="G901" s="216" t="str">
        <f ca="1">IF(C901=$X$4,"Enter smelter details",IF(ISERROR($V901),"",OFFSET('Smelter Look-up'!$F$4,$V901-4,0)))</f>
        <v/>
      </c>
      <c r="H901" s="217" t="str">
        <f ca="1">IF(ISERROR($V901),"",OFFSET('Smelter Look-up'!$G$4,$V901-4,0))</f>
        <v/>
      </c>
      <c r="I901" s="218" t="str">
        <f ca="1">IF(ISERROR($V901),"",OFFSET('Smelter Look-up'!$H$4,$V901-4,0))</f>
        <v/>
      </c>
      <c r="J901" s="218" t="str">
        <f ca="1">IF(ISERROR($V901),"",OFFSET('Smelter Look-up'!$I$4,$V901-4,0))</f>
        <v/>
      </c>
      <c r="K901" s="272"/>
      <c r="L901" s="272"/>
      <c r="M901" s="272"/>
      <c r="N901" s="272"/>
      <c r="O901" s="272"/>
      <c r="P901" s="219"/>
      <c r="Q901" s="273"/>
      <c r="R901" s="216" t="str">
        <f ca="1">IF(ISERROR($V901),"",OFFSET('Smelter Look-up'!$C$4,$V901-4,0)&amp;"")</f>
        <v/>
      </c>
      <c r="S901" s="224" t="str">
        <f t="shared" ca="1" si="129"/>
        <v/>
      </c>
      <c r="T901" s="224" t="str">
        <f ca="1">IF(B901="","",IF(ISERROR(MATCH($J901,SorP!$B$1:$B$6230,0)),"",INDIRECT("'SorP'!$A$"&amp;MATCH($J901,SorP!$B$1:$B$6230,0))))</f>
        <v/>
      </c>
      <c r="U901" s="240"/>
      <c r="V901" s="274" t="e">
        <f>IF(C901="",NA(),MATCH($B901&amp;$C901,'Smelter Look-up'!$J:$J,0))</f>
        <v>#N/A</v>
      </c>
      <c r="W901" s="275"/>
      <c r="X901" s="275">
        <f t="shared" ca="1" si="130"/>
        <v>0</v>
      </c>
      <c r="Y901" s="275"/>
      <c r="Z901" s="275"/>
      <c r="AB901" s="277" t="str">
        <f t="shared" si="131"/>
        <v/>
      </c>
    </row>
    <row r="902" spans="1:28" s="276" customFormat="1" ht="20.25">
      <c r="A902" s="330"/>
      <c r="B902" s="216" t="str">
        <f>IF(LEN(A902)=0,"",INDEX('Smelter Look-up'!$A:$A,MATCH($A902,'Smelter Look-up'!$E:$E,0)))</f>
        <v/>
      </c>
      <c r="C902" s="220" t="str">
        <f>IF(LEN(A902)=0,"",INDEX('Smelter Look-up'!$C:$C,MATCH($A902,'Smelter Look-up'!$E:$E,0)))</f>
        <v/>
      </c>
      <c r="D902" s="282"/>
      <c r="E902" s="216" t="str">
        <f ca="1">IF(ISERROR($V902),"",OFFSET('Smelter Look-up'!$D$4,$V902-4,0)&amp;"")</f>
        <v/>
      </c>
      <c r="F902" s="216" t="str">
        <f ca="1">IF(ISERROR($V902),"",OFFSET('Smelter Look-up'!$E$4,$V902-4,0))</f>
        <v/>
      </c>
      <c r="G902" s="216" t="str">
        <f ca="1">IF(C902=$X$4,"Enter smelter details",IF(ISERROR($V902),"",OFFSET('Smelter Look-up'!$F$4,$V902-4,0)))</f>
        <v/>
      </c>
      <c r="H902" s="217" t="str">
        <f ca="1">IF(ISERROR($V902),"",OFFSET('Smelter Look-up'!$G$4,$V902-4,0))</f>
        <v/>
      </c>
      <c r="I902" s="218" t="str">
        <f ca="1">IF(ISERROR($V902),"",OFFSET('Smelter Look-up'!$H$4,$V902-4,0))</f>
        <v/>
      </c>
      <c r="J902" s="218" t="str">
        <f ca="1">IF(ISERROR($V902),"",OFFSET('Smelter Look-up'!$I$4,$V902-4,0))</f>
        <v/>
      </c>
      <c r="K902" s="272"/>
      <c r="L902" s="272"/>
      <c r="M902" s="272"/>
      <c r="N902" s="272"/>
      <c r="O902" s="272"/>
      <c r="P902" s="219"/>
      <c r="Q902" s="273"/>
      <c r="R902" s="216" t="str">
        <f ca="1">IF(ISERROR($V902),"",OFFSET('Smelter Look-up'!$C$4,$V902-4,0)&amp;"")</f>
        <v/>
      </c>
      <c r="S902" s="224" t="str">
        <f t="shared" ca="1" si="129"/>
        <v/>
      </c>
      <c r="T902" s="224" t="str">
        <f ca="1">IF(B902="","",IF(ISERROR(MATCH($J902,SorP!$B$1:$B$6230,0)),"",INDIRECT("'SorP'!$A$"&amp;MATCH($J902,SorP!$B$1:$B$6230,0))))</f>
        <v/>
      </c>
      <c r="U902" s="240"/>
      <c r="V902" s="274" t="e">
        <f>IF(C902="",NA(),MATCH($B902&amp;$C902,'Smelter Look-up'!$J:$J,0))</f>
        <v>#N/A</v>
      </c>
      <c r="W902" s="275"/>
      <c r="X902" s="275">
        <f t="shared" ca="1" si="130"/>
        <v>0</v>
      </c>
      <c r="Y902" s="275"/>
      <c r="Z902" s="275"/>
      <c r="AB902" s="277" t="str">
        <f t="shared" si="131"/>
        <v/>
      </c>
    </row>
    <row r="903" spans="1:28" s="276" customFormat="1" ht="20.25">
      <c r="A903" s="330"/>
      <c r="B903" s="216" t="str">
        <f>IF(LEN(A903)=0,"",INDEX('Smelter Look-up'!$A:$A,MATCH($A903,'Smelter Look-up'!$E:$E,0)))</f>
        <v/>
      </c>
      <c r="C903" s="220" t="str">
        <f>IF(LEN(A903)=0,"",INDEX('Smelter Look-up'!$C:$C,MATCH($A903,'Smelter Look-up'!$E:$E,0)))</f>
        <v/>
      </c>
      <c r="D903" s="282"/>
      <c r="E903" s="216" t="str">
        <f ca="1">IF(ISERROR($V903),"",OFFSET('Smelter Look-up'!$D$4,$V903-4,0)&amp;"")</f>
        <v/>
      </c>
      <c r="F903" s="216" t="str">
        <f ca="1">IF(ISERROR($V903),"",OFFSET('Smelter Look-up'!$E$4,$V903-4,0))</f>
        <v/>
      </c>
      <c r="G903" s="216" t="str">
        <f ca="1">IF(C903=$X$4,"Enter smelter details",IF(ISERROR($V903),"",OFFSET('Smelter Look-up'!$F$4,$V903-4,0)))</f>
        <v/>
      </c>
      <c r="H903" s="217" t="str">
        <f ca="1">IF(ISERROR($V903),"",OFFSET('Smelter Look-up'!$G$4,$V903-4,0))</f>
        <v/>
      </c>
      <c r="I903" s="218" t="str">
        <f ca="1">IF(ISERROR($V903),"",OFFSET('Smelter Look-up'!$H$4,$V903-4,0))</f>
        <v/>
      </c>
      <c r="J903" s="218" t="str">
        <f ca="1">IF(ISERROR($V903),"",OFFSET('Smelter Look-up'!$I$4,$V903-4,0))</f>
        <v/>
      </c>
      <c r="K903" s="272"/>
      <c r="L903" s="272"/>
      <c r="M903" s="272"/>
      <c r="N903" s="272"/>
      <c r="O903" s="272"/>
      <c r="P903" s="219"/>
      <c r="Q903" s="273"/>
      <c r="R903" s="216" t="str">
        <f ca="1">IF(ISERROR($V903),"",OFFSET('Smelter Look-up'!$C$4,$V903-4,0)&amp;"")</f>
        <v/>
      </c>
      <c r="S903" s="224" t="str">
        <f t="shared" ca="1" si="129"/>
        <v/>
      </c>
      <c r="T903" s="224" t="str">
        <f ca="1">IF(B903="","",IF(ISERROR(MATCH($J903,SorP!$B$1:$B$6230,0)),"",INDIRECT("'SorP'!$A$"&amp;MATCH($J903,SorP!$B$1:$B$6230,0))))</f>
        <v/>
      </c>
      <c r="U903" s="240"/>
      <c r="V903" s="274" t="e">
        <f>IF(C903="",NA(),MATCH($B903&amp;$C903,'Smelter Look-up'!$J:$J,0))</f>
        <v>#N/A</v>
      </c>
      <c r="W903" s="275"/>
      <c r="X903" s="275">
        <f t="shared" ca="1" si="130"/>
        <v>0</v>
      </c>
      <c r="Y903" s="275"/>
      <c r="Z903" s="275"/>
      <c r="AB903" s="277" t="str">
        <f t="shared" si="131"/>
        <v/>
      </c>
    </row>
    <row r="904" spans="1:28" s="276" customFormat="1" ht="20.25">
      <c r="A904" s="330"/>
      <c r="B904" s="216" t="str">
        <f>IF(LEN(A904)=0,"",INDEX('Smelter Look-up'!$A:$A,MATCH($A904,'Smelter Look-up'!$E:$E,0)))</f>
        <v/>
      </c>
      <c r="C904" s="220" t="str">
        <f>IF(LEN(A904)=0,"",INDEX('Smelter Look-up'!$C:$C,MATCH($A904,'Smelter Look-up'!$E:$E,0)))</f>
        <v/>
      </c>
      <c r="D904" s="282"/>
      <c r="E904" s="216" t="str">
        <f ca="1">IF(ISERROR($V904),"",OFFSET('Smelter Look-up'!$D$4,$V904-4,0)&amp;"")</f>
        <v/>
      </c>
      <c r="F904" s="216" t="str">
        <f ca="1">IF(ISERROR($V904),"",OFFSET('Smelter Look-up'!$E$4,$V904-4,0))</f>
        <v/>
      </c>
      <c r="G904" s="216" t="str">
        <f ca="1">IF(C904=$X$4,"Enter smelter details",IF(ISERROR($V904),"",OFFSET('Smelter Look-up'!$F$4,$V904-4,0)))</f>
        <v/>
      </c>
      <c r="H904" s="217" t="str">
        <f ca="1">IF(ISERROR($V904),"",OFFSET('Smelter Look-up'!$G$4,$V904-4,0))</f>
        <v/>
      </c>
      <c r="I904" s="218" t="str">
        <f ca="1">IF(ISERROR($V904),"",OFFSET('Smelter Look-up'!$H$4,$V904-4,0))</f>
        <v/>
      </c>
      <c r="J904" s="218" t="str">
        <f ca="1">IF(ISERROR($V904),"",OFFSET('Smelter Look-up'!$I$4,$V904-4,0))</f>
        <v/>
      </c>
      <c r="K904" s="272"/>
      <c r="L904" s="272"/>
      <c r="M904" s="272"/>
      <c r="N904" s="272"/>
      <c r="O904" s="272"/>
      <c r="P904" s="219"/>
      <c r="Q904" s="273"/>
      <c r="R904" s="216" t="str">
        <f ca="1">IF(ISERROR($V904),"",OFFSET('Smelter Look-up'!$C$4,$V904-4,0)&amp;"")</f>
        <v/>
      </c>
      <c r="S904" s="224" t="str">
        <f t="shared" ca="1" si="129"/>
        <v/>
      </c>
      <c r="T904" s="224" t="str">
        <f ca="1">IF(B904="","",IF(ISERROR(MATCH($J904,SorP!$B$1:$B$6230,0)),"",INDIRECT("'SorP'!$A$"&amp;MATCH($J904,SorP!$B$1:$B$6230,0))))</f>
        <v/>
      </c>
      <c r="U904" s="240"/>
      <c r="V904" s="274" t="e">
        <f>IF(C904="",NA(),MATCH($B904&amp;$C904,'Smelter Look-up'!$J:$J,0))</f>
        <v>#N/A</v>
      </c>
      <c r="W904" s="275"/>
      <c r="X904" s="275">
        <f t="shared" ca="1" si="130"/>
        <v>0</v>
      </c>
      <c r="Y904" s="275"/>
      <c r="Z904" s="275"/>
      <c r="AB904" s="277" t="str">
        <f t="shared" si="131"/>
        <v/>
      </c>
    </row>
    <row r="905" spans="1:28" s="276" customFormat="1" ht="20.25">
      <c r="A905" s="330"/>
      <c r="B905" s="216" t="str">
        <f>IF(LEN(A905)=0,"",INDEX('Smelter Look-up'!$A:$A,MATCH($A905,'Smelter Look-up'!$E:$E,0)))</f>
        <v/>
      </c>
      <c r="C905" s="220" t="str">
        <f>IF(LEN(A905)=0,"",INDEX('Smelter Look-up'!$C:$C,MATCH($A905,'Smelter Look-up'!$E:$E,0)))</f>
        <v/>
      </c>
      <c r="D905" s="282"/>
      <c r="E905" s="216" t="str">
        <f ca="1">IF(ISERROR($V905),"",OFFSET('Smelter Look-up'!$D$4,$V905-4,0)&amp;"")</f>
        <v/>
      </c>
      <c r="F905" s="216" t="str">
        <f ca="1">IF(ISERROR($V905),"",OFFSET('Smelter Look-up'!$E$4,$V905-4,0))</f>
        <v/>
      </c>
      <c r="G905" s="216" t="str">
        <f ca="1">IF(C905=$X$4,"Enter smelter details",IF(ISERROR($V905),"",OFFSET('Smelter Look-up'!$F$4,$V905-4,0)))</f>
        <v/>
      </c>
      <c r="H905" s="217" t="str">
        <f ca="1">IF(ISERROR($V905),"",OFFSET('Smelter Look-up'!$G$4,$V905-4,0))</f>
        <v/>
      </c>
      <c r="I905" s="218" t="str">
        <f ca="1">IF(ISERROR($V905),"",OFFSET('Smelter Look-up'!$H$4,$V905-4,0))</f>
        <v/>
      </c>
      <c r="J905" s="218" t="str">
        <f ca="1">IF(ISERROR($V905),"",OFFSET('Smelter Look-up'!$I$4,$V905-4,0))</f>
        <v/>
      </c>
      <c r="K905" s="272"/>
      <c r="L905" s="272"/>
      <c r="M905" s="272"/>
      <c r="N905" s="272"/>
      <c r="O905" s="272"/>
      <c r="P905" s="219"/>
      <c r="Q905" s="273"/>
      <c r="R905" s="216" t="str">
        <f ca="1">IF(ISERROR($V905),"",OFFSET('Smelter Look-up'!$C$4,$V905-4,0)&amp;"")</f>
        <v/>
      </c>
      <c r="S905" s="224" t="str">
        <f t="shared" ca="1" si="129"/>
        <v/>
      </c>
      <c r="T905" s="224" t="str">
        <f ca="1">IF(B905="","",IF(ISERROR(MATCH($J905,SorP!$B$1:$B$6230,0)),"",INDIRECT("'SorP'!$A$"&amp;MATCH($J905,SorP!$B$1:$B$6230,0))))</f>
        <v/>
      </c>
      <c r="U905" s="240"/>
      <c r="V905" s="274" t="e">
        <f>IF(C905="",NA(),MATCH($B905&amp;$C905,'Smelter Look-up'!$J:$J,0))</f>
        <v>#N/A</v>
      </c>
      <c r="W905" s="275"/>
      <c r="X905" s="275">
        <f t="shared" ca="1" si="130"/>
        <v>0</v>
      </c>
      <c r="Y905" s="275"/>
      <c r="Z905" s="275"/>
      <c r="AB905" s="277" t="str">
        <f t="shared" si="131"/>
        <v/>
      </c>
    </row>
    <row r="906" spans="1:28" s="276" customFormat="1" ht="20.25">
      <c r="A906" s="330"/>
      <c r="B906" s="216" t="str">
        <f>IF(LEN(A906)=0,"",INDEX('Smelter Look-up'!$A:$A,MATCH($A906,'Smelter Look-up'!$E:$E,0)))</f>
        <v/>
      </c>
      <c r="C906" s="220" t="str">
        <f>IF(LEN(A906)=0,"",INDEX('Smelter Look-up'!$C:$C,MATCH($A906,'Smelter Look-up'!$E:$E,0)))</f>
        <v/>
      </c>
      <c r="D906" s="282"/>
      <c r="E906" s="216" t="str">
        <f ca="1">IF(ISERROR($V906),"",OFFSET('Smelter Look-up'!$D$4,$V906-4,0)&amp;"")</f>
        <v/>
      </c>
      <c r="F906" s="216" t="str">
        <f ca="1">IF(ISERROR($V906),"",OFFSET('Smelter Look-up'!$E$4,$V906-4,0))</f>
        <v/>
      </c>
      <c r="G906" s="216" t="str">
        <f ca="1">IF(C906=$X$4,"Enter smelter details",IF(ISERROR($V906),"",OFFSET('Smelter Look-up'!$F$4,$V906-4,0)))</f>
        <v/>
      </c>
      <c r="H906" s="217" t="str">
        <f ca="1">IF(ISERROR($V906),"",OFFSET('Smelter Look-up'!$G$4,$V906-4,0))</f>
        <v/>
      </c>
      <c r="I906" s="218" t="str">
        <f ca="1">IF(ISERROR($V906),"",OFFSET('Smelter Look-up'!$H$4,$V906-4,0))</f>
        <v/>
      </c>
      <c r="J906" s="218" t="str">
        <f ca="1">IF(ISERROR($V906),"",OFFSET('Smelter Look-up'!$I$4,$V906-4,0))</f>
        <v/>
      </c>
      <c r="K906" s="272"/>
      <c r="L906" s="272"/>
      <c r="M906" s="272"/>
      <c r="N906" s="272"/>
      <c r="O906" s="272"/>
      <c r="P906" s="219"/>
      <c r="Q906" s="273"/>
      <c r="R906" s="216" t="str">
        <f ca="1">IF(ISERROR($V906),"",OFFSET('Smelter Look-up'!$C$4,$V906-4,0)&amp;"")</f>
        <v/>
      </c>
      <c r="S906" s="224" t="str">
        <f t="shared" ca="1" si="129"/>
        <v/>
      </c>
      <c r="T906" s="224" t="str">
        <f ca="1">IF(B906="","",IF(ISERROR(MATCH($J906,SorP!$B$1:$B$6230,0)),"",INDIRECT("'SorP'!$A$"&amp;MATCH($J906,SorP!$B$1:$B$6230,0))))</f>
        <v/>
      </c>
      <c r="U906" s="240"/>
      <c r="V906" s="274" t="e">
        <f>IF(C906="",NA(),MATCH($B906&amp;$C906,'Smelter Look-up'!$J:$J,0))</f>
        <v>#N/A</v>
      </c>
      <c r="W906" s="275"/>
      <c r="X906" s="275">
        <f t="shared" ca="1" si="130"/>
        <v>0</v>
      </c>
      <c r="Y906" s="275"/>
      <c r="Z906" s="275"/>
      <c r="AB906" s="277" t="str">
        <f t="shared" si="131"/>
        <v/>
      </c>
    </row>
    <row r="907" spans="1:28" s="276" customFormat="1" ht="20.25">
      <c r="A907" s="330"/>
      <c r="B907" s="216" t="str">
        <f>IF(LEN(A907)=0,"",INDEX('Smelter Look-up'!$A:$A,MATCH($A907,'Smelter Look-up'!$E:$E,0)))</f>
        <v/>
      </c>
      <c r="C907" s="220" t="str">
        <f>IF(LEN(A907)=0,"",INDEX('Smelter Look-up'!$C:$C,MATCH($A907,'Smelter Look-up'!$E:$E,0)))</f>
        <v/>
      </c>
      <c r="D907" s="282"/>
      <c r="E907" s="216" t="str">
        <f ca="1">IF(ISERROR($V907),"",OFFSET('Smelter Look-up'!$D$4,$V907-4,0)&amp;"")</f>
        <v/>
      </c>
      <c r="F907" s="216" t="str">
        <f ca="1">IF(ISERROR($V907),"",OFFSET('Smelter Look-up'!$E$4,$V907-4,0))</f>
        <v/>
      </c>
      <c r="G907" s="216" t="str">
        <f ca="1">IF(C907=$X$4,"Enter smelter details",IF(ISERROR($V907),"",OFFSET('Smelter Look-up'!$F$4,$V907-4,0)))</f>
        <v/>
      </c>
      <c r="H907" s="217" t="str">
        <f ca="1">IF(ISERROR($V907),"",OFFSET('Smelter Look-up'!$G$4,$V907-4,0))</f>
        <v/>
      </c>
      <c r="I907" s="218" t="str">
        <f ca="1">IF(ISERROR($V907),"",OFFSET('Smelter Look-up'!$H$4,$V907-4,0))</f>
        <v/>
      </c>
      <c r="J907" s="218" t="str">
        <f ca="1">IF(ISERROR($V907),"",OFFSET('Smelter Look-up'!$I$4,$V907-4,0))</f>
        <v/>
      </c>
      <c r="K907" s="272"/>
      <c r="L907" s="272"/>
      <c r="M907" s="272"/>
      <c r="N907" s="272"/>
      <c r="O907" s="272"/>
      <c r="P907" s="219"/>
      <c r="Q907" s="273"/>
      <c r="R907" s="216" t="str">
        <f ca="1">IF(ISERROR($V907),"",OFFSET('Smelter Look-up'!$C$4,$V907-4,0)&amp;"")</f>
        <v/>
      </c>
      <c r="S907" s="224" t="str">
        <f t="shared" ca="1" si="129"/>
        <v/>
      </c>
      <c r="T907" s="224" t="str">
        <f ca="1">IF(B907="","",IF(ISERROR(MATCH($J907,SorP!$B$1:$B$6230,0)),"",INDIRECT("'SorP'!$A$"&amp;MATCH($J907,SorP!$B$1:$B$6230,0))))</f>
        <v/>
      </c>
      <c r="U907" s="240"/>
      <c r="V907" s="274" t="e">
        <f>IF(C907="",NA(),MATCH($B907&amp;$C907,'Smelter Look-up'!$J:$J,0))</f>
        <v>#N/A</v>
      </c>
      <c r="W907" s="275"/>
      <c r="X907" s="275">
        <f t="shared" ca="1" si="130"/>
        <v>0</v>
      </c>
      <c r="Y907" s="275"/>
      <c r="Z907" s="275"/>
      <c r="AB907" s="277" t="str">
        <f t="shared" si="131"/>
        <v/>
      </c>
    </row>
    <row r="908" spans="1:28" s="276" customFormat="1" ht="20.25">
      <c r="A908" s="330"/>
      <c r="B908" s="216" t="str">
        <f>IF(LEN(A908)=0,"",INDEX('Smelter Look-up'!$A:$A,MATCH($A908,'Smelter Look-up'!$E:$E,0)))</f>
        <v/>
      </c>
      <c r="C908" s="220" t="str">
        <f>IF(LEN(A908)=0,"",INDEX('Smelter Look-up'!$C:$C,MATCH($A908,'Smelter Look-up'!$E:$E,0)))</f>
        <v/>
      </c>
      <c r="D908" s="282"/>
      <c r="E908" s="216" t="str">
        <f ca="1">IF(ISERROR($V908),"",OFFSET('Smelter Look-up'!$D$4,$V908-4,0)&amp;"")</f>
        <v/>
      </c>
      <c r="F908" s="216" t="str">
        <f ca="1">IF(ISERROR($V908),"",OFFSET('Smelter Look-up'!$E$4,$V908-4,0))</f>
        <v/>
      </c>
      <c r="G908" s="216" t="str">
        <f ca="1">IF(C908=$X$4,"Enter smelter details",IF(ISERROR($V908),"",OFFSET('Smelter Look-up'!$F$4,$V908-4,0)))</f>
        <v/>
      </c>
      <c r="H908" s="217" t="str">
        <f ca="1">IF(ISERROR($V908),"",OFFSET('Smelter Look-up'!$G$4,$V908-4,0))</f>
        <v/>
      </c>
      <c r="I908" s="218" t="str">
        <f ca="1">IF(ISERROR($V908),"",OFFSET('Smelter Look-up'!$H$4,$V908-4,0))</f>
        <v/>
      </c>
      <c r="J908" s="218" t="str">
        <f ca="1">IF(ISERROR($V908),"",OFFSET('Smelter Look-up'!$I$4,$V908-4,0))</f>
        <v/>
      </c>
      <c r="K908" s="272"/>
      <c r="L908" s="272"/>
      <c r="M908" s="272"/>
      <c r="N908" s="272"/>
      <c r="O908" s="272"/>
      <c r="P908" s="219"/>
      <c r="Q908" s="273"/>
      <c r="R908" s="216" t="str">
        <f ca="1">IF(ISERROR($V908),"",OFFSET('Smelter Look-up'!$C$4,$V908-4,0)&amp;"")</f>
        <v/>
      </c>
      <c r="S908" s="224" t="str">
        <f t="shared" ca="1" si="129"/>
        <v/>
      </c>
      <c r="T908" s="224" t="str">
        <f ca="1">IF(B908="","",IF(ISERROR(MATCH($J908,SorP!$B$1:$B$6230,0)),"",INDIRECT("'SorP'!$A$"&amp;MATCH($J908,SorP!$B$1:$B$6230,0))))</f>
        <v/>
      </c>
      <c r="U908" s="240"/>
      <c r="V908" s="274" t="e">
        <f>IF(C908="",NA(),MATCH($B908&amp;$C908,'Smelter Look-up'!$J:$J,0))</f>
        <v>#N/A</v>
      </c>
      <c r="W908" s="275"/>
      <c r="X908" s="275">
        <f t="shared" ca="1" si="130"/>
        <v>0</v>
      </c>
      <c r="Y908" s="275"/>
      <c r="Z908" s="275"/>
      <c r="AB908" s="277" t="str">
        <f t="shared" si="131"/>
        <v/>
      </c>
    </row>
    <row r="909" spans="1:28" s="276" customFormat="1" ht="20.25">
      <c r="A909" s="330"/>
      <c r="B909" s="216" t="str">
        <f>IF(LEN(A909)=0,"",INDEX('Smelter Look-up'!$A:$A,MATCH($A909,'Smelter Look-up'!$E:$E,0)))</f>
        <v/>
      </c>
      <c r="C909" s="220" t="str">
        <f>IF(LEN(A909)=0,"",INDEX('Smelter Look-up'!$C:$C,MATCH($A909,'Smelter Look-up'!$E:$E,0)))</f>
        <v/>
      </c>
      <c r="D909" s="282"/>
      <c r="E909" s="216" t="str">
        <f ca="1">IF(ISERROR($V909),"",OFFSET('Smelter Look-up'!$D$4,$V909-4,0)&amp;"")</f>
        <v/>
      </c>
      <c r="F909" s="216" t="str">
        <f ca="1">IF(ISERROR($V909),"",OFFSET('Smelter Look-up'!$E$4,$V909-4,0))</f>
        <v/>
      </c>
      <c r="G909" s="216" t="str">
        <f ca="1">IF(C909=$X$4,"Enter smelter details",IF(ISERROR($V909),"",OFFSET('Smelter Look-up'!$F$4,$V909-4,0)))</f>
        <v/>
      </c>
      <c r="H909" s="217" t="str">
        <f ca="1">IF(ISERROR($V909),"",OFFSET('Smelter Look-up'!$G$4,$V909-4,0))</f>
        <v/>
      </c>
      <c r="I909" s="218" t="str">
        <f ca="1">IF(ISERROR($V909),"",OFFSET('Smelter Look-up'!$H$4,$V909-4,0))</f>
        <v/>
      </c>
      <c r="J909" s="218" t="str">
        <f ca="1">IF(ISERROR($V909),"",OFFSET('Smelter Look-up'!$I$4,$V909-4,0))</f>
        <v/>
      </c>
      <c r="K909" s="272"/>
      <c r="L909" s="272"/>
      <c r="M909" s="272"/>
      <c r="N909" s="272"/>
      <c r="O909" s="272"/>
      <c r="P909" s="219"/>
      <c r="Q909" s="273"/>
      <c r="R909" s="216" t="str">
        <f ca="1">IF(ISERROR($V909),"",OFFSET('Smelter Look-up'!$C$4,$V909-4,0)&amp;"")</f>
        <v/>
      </c>
      <c r="S909" s="224" t="str">
        <f t="shared" ca="1" si="129"/>
        <v/>
      </c>
      <c r="T909" s="224" t="str">
        <f ca="1">IF(B909="","",IF(ISERROR(MATCH($J909,SorP!$B$1:$B$6230,0)),"",INDIRECT("'SorP'!$A$"&amp;MATCH($J909,SorP!$B$1:$B$6230,0))))</f>
        <v/>
      </c>
      <c r="U909" s="240"/>
      <c r="V909" s="274" t="e">
        <f>IF(C909="",NA(),MATCH($B909&amp;$C909,'Smelter Look-up'!$J:$J,0))</f>
        <v>#N/A</v>
      </c>
      <c r="W909" s="275"/>
      <c r="X909" s="275">
        <f t="shared" ca="1" si="130"/>
        <v>0</v>
      </c>
      <c r="Y909" s="275"/>
      <c r="Z909" s="275"/>
      <c r="AB909" s="277" t="str">
        <f t="shared" si="131"/>
        <v/>
      </c>
    </row>
    <row r="910" spans="1:28" s="276" customFormat="1" ht="20.25">
      <c r="A910" s="330"/>
      <c r="B910" s="216" t="str">
        <f>IF(LEN(A910)=0,"",INDEX('Smelter Look-up'!$A:$A,MATCH($A910,'Smelter Look-up'!$E:$E,0)))</f>
        <v/>
      </c>
      <c r="C910" s="220" t="str">
        <f>IF(LEN(A910)=0,"",INDEX('Smelter Look-up'!$C:$C,MATCH($A910,'Smelter Look-up'!$E:$E,0)))</f>
        <v/>
      </c>
      <c r="D910" s="282"/>
      <c r="E910" s="216" t="str">
        <f ca="1">IF(ISERROR($V910),"",OFFSET('Smelter Look-up'!$D$4,$V910-4,0)&amp;"")</f>
        <v/>
      </c>
      <c r="F910" s="216" t="str">
        <f ca="1">IF(ISERROR($V910),"",OFFSET('Smelter Look-up'!$E$4,$V910-4,0))</f>
        <v/>
      </c>
      <c r="G910" s="216" t="str">
        <f ca="1">IF(C910=$X$4,"Enter smelter details",IF(ISERROR($V910),"",OFFSET('Smelter Look-up'!$F$4,$V910-4,0)))</f>
        <v/>
      </c>
      <c r="H910" s="217" t="str">
        <f ca="1">IF(ISERROR($V910),"",OFFSET('Smelter Look-up'!$G$4,$V910-4,0))</f>
        <v/>
      </c>
      <c r="I910" s="218" t="str">
        <f ca="1">IF(ISERROR($V910),"",OFFSET('Smelter Look-up'!$H$4,$V910-4,0))</f>
        <v/>
      </c>
      <c r="J910" s="218" t="str">
        <f ca="1">IF(ISERROR($V910),"",OFFSET('Smelter Look-up'!$I$4,$V910-4,0))</f>
        <v/>
      </c>
      <c r="K910" s="272"/>
      <c r="L910" s="272"/>
      <c r="M910" s="272"/>
      <c r="N910" s="272"/>
      <c r="O910" s="272"/>
      <c r="P910" s="219"/>
      <c r="Q910" s="273"/>
      <c r="R910" s="216" t="str">
        <f ca="1">IF(ISERROR($V910),"",OFFSET('Smelter Look-up'!$C$4,$V910-4,0)&amp;"")</f>
        <v/>
      </c>
      <c r="S910" s="224" t="str">
        <f t="shared" ca="1" si="129"/>
        <v/>
      </c>
      <c r="T910" s="224" t="str">
        <f ca="1">IF(B910="","",IF(ISERROR(MATCH($J910,SorP!$B$1:$B$6230,0)),"",INDIRECT("'SorP'!$A$"&amp;MATCH($J910,SorP!$B$1:$B$6230,0))))</f>
        <v/>
      </c>
      <c r="U910" s="240"/>
      <c r="V910" s="274" t="e">
        <f>IF(C910="",NA(),MATCH($B910&amp;$C910,'Smelter Look-up'!$J:$J,0))</f>
        <v>#N/A</v>
      </c>
      <c r="W910" s="275"/>
      <c r="X910" s="275">
        <f t="shared" ca="1" si="130"/>
        <v>0</v>
      </c>
      <c r="Y910" s="275"/>
      <c r="Z910" s="275"/>
      <c r="AB910" s="277" t="str">
        <f t="shared" si="131"/>
        <v/>
      </c>
    </row>
    <row r="911" spans="1:28" s="276" customFormat="1" ht="20.25">
      <c r="A911" s="330"/>
      <c r="B911" s="216" t="str">
        <f>IF(LEN(A911)=0,"",INDEX('Smelter Look-up'!$A:$A,MATCH($A911,'Smelter Look-up'!$E:$E,0)))</f>
        <v/>
      </c>
      <c r="C911" s="220" t="str">
        <f>IF(LEN(A911)=0,"",INDEX('Smelter Look-up'!$C:$C,MATCH($A911,'Smelter Look-up'!$E:$E,0)))</f>
        <v/>
      </c>
      <c r="D911" s="282"/>
      <c r="E911" s="216" t="str">
        <f ca="1">IF(ISERROR($V911),"",OFFSET('Smelter Look-up'!$D$4,$V911-4,0)&amp;"")</f>
        <v/>
      </c>
      <c r="F911" s="216" t="str">
        <f ca="1">IF(ISERROR($V911),"",OFFSET('Smelter Look-up'!$E$4,$V911-4,0))</f>
        <v/>
      </c>
      <c r="G911" s="216" t="str">
        <f ca="1">IF(C911=$X$4,"Enter smelter details",IF(ISERROR($V911),"",OFFSET('Smelter Look-up'!$F$4,$V911-4,0)))</f>
        <v/>
      </c>
      <c r="H911" s="217" t="str">
        <f ca="1">IF(ISERROR($V911),"",OFFSET('Smelter Look-up'!$G$4,$V911-4,0))</f>
        <v/>
      </c>
      <c r="I911" s="218" t="str">
        <f ca="1">IF(ISERROR($V911),"",OFFSET('Smelter Look-up'!$H$4,$V911-4,0))</f>
        <v/>
      </c>
      <c r="J911" s="218" t="str">
        <f ca="1">IF(ISERROR($V911),"",OFFSET('Smelter Look-up'!$I$4,$V911-4,0))</f>
        <v/>
      </c>
      <c r="K911" s="272"/>
      <c r="L911" s="272"/>
      <c r="M911" s="272"/>
      <c r="N911" s="272"/>
      <c r="O911" s="272"/>
      <c r="P911" s="219"/>
      <c r="Q911" s="273"/>
      <c r="R911" s="216" t="str">
        <f ca="1">IF(ISERROR($V911),"",OFFSET('Smelter Look-up'!$C$4,$V911-4,0)&amp;"")</f>
        <v/>
      </c>
      <c r="S911" s="224" t="str">
        <f t="shared" ca="1" si="129"/>
        <v/>
      </c>
      <c r="T911" s="224" t="str">
        <f ca="1">IF(B911="","",IF(ISERROR(MATCH($J911,SorP!$B$1:$B$6230,0)),"",INDIRECT("'SorP'!$A$"&amp;MATCH($J911,SorP!$B$1:$B$6230,0))))</f>
        <v/>
      </c>
      <c r="U911" s="240"/>
      <c r="V911" s="274" t="e">
        <f>IF(C911="",NA(),MATCH($B911&amp;$C911,'Smelter Look-up'!$J:$J,0))</f>
        <v>#N/A</v>
      </c>
      <c r="W911" s="275"/>
      <c r="X911" s="275">
        <f t="shared" ca="1" si="130"/>
        <v>0</v>
      </c>
      <c r="Y911" s="275"/>
      <c r="Z911" s="275"/>
      <c r="AB911" s="277" t="str">
        <f t="shared" si="131"/>
        <v/>
      </c>
    </row>
    <row r="912" spans="1:28" s="276" customFormat="1" ht="20.25">
      <c r="A912" s="330"/>
      <c r="B912" s="216" t="str">
        <f>IF(LEN(A912)=0,"",INDEX('Smelter Look-up'!$A:$A,MATCH($A912,'Smelter Look-up'!$E:$E,0)))</f>
        <v/>
      </c>
      <c r="C912" s="220" t="str">
        <f>IF(LEN(A912)=0,"",INDEX('Smelter Look-up'!$C:$C,MATCH($A912,'Smelter Look-up'!$E:$E,0)))</f>
        <v/>
      </c>
      <c r="D912" s="282"/>
      <c r="E912" s="216" t="str">
        <f ca="1">IF(ISERROR($V912),"",OFFSET('Smelter Look-up'!$D$4,$V912-4,0)&amp;"")</f>
        <v/>
      </c>
      <c r="F912" s="216" t="str">
        <f ca="1">IF(ISERROR($V912),"",OFFSET('Smelter Look-up'!$E$4,$V912-4,0))</f>
        <v/>
      </c>
      <c r="G912" s="216" t="str">
        <f ca="1">IF(C912=$X$4,"Enter smelter details",IF(ISERROR($V912),"",OFFSET('Smelter Look-up'!$F$4,$V912-4,0)))</f>
        <v/>
      </c>
      <c r="H912" s="217" t="str">
        <f ca="1">IF(ISERROR($V912),"",OFFSET('Smelter Look-up'!$G$4,$V912-4,0))</f>
        <v/>
      </c>
      <c r="I912" s="218" t="str">
        <f ca="1">IF(ISERROR($V912),"",OFFSET('Smelter Look-up'!$H$4,$V912-4,0))</f>
        <v/>
      </c>
      <c r="J912" s="218" t="str">
        <f ca="1">IF(ISERROR($V912),"",OFFSET('Smelter Look-up'!$I$4,$V912-4,0))</f>
        <v/>
      </c>
      <c r="K912" s="272"/>
      <c r="L912" s="272"/>
      <c r="M912" s="272"/>
      <c r="N912" s="272"/>
      <c r="O912" s="272"/>
      <c r="P912" s="219"/>
      <c r="Q912" s="273"/>
      <c r="R912" s="216" t="str">
        <f ca="1">IF(ISERROR($V912),"",OFFSET('Smelter Look-up'!$C$4,$V912-4,0)&amp;"")</f>
        <v/>
      </c>
      <c r="S912" s="224" t="str">
        <f t="shared" ca="1" si="129"/>
        <v/>
      </c>
      <c r="T912" s="224" t="str">
        <f ca="1">IF(B912="","",IF(ISERROR(MATCH($J912,SorP!$B$1:$B$6230,0)),"",INDIRECT("'SorP'!$A$"&amp;MATCH($J912,SorP!$B$1:$B$6230,0))))</f>
        <v/>
      </c>
      <c r="U912" s="240"/>
      <c r="V912" s="274" t="e">
        <f>IF(C912="",NA(),MATCH($B912&amp;$C912,'Smelter Look-up'!$J:$J,0))</f>
        <v>#N/A</v>
      </c>
      <c r="W912" s="275"/>
      <c r="X912" s="275">
        <f t="shared" ca="1" si="130"/>
        <v>0</v>
      </c>
      <c r="Y912" s="275"/>
      <c r="Z912" s="275"/>
      <c r="AB912" s="277" t="str">
        <f t="shared" si="131"/>
        <v/>
      </c>
    </row>
    <row r="913" spans="1:28" s="276" customFormat="1" ht="20.25">
      <c r="A913" s="330"/>
      <c r="B913" s="216" t="str">
        <f>IF(LEN(A913)=0,"",INDEX('Smelter Look-up'!$A:$A,MATCH($A913,'Smelter Look-up'!$E:$E,0)))</f>
        <v/>
      </c>
      <c r="C913" s="220" t="str">
        <f>IF(LEN(A913)=0,"",INDEX('Smelter Look-up'!$C:$C,MATCH($A913,'Smelter Look-up'!$E:$E,0)))</f>
        <v/>
      </c>
      <c r="D913" s="282"/>
      <c r="E913" s="216" t="str">
        <f ca="1">IF(ISERROR($V913),"",OFFSET('Smelter Look-up'!$D$4,$V913-4,0)&amp;"")</f>
        <v/>
      </c>
      <c r="F913" s="216" t="str">
        <f ca="1">IF(ISERROR($V913),"",OFFSET('Smelter Look-up'!$E$4,$V913-4,0))</f>
        <v/>
      </c>
      <c r="G913" s="216" t="str">
        <f ca="1">IF(C913=$X$4,"Enter smelter details",IF(ISERROR($V913),"",OFFSET('Smelter Look-up'!$F$4,$V913-4,0)))</f>
        <v/>
      </c>
      <c r="H913" s="217" t="str">
        <f ca="1">IF(ISERROR($V913),"",OFFSET('Smelter Look-up'!$G$4,$V913-4,0))</f>
        <v/>
      </c>
      <c r="I913" s="218" t="str">
        <f ca="1">IF(ISERROR($V913),"",OFFSET('Smelter Look-up'!$H$4,$V913-4,0))</f>
        <v/>
      </c>
      <c r="J913" s="218" t="str">
        <f ca="1">IF(ISERROR($V913),"",OFFSET('Smelter Look-up'!$I$4,$V913-4,0))</f>
        <v/>
      </c>
      <c r="K913" s="272"/>
      <c r="L913" s="272"/>
      <c r="M913" s="272"/>
      <c r="N913" s="272"/>
      <c r="O913" s="272"/>
      <c r="P913" s="219"/>
      <c r="Q913" s="273"/>
      <c r="R913" s="216" t="str">
        <f ca="1">IF(ISERROR($V913),"",OFFSET('Smelter Look-up'!$C$4,$V913-4,0)&amp;"")</f>
        <v/>
      </c>
      <c r="S913" s="224" t="str">
        <f t="shared" ca="1" si="129"/>
        <v/>
      </c>
      <c r="T913" s="224" t="str">
        <f ca="1">IF(B913="","",IF(ISERROR(MATCH($J913,SorP!$B$1:$B$6230,0)),"",INDIRECT("'SorP'!$A$"&amp;MATCH($J913,SorP!$B$1:$B$6230,0))))</f>
        <v/>
      </c>
      <c r="U913" s="240"/>
      <c r="V913" s="274" t="e">
        <f>IF(C913="",NA(),MATCH($B913&amp;$C913,'Smelter Look-up'!$J:$J,0))</f>
        <v>#N/A</v>
      </c>
      <c r="W913" s="275"/>
      <c r="X913" s="275">
        <f t="shared" ca="1" si="130"/>
        <v>0</v>
      </c>
      <c r="Y913" s="275"/>
      <c r="Z913" s="275"/>
      <c r="AB913" s="277" t="str">
        <f t="shared" si="131"/>
        <v/>
      </c>
    </row>
    <row r="914" spans="1:28" s="276" customFormat="1" ht="20.25">
      <c r="A914" s="330"/>
      <c r="B914" s="216" t="str">
        <f>IF(LEN(A914)=0,"",INDEX('Smelter Look-up'!$A:$A,MATCH($A914,'Smelter Look-up'!$E:$E,0)))</f>
        <v/>
      </c>
      <c r="C914" s="220" t="str">
        <f>IF(LEN(A914)=0,"",INDEX('Smelter Look-up'!$C:$C,MATCH($A914,'Smelter Look-up'!$E:$E,0)))</f>
        <v/>
      </c>
      <c r="D914" s="282"/>
      <c r="E914" s="216" t="str">
        <f ca="1">IF(ISERROR($V914),"",OFFSET('Smelter Look-up'!$D$4,$V914-4,0)&amp;"")</f>
        <v/>
      </c>
      <c r="F914" s="216" t="str">
        <f ca="1">IF(ISERROR($V914),"",OFFSET('Smelter Look-up'!$E$4,$V914-4,0))</f>
        <v/>
      </c>
      <c r="G914" s="216" t="str">
        <f ca="1">IF(C914=$X$4,"Enter smelter details",IF(ISERROR($V914),"",OFFSET('Smelter Look-up'!$F$4,$V914-4,0)))</f>
        <v/>
      </c>
      <c r="H914" s="217" t="str">
        <f ca="1">IF(ISERROR($V914),"",OFFSET('Smelter Look-up'!$G$4,$V914-4,0))</f>
        <v/>
      </c>
      <c r="I914" s="218" t="str">
        <f ca="1">IF(ISERROR($V914),"",OFFSET('Smelter Look-up'!$H$4,$V914-4,0))</f>
        <v/>
      </c>
      <c r="J914" s="218" t="str">
        <f ca="1">IF(ISERROR($V914),"",OFFSET('Smelter Look-up'!$I$4,$V914-4,0))</f>
        <v/>
      </c>
      <c r="K914" s="272"/>
      <c r="L914" s="272"/>
      <c r="M914" s="272"/>
      <c r="N914" s="272"/>
      <c r="O914" s="272"/>
      <c r="P914" s="219"/>
      <c r="Q914" s="273"/>
      <c r="R914" s="216" t="str">
        <f ca="1">IF(ISERROR($V914),"",OFFSET('Smelter Look-up'!$C$4,$V914-4,0)&amp;"")</f>
        <v/>
      </c>
      <c r="S914" s="224" t="str">
        <f t="shared" ca="1" si="129"/>
        <v/>
      </c>
      <c r="T914" s="224" t="str">
        <f ca="1">IF(B914="","",IF(ISERROR(MATCH($J914,SorP!$B$1:$B$6230,0)),"",INDIRECT("'SorP'!$A$"&amp;MATCH($J914,SorP!$B$1:$B$6230,0))))</f>
        <v/>
      </c>
      <c r="U914" s="240"/>
      <c r="V914" s="274" t="e">
        <f>IF(C914="",NA(),MATCH($B914&amp;$C914,'Smelter Look-up'!$J:$J,0))</f>
        <v>#N/A</v>
      </c>
      <c r="W914" s="275"/>
      <c r="X914" s="275">
        <f t="shared" ca="1" si="130"/>
        <v>0</v>
      </c>
      <c r="Y914" s="275"/>
      <c r="Z914" s="275"/>
      <c r="AB914" s="277" t="str">
        <f t="shared" si="131"/>
        <v/>
      </c>
    </row>
    <row r="915" spans="1:28" s="276" customFormat="1" ht="20.25">
      <c r="A915" s="330"/>
      <c r="B915" s="216" t="str">
        <f>IF(LEN(A915)=0,"",INDEX('Smelter Look-up'!$A:$A,MATCH($A915,'Smelter Look-up'!$E:$E,0)))</f>
        <v/>
      </c>
      <c r="C915" s="220" t="str">
        <f>IF(LEN(A915)=0,"",INDEX('Smelter Look-up'!$C:$C,MATCH($A915,'Smelter Look-up'!$E:$E,0)))</f>
        <v/>
      </c>
      <c r="D915" s="282"/>
      <c r="E915" s="216" t="str">
        <f ca="1">IF(ISERROR($V915),"",OFFSET('Smelter Look-up'!$D$4,$V915-4,0)&amp;"")</f>
        <v/>
      </c>
      <c r="F915" s="216" t="str">
        <f ca="1">IF(ISERROR($V915),"",OFFSET('Smelter Look-up'!$E$4,$V915-4,0))</f>
        <v/>
      </c>
      <c r="G915" s="216" t="str">
        <f ca="1">IF(C915=$X$4,"Enter smelter details",IF(ISERROR($V915),"",OFFSET('Smelter Look-up'!$F$4,$V915-4,0)))</f>
        <v/>
      </c>
      <c r="H915" s="217" t="str">
        <f ca="1">IF(ISERROR($V915),"",OFFSET('Smelter Look-up'!$G$4,$V915-4,0))</f>
        <v/>
      </c>
      <c r="I915" s="218" t="str">
        <f ca="1">IF(ISERROR($V915),"",OFFSET('Smelter Look-up'!$H$4,$V915-4,0))</f>
        <v/>
      </c>
      <c r="J915" s="218" t="str">
        <f ca="1">IF(ISERROR($V915),"",OFFSET('Smelter Look-up'!$I$4,$V915-4,0))</f>
        <v/>
      </c>
      <c r="K915" s="272"/>
      <c r="L915" s="272"/>
      <c r="M915" s="272"/>
      <c r="N915" s="272"/>
      <c r="O915" s="272"/>
      <c r="P915" s="219"/>
      <c r="Q915" s="273"/>
      <c r="R915" s="216" t="str">
        <f ca="1">IF(ISERROR($V915),"",OFFSET('Smelter Look-up'!$C$4,$V915-4,0)&amp;"")</f>
        <v/>
      </c>
      <c r="S915" s="224" t="str">
        <f t="shared" ca="1" si="129"/>
        <v/>
      </c>
      <c r="T915" s="224" t="str">
        <f ca="1">IF(B915="","",IF(ISERROR(MATCH($J915,SorP!$B$1:$B$6230,0)),"",INDIRECT("'SorP'!$A$"&amp;MATCH($J915,SorP!$B$1:$B$6230,0))))</f>
        <v/>
      </c>
      <c r="U915" s="240"/>
      <c r="V915" s="274" t="e">
        <f>IF(C915="",NA(),MATCH($B915&amp;$C915,'Smelter Look-up'!$J:$J,0))</f>
        <v>#N/A</v>
      </c>
      <c r="W915" s="275"/>
      <c r="X915" s="275">
        <f t="shared" ca="1" si="130"/>
        <v>0</v>
      </c>
      <c r="Y915" s="275"/>
      <c r="Z915" s="275"/>
      <c r="AB915" s="277" t="str">
        <f t="shared" si="131"/>
        <v/>
      </c>
    </row>
    <row r="916" spans="1:28" s="276" customFormat="1" ht="20.25">
      <c r="A916" s="330"/>
      <c r="B916" s="216" t="str">
        <f>IF(LEN(A916)=0,"",INDEX('Smelter Look-up'!$A:$A,MATCH($A916,'Smelter Look-up'!$E:$E,0)))</f>
        <v/>
      </c>
      <c r="C916" s="220" t="str">
        <f>IF(LEN(A916)=0,"",INDEX('Smelter Look-up'!$C:$C,MATCH($A916,'Smelter Look-up'!$E:$E,0)))</f>
        <v/>
      </c>
      <c r="D916" s="282"/>
      <c r="E916" s="216" t="str">
        <f ca="1">IF(ISERROR($V916),"",OFFSET('Smelter Look-up'!$D$4,$V916-4,0)&amp;"")</f>
        <v/>
      </c>
      <c r="F916" s="216" t="str">
        <f ca="1">IF(ISERROR($V916),"",OFFSET('Smelter Look-up'!$E$4,$V916-4,0))</f>
        <v/>
      </c>
      <c r="G916" s="216" t="str">
        <f ca="1">IF(C916=$X$4,"Enter smelter details",IF(ISERROR($V916),"",OFFSET('Smelter Look-up'!$F$4,$V916-4,0)))</f>
        <v/>
      </c>
      <c r="H916" s="217" t="str">
        <f ca="1">IF(ISERROR($V916),"",OFFSET('Smelter Look-up'!$G$4,$V916-4,0))</f>
        <v/>
      </c>
      <c r="I916" s="218" t="str">
        <f ca="1">IF(ISERROR($V916),"",OFFSET('Smelter Look-up'!$H$4,$V916-4,0))</f>
        <v/>
      </c>
      <c r="J916" s="218" t="str">
        <f ca="1">IF(ISERROR($V916),"",OFFSET('Smelter Look-up'!$I$4,$V916-4,0))</f>
        <v/>
      </c>
      <c r="K916" s="272"/>
      <c r="L916" s="272"/>
      <c r="M916" s="272"/>
      <c r="N916" s="272"/>
      <c r="O916" s="272"/>
      <c r="P916" s="219"/>
      <c r="Q916" s="273"/>
      <c r="R916" s="216" t="str">
        <f ca="1">IF(ISERROR($V916),"",OFFSET('Smelter Look-up'!$C$4,$V916-4,0)&amp;"")</f>
        <v/>
      </c>
      <c r="S916" s="224" t="str">
        <f t="shared" ca="1" si="129"/>
        <v/>
      </c>
      <c r="T916" s="224" t="str">
        <f ca="1">IF(B916="","",IF(ISERROR(MATCH($J916,SorP!$B$1:$B$6230,0)),"",INDIRECT("'SorP'!$A$"&amp;MATCH($J916,SorP!$B$1:$B$6230,0))))</f>
        <v/>
      </c>
      <c r="U916" s="240"/>
      <c r="V916" s="274" t="e">
        <f>IF(C916="",NA(),MATCH($B916&amp;$C916,'Smelter Look-up'!$J:$J,0))</f>
        <v>#N/A</v>
      </c>
      <c r="W916" s="275"/>
      <c r="X916" s="275">
        <f t="shared" ca="1" si="130"/>
        <v>0</v>
      </c>
      <c r="Y916" s="275"/>
      <c r="Z916" s="275"/>
      <c r="AB916" s="277" t="str">
        <f t="shared" si="131"/>
        <v/>
      </c>
    </row>
    <row r="917" spans="1:28" s="276" customFormat="1" ht="20.25">
      <c r="A917" s="330"/>
      <c r="B917" s="216" t="str">
        <f>IF(LEN(A917)=0,"",INDEX('Smelter Look-up'!$A:$A,MATCH($A917,'Smelter Look-up'!$E:$E,0)))</f>
        <v/>
      </c>
      <c r="C917" s="220" t="str">
        <f>IF(LEN(A917)=0,"",INDEX('Smelter Look-up'!$C:$C,MATCH($A917,'Smelter Look-up'!$E:$E,0)))</f>
        <v/>
      </c>
      <c r="D917" s="282"/>
      <c r="E917" s="216" t="str">
        <f ca="1">IF(ISERROR($V917),"",OFFSET('Smelter Look-up'!$D$4,$V917-4,0)&amp;"")</f>
        <v/>
      </c>
      <c r="F917" s="216" t="str">
        <f ca="1">IF(ISERROR($V917),"",OFFSET('Smelter Look-up'!$E$4,$V917-4,0))</f>
        <v/>
      </c>
      <c r="G917" s="216" t="str">
        <f ca="1">IF(C917=$X$4,"Enter smelter details",IF(ISERROR($V917),"",OFFSET('Smelter Look-up'!$F$4,$V917-4,0)))</f>
        <v/>
      </c>
      <c r="H917" s="217" t="str">
        <f ca="1">IF(ISERROR($V917),"",OFFSET('Smelter Look-up'!$G$4,$V917-4,0))</f>
        <v/>
      </c>
      <c r="I917" s="218" t="str">
        <f ca="1">IF(ISERROR($V917),"",OFFSET('Smelter Look-up'!$H$4,$V917-4,0))</f>
        <v/>
      </c>
      <c r="J917" s="218" t="str">
        <f ca="1">IF(ISERROR($V917),"",OFFSET('Smelter Look-up'!$I$4,$V917-4,0))</f>
        <v/>
      </c>
      <c r="K917" s="272"/>
      <c r="L917" s="272"/>
      <c r="M917" s="272"/>
      <c r="N917" s="272"/>
      <c r="O917" s="272"/>
      <c r="P917" s="219"/>
      <c r="Q917" s="273"/>
      <c r="R917" s="216" t="str">
        <f ca="1">IF(ISERROR($V917),"",OFFSET('Smelter Look-up'!$C$4,$V917-4,0)&amp;"")</f>
        <v/>
      </c>
      <c r="S917" s="224" t="str">
        <f t="shared" ca="1" si="129"/>
        <v/>
      </c>
      <c r="T917" s="224" t="str">
        <f ca="1">IF(B917="","",IF(ISERROR(MATCH($J917,SorP!$B$1:$B$6230,0)),"",INDIRECT("'SorP'!$A$"&amp;MATCH($J917,SorP!$B$1:$B$6230,0))))</f>
        <v/>
      </c>
      <c r="U917" s="240"/>
      <c r="V917" s="274" t="e">
        <f>IF(C917="",NA(),MATCH($B917&amp;$C917,'Smelter Look-up'!$J:$J,0))</f>
        <v>#N/A</v>
      </c>
      <c r="W917" s="275"/>
      <c r="X917" s="275">
        <f t="shared" ca="1" si="130"/>
        <v>0</v>
      </c>
      <c r="Y917" s="275"/>
      <c r="Z917" s="275"/>
      <c r="AB917" s="277" t="str">
        <f t="shared" si="131"/>
        <v/>
      </c>
    </row>
    <row r="918" spans="1:28" s="276" customFormat="1" ht="20.25">
      <c r="A918" s="330"/>
      <c r="B918" s="216" t="str">
        <f>IF(LEN(A918)=0,"",INDEX('Smelter Look-up'!$A:$A,MATCH($A918,'Smelter Look-up'!$E:$E,0)))</f>
        <v/>
      </c>
      <c r="C918" s="220" t="str">
        <f>IF(LEN(A918)=0,"",INDEX('Smelter Look-up'!$C:$C,MATCH($A918,'Smelter Look-up'!$E:$E,0)))</f>
        <v/>
      </c>
      <c r="D918" s="282"/>
      <c r="E918" s="216" t="str">
        <f ca="1">IF(ISERROR($V918),"",OFFSET('Smelter Look-up'!$D$4,$V918-4,0)&amp;"")</f>
        <v/>
      </c>
      <c r="F918" s="216" t="str">
        <f ca="1">IF(ISERROR($V918),"",OFFSET('Smelter Look-up'!$E$4,$V918-4,0))</f>
        <v/>
      </c>
      <c r="G918" s="216" t="str">
        <f ca="1">IF(C918=$X$4,"Enter smelter details",IF(ISERROR($V918),"",OFFSET('Smelter Look-up'!$F$4,$V918-4,0)))</f>
        <v/>
      </c>
      <c r="H918" s="217" t="str">
        <f ca="1">IF(ISERROR($V918),"",OFFSET('Smelter Look-up'!$G$4,$V918-4,0))</f>
        <v/>
      </c>
      <c r="I918" s="218" t="str">
        <f ca="1">IF(ISERROR($V918),"",OFFSET('Smelter Look-up'!$H$4,$V918-4,0))</f>
        <v/>
      </c>
      <c r="J918" s="218" t="str">
        <f ca="1">IF(ISERROR($V918),"",OFFSET('Smelter Look-up'!$I$4,$V918-4,0))</f>
        <v/>
      </c>
      <c r="K918" s="272"/>
      <c r="L918" s="272"/>
      <c r="M918" s="272"/>
      <c r="N918" s="272"/>
      <c r="O918" s="272"/>
      <c r="P918" s="219"/>
      <c r="Q918" s="273"/>
      <c r="R918" s="216" t="str">
        <f ca="1">IF(ISERROR($V918),"",OFFSET('Smelter Look-up'!$C$4,$V918-4,0)&amp;"")</f>
        <v/>
      </c>
      <c r="S918" s="224" t="str">
        <f t="shared" ca="1" si="129"/>
        <v/>
      </c>
      <c r="T918" s="224" t="str">
        <f ca="1">IF(B918="","",IF(ISERROR(MATCH($J918,SorP!$B$1:$B$6230,0)),"",INDIRECT("'SorP'!$A$"&amp;MATCH($J918,SorP!$B$1:$B$6230,0))))</f>
        <v/>
      </c>
      <c r="U918" s="240"/>
      <c r="V918" s="274" t="e">
        <f>IF(C918="",NA(),MATCH($B918&amp;$C918,'Smelter Look-up'!$J:$J,0))</f>
        <v>#N/A</v>
      </c>
      <c r="W918" s="275"/>
      <c r="X918" s="275">
        <f t="shared" ca="1" si="130"/>
        <v>0</v>
      </c>
      <c r="Y918" s="275"/>
      <c r="Z918" s="275"/>
      <c r="AB918" s="277" t="str">
        <f t="shared" si="131"/>
        <v/>
      </c>
    </row>
    <row r="919" spans="1:28" s="276" customFormat="1" ht="20.25">
      <c r="A919" s="330"/>
      <c r="B919" s="216" t="str">
        <f>IF(LEN(A919)=0,"",INDEX('Smelter Look-up'!$A:$A,MATCH($A919,'Smelter Look-up'!$E:$E,0)))</f>
        <v/>
      </c>
      <c r="C919" s="220" t="str">
        <f>IF(LEN(A919)=0,"",INDEX('Smelter Look-up'!$C:$C,MATCH($A919,'Smelter Look-up'!$E:$E,0)))</f>
        <v/>
      </c>
      <c r="D919" s="282"/>
      <c r="E919" s="216" t="str">
        <f ca="1">IF(ISERROR($V919),"",OFFSET('Smelter Look-up'!$D$4,$V919-4,0)&amp;"")</f>
        <v/>
      </c>
      <c r="F919" s="216" t="str">
        <f ca="1">IF(ISERROR($V919),"",OFFSET('Smelter Look-up'!$E$4,$V919-4,0))</f>
        <v/>
      </c>
      <c r="G919" s="216" t="str">
        <f ca="1">IF(C919=$X$4,"Enter smelter details",IF(ISERROR($V919),"",OFFSET('Smelter Look-up'!$F$4,$V919-4,0)))</f>
        <v/>
      </c>
      <c r="H919" s="217" t="str">
        <f ca="1">IF(ISERROR($V919),"",OFFSET('Smelter Look-up'!$G$4,$V919-4,0))</f>
        <v/>
      </c>
      <c r="I919" s="218" t="str">
        <f ca="1">IF(ISERROR($V919),"",OFFSET('Smelter Look-up'!$H$4,$V919-4,0))</f>
        <v/>
      </c>
      <c r="J919" s="218" t="str">
        <f ca="1">IF(ISERROR($V919),"",OFFSET('Smelter Look-up'!$I$4,$V919-4,0))</f>
        <v/>
      </c>
      <c r="K919" s="272"/>
      <c r="L919" s="272"/>
      <c r="M919" s="272"/>
      <c r="N919" s="272"/>
      <c r="O919" s="272"/>
      <c r="P919" s="219"/>
      <c r="Q919" s="273"/>
      <c r="R919" s="216" t="str">
        <f ca="1">IF(ISERROR($V919),"",OFFSET('Smelter Look-up'!$C$4,$V919-4,0)&amp;"")</f>
        <v/>
      </c>
      <c r="S919" s="224" t="str">
        <f t="shared" ca="1" si="129"/>
        <v/>
      </c>
      <c r="T919" s="224" t="str">
        <f ca="1">IF(B919="","",IF(ISERROR(MATCH($J919,SorP!$B$1:$B$6230,0)),"",INDIRECT("'SorP'!$A$"&amp;MATCH($J919,SorP!$B$1:$B$6230,0))))</f>
        <v/>
      </c>
      <c r="U919" s="240"/>
      <c r="V919" s="274" t="e">
        <f>IF(C919="",NA(),MATCH($B919&amp;$C919,'Smelter Look-up'!$J:$J,0))</f>
        <v>#N/A</v>
      </c>
      <c r="W919" s="275"/>
      <c r="X919" s="275">
        <f t="shared" ca="1" si="130"/>
        <v>0</v>
      </c>
      <c r="Y919" s="275"/>
      <c r="Z919" s="275"/>
      <c r="AB919" s="277" t="str">
        <f t="shared" si="131"/>
        <v/>
      </c>
    </row>
    <row r="920" spans="1:28" s="276" customFormat="1" ht="20.25">
      <c r="A920" s="330"/>
      <c r="B920" s="216" t="str">
        <f>IF(LEN(A920)=0,"",INDEX('Smelter Look-up'!$A:$A,MATCH($A920,'Smelter Look-up'!$E:$E,0)))</f>
        <v/>
      </c>
      <c r="C920" s="220" t="str">
        <f>IF(LEN(A920)=0,"",INDEX('Smelter Look-up'!$C:$C,MATCH($A920,'Smelter Look-up'!$E:$E,0)))</f>
        <v/>
      </c>
      <c r="D920" s="282"/>
      <c r="E920" s="216" t="str">
        <f ca="1">IF(ISERROR($V920),"",OFFSET('Smelter Look-up'!$D$4,$V920-4,0)&amp;"")</f>
        <v/>
      </c>
      <c r="F920" s="216" t="str">
        <f ca="1">IF(ISERROR($V920),"",OFFSET('Smelter Look-up'!$E$4,$V920-4,0))</f>
        <v/>
      </c>
      <c r="G920" s="216" t="str">
        <f ca="1">IF(C920=$X$4,"Enter smelter details",IF(ISERROR($V920),"",OFFSET('Smelter Look-up'!$F$4,$V920-4,0)))</f>
        <v/>
      </c>
      <c r="H920" s="217" t="str">
        <f ca="1">IF(ISERROR($V920),"",OFFSET('Smelter Look-up'!$G$4,$V920-4,0))</f>
        <v/>
      </c>
      <c r="I920" s="218" t="str">
        <f ca="1">IF(ISERROR($V920),"",OFFSET('Smelter Look-up'!$H$4,$V920-4,0))</f>
        <v/>
      </c>
      <c r="J920" s="218" t="str">
        <f ca="1">IF(ISERROR($V920),"",OFFSET('Smelter Look-up'!$I$4,$V920-4,0))</f>
        <v/>
      </c>
      <c r="K920" s="272"/>
      <c r="L920" s="272"/>
      <c r="M920" s="272"/>
      <c r="N920" s="272"/>
      <c r="O920" s="272"/>
      <c r="P920" s="219"/>
      <c r="Q920" s="273"/>
      <c r="R920" s="216" t="str">
        <f ca="1">IF(ISERROR($V920),"",OFFSET('Smelter Look-up'!$C$4,$V920-4,0)&amp;"")</f>
        <v/>
      </c>
      <c r="S920" s="224" t="str">
        <f t="shared" ca="1" si="129"/>
        <v/>
      </c>
      <c r="T920" s="224" t="str">
        <f ca="1">IF(B920="","",IF(ISERROR(MATCH($J920,SorP!$B$1:$B$6230,0)),"",INDIRECT("'SorP'!$A$"&amp;MATCH($J920,SorP!$B$1:$B$6230,0))))</f>
        <v/>
      </c>
      <c r="U920" s="240"/>
      <c r="V920" s="274" t="e">
        <f>IF(C920="",NA(),MATCH($B920&amp;$C920,'Smelter Look-up'!$J:$J,0))</f>
        <v>#N/A</v>
      </c>
      <c r="W920" s="275"/>
      <c r="X920" s="275">
        <f t="shared" ca="1" si="130"/>
        <v>0</v>
      </c>
      <c r="Y920" s="275"/>
      <c r="Z920" s="275"/>
      <c r="AB920" s="277" t="str">
        <f t="shared" si="131"/>
        <v/>
      </c>
    </row>
    <row r="921" spans="1:28" s="276" customFormat="1" ht="20.25">
      <c r="A921" s="330"/>
      <c r="B921" s="216" t="str">
        <f>IF(LEN(A921)=0,"",INDEX('Smelter Look-up'!$A:$A,MATCH($A921,'Smelter Look-up'!$E:$E,0)))</f>
        <v/>
      </c>
      <c r="C921" s="220" t="str">
        <f>IF(LEN(A921)=0,"",INDEX('Smelter Look-up'!$C:$C,MATCH($A921,'Smelter Look-up'!$E:$E,0)))</f>
        <v/>
      </c>
      <c r="D921" s="282"/>
      <c r="E921" s="216" t="str">
        <f ca="1">IF(ISERROR($V921),"",OFFSET('Smelter Look-up'!$D$4,$V921-4,0)&amp;"")</f>
        <v/>
      </c>
      <c r="F921" s="216" t="str">
        <f ca="1">IF(ISERROR($V921),"",OFFSET('Smelter Look-up'!$E$4,$V921-4,0))</f>
        <v/>
      </c>
      <c r="G921" s="216" t="str">
        <f ca="1">IF(C921=$X$4,"Enter smelter details",IF(ISERROR($V921),"",OFFSET('Smelter Look-up'!$F$4,$V921-4,0)))</f>
        <v/>
      </c>
      <c r="H921" s="217" t="str">
        <f ca="1">IF(ISERROR($V921),"",OFFSET('Smelter Look-up'!$G$4,$V921-4,0))</f>
        <v/>
      </c>
      <c r="I921" s="218" t="str">
        <f ca="1">IF(ISERROR($V921),"",OFFSET('Smelter Look-up'!$H$4,$V921-4,0))</f>
        <v/>
      </c>
      <c r="J921" s="218" t="str">
        <f ca="1">IF(ISERROR($V921),"",OFFSET('Smelter Look-up'!$I$4,$V921-4,0))</f>
        <v/>
      </c>
      <c r="K921" s="272"/>
      <c r="L921" s="272"/>
      <c r="M921" s="272"/>
      <c r="N921" s="272"/>
      <c r="O921" s="272"/>
      <c r="P921" s="219"/>
      <c r="Q921" s="273"/>
      <c r="R921" s="216" t="str">
        <f ca="1">IF(ISERROR($V921),"",OFFSET('Smelter Look-up'!$C$4,$V921-4,0)&amp;"")</f>
        <v/>
      </c>
      <c r="S921" s="224" t="str">
        <f t="shared" ca="1" si="129"/>
        <v/>
      </c>
      <c r="T921" s="224" t="str">
        <f ca="1">IF(B921="","",IF(ISERROR(MATCH($J921,SorP!$B$1:$B$6230,0)),"",INDIRECT("'SorP'!$A$"&amp;MATCH($J921,SorP!$B$1:$B$6230,0))))</f>
        <v/>
      </c>
      <c r="U921" s="240"/>
      <c r="V921" s="274" t="e">
        <f>IF(C921="",NA(),MATCH($B921&amp;$C921,'Smelter Look-up'!$J:$J,0))</f>
        <v>#N/A</v>
      </c>
      <c r="W921" s="275"/>
      <c r="X921" s="275">
        <f t="shared" ca="1" si="130"/>
        <v>0</v>
      </c>
      <c r="Y921" s="275"/>
      <c r="Z921" s="275"/>
      <c r="AB921" s="277" t="str">
        <f t="shared" si="131"/>
        <v/>
      </c>
    </row>
    <row r="922" spans="1:28" s="276" customFormat="1" ht="20.25">
      <c r="A922" s="330"/>
      <c r="B922" s="216" t="str">
        <f>IF(LEN(A922)=0,"",INDEX('Smelter Look-up'!$A:$A,MATCH($A922,'Smelter Look-up'!$E:$E,0)))</f>
        <v/>
      </c>
      <c r="C922" s="220" t="str">
        <f>IF(LEN(A922)=0,"",INDEX('Smelter Look-up'!$C:$C,MATCH($A922,'Smelter Look-up'!$E:$E,0)))</f>
        <v/>
      </c>
      <c r="D922" s="282"/>
      <c r="E922" s="216" t="str">
        <f ca="1">IF(ISERROR($V922),"",OFFSET('Smelter Look-up'!$D$4,$V922-4,0)&amp;"")</f>
        <v/>
      </c>
      <c r="F922" s="216" t="str">
        <f ca="1">IF(ISERROR($V922),"",OFFSET('Smelter Look-up'!$E$4,$V922-4,0))</f>
        <v/>
      </c>
      <c r="G922" s="216" t="str">
        <f ca="1">IF(C922=$X$4,"Enter smelter details",IF(ISERROR($V922),"",OFFSET('Smelter Look-up'!$F$4,$V922-4,0)))</f>
        <v/>
      </c>
      <c r="H922" s="217" t="str">
        <f ca="1">IF(ISERROR($V922),"",OFFSET('Smelter Look-up'!$G$4,$V922-4,0))</f>
        <v/>
      </c>
      <c r="I922" s="218" t="str">
        <f ca="1">IF(ISERROR($V922),"",OFFSET('Smelter Look-up'!$H$4,$V922-4,0))</f>
        <v/>
      </c>
      <c r="J922" s="218" t="str">
        <f ca="1">IF(ISERROR($V922),"",OFFSET('Smelter Look-up'!$I$4,$V922-4,0))</f>
        <v/>
      </c>
      <c r="K922" s="272"/>
      <c r="L922" s="272"/>
      <c r="M922" s="272"/>
      <c r="N922" s="272"/>
      <c r="O922" s="272"/>
      <c r="P922" s="219"/>
      <c r="Q922" s="273"/>
      <c r="R922" s="216" t="str">
        <f ca="1">IF(ISERROR($V922),"",OFFSET('Smelter Look-up'!$C$4,$V922-4,0)&amp;"")</f>
        <v/>
      </c>
      <c r="S922" s="224" t="str">
        <f t="shared" ca="1" si="129"/>
        <v/>
      </c>
      <c r="T922" s="224" t="str">
        <f ca="1">IF(B922="","",IF(ISERROR(MATCH($J922,SorP!$B$1:$B$6230,0)),"",INDIRECT("'SorP'!$A$"&amp;MATCH($J922,SorP!$B$1:$B$6230,0))))</f>
        <v/>
      </c>
      <c r="U922" s="240"/>
      <c r="V922" s="274" t="e">
        <f>IF(C922="",NA(),MATCH($B922&amp;$C922,'Smelter Look-up'!$J:$J,0))</f>
        <v>#N/A</v>
      </c>
      <c r="W922" s="275"/>
      <c r="X922" s="275">
        <f t="shared" ca="1" si="130"/>
        <v>0</v>
      </c>
      <c r="Y922" s="275"/>
      <c r="Z922" s="275"/>
      <c r="AB922" s="277" t="str">
        <f t="shared" si="131"/>
        <v/>
      </c>
    </row>
    <row r="923" spans="1:28" s="276" customFormat="1" ht="20.25">
      <c r="A923" s="330"/>
      <c r="B923" s="216" t="str">
        <f>IF(LEN(A923)=0,"",INDEX('Smelter Look-up'!$A:$A,MATCH($A923,'Smelter Look-up'!$E:$E,0)))</f>
        <v/>
      </c>
      <c r="C923" s="220" t="str">
        <f>IF(LEN(A923)=0,"",INDEX('Smelter Look-up'!$C:$C,MATCH($A923,'Smelter Look-up'!$E:$E,0)))</f>
        <v/>
      </c>
      <c r="D923" s="282"/>
      <c r="E923" s="216" t="str">
        <f ca="1">IF(ISERROR($V923),"",OFFSET('Smelter Look-up'!$D$4,$V923-4,0)&amp;"")</f>
        <v/>
      </c>
      <c r="F923" s="216" t="str">
        <f ca="1">IF(ISERROR($V923),"",OFFSET('Smelter Look-up'!$E$4,$V923-4,0))</f>
        <v/>
      </c>
      <c r="G923" s="216" t="str">
        <f ca="1">IF(C923=$X$4,"Enter smelter details",IF(ISERROR($V923),"",OFFSET('Smelter Look-up'!$F$4,$V923-4,0)))</f>
        <v/>
      </c>
      <c r="H923" s="217" t="str">
        <f ca="1">IF(ISERROR($V923),"",OFFSET('Smelter Look-up'!$G$4,$V923-4,0))</f>
        <v/>
      </c>
      <c r="I923" s="218" t="str">
        <f ca="1">IF(ISERROR($V923),"",OFFSET('Smelter Look-up'!$H$4,$V923-4,0))</f>
        <v/>
      </c>
      <c r="J923" s="218" t="str">
        <f ca="1">IF(ISERROR($V923),"",OFFSET('Smelter Look-up'!$I$4,$V923-4,0))</f>
        <v/>
      </c>
      <c r="K923" s="272"/>
      <c r="L923" s="272"/>
      <c r="M923" s="272"/>
      <c r="N923" s="272"/>
      <c r="O923" s="272"/>
      <c r="P923" s="219"/>
      <c r="Q923" s="273"/>
      <c r="R923" s="216" t="str">
        <f ca="1">IF(ISERROR($V923),"",OFFSET('Smelter Look-up'!$C$4,$V923-4,0)&amp;"")</f>
        <v/>
      </c>
      <c r="S923" s="224" t="str">
        <f t="shared" ca="1" si="129"/>
        <v/>
      </c>
      <c r="T923" s="224" t="str">
        <f ca="1">IF(B923="","",IF(ISERROR(MATCH($J923,SorP!$B$1:$B$6230,0)),"",INDIRECT("'SorP'!$A$"&amp;MATCH($J923,SorP!$B$1:$B$6230,0))))</f>
        <v/>
      </c>
      <c r="U923" s="240"/>
      <c r="V923" s="274" t="e">
        <f>IF(C923="",NA(),MATCH($B923&amp;$C923,'Smelter Look-up'!$J:$J,0))</f>
        <v>#N/A</v>
      </c>
      <c r="W923" s="275"/>
      <c r="X923" s="275">
        <f t="shared" ca="1" si="130"/>
        <v>0</v>
      </c>
      <c r="Y923" s="275"/>
      <c r="Z923" s="275"/>
      <c r="AB923" s="277" t="str">
        <f t="shared" si="131"/>
        <v/>
      </c>
    </row>
    <row r="924" spans="1:28" s="276" customFormat="1" ht="20.25">
      <c r="A924" s="330"/>
      <c r="B924" s="216" t="str">
        <f>IF(LEN(A924)=0,"",INDEX('Smelter Look-up'!$A:$A,MATCH($A924,'Smelter Look-up'!$E:$E,0)))</f>
        <v/>
      </c>
      <c r="C924" s="220" t="str">
        <f>IF(LEN(A924)=0,"",INDEX('Smelter Look-up'!$C:$C,MATCH($A924,'Smelter Look-up'!$E:$E,0)))</f>
        <v/>
      </c>
      <c r="D924" s="282"/>
      <c r="E924" s="216" t="str">
        <f ca="1">IF(ISERROR($V924),"",OFFSET('Smelter Look-up'!$D$4,$V924-4,0)&amp;"")</f>
        <v/>
      </c>
      <c r="F924" s="216" t="str">
        <f ca="1">IF(ISERROR($V924),"",OFFSET('Smelter Look-up'!$E$4,$V924-4,0))</f>
        <v/>
      </c>
      <c r="G924" s="216" t="str">
        <f ca="1">IF(C924=$X$4,"Enter smelter details",IF(ISERROR($V924),"",OFFSET('Smelter Look-up'!$F$4,$V924-4,0)))</f>
        <v/>
      </c>
      <c r="H924" s="217" t="str">
        <f ca="1">IF(ISERROR($V924),"",OFFSET('Smelter Look-up'!$G$4,$V924-4,0))</f>
        <v/>
      </c>
      <c r="I924" s="218" t="str">
        <f ca="1">IF(ISERROR($V924),"",OFFSET('Smelter Look-up'!$H$4,$V924-4,0))</f>
        <v/>
      </c>
      <c r="J924" s="218" t="str">
        <f ca="1">IF(ISERROR($V924),"",OFFSET('Smelter Look-up'!$I$4,$V924-4,0))</f>
        <v/>
      </c>
      <c r="K924" s="272"/>
      <c r="L924" s="272"/>
      <c r="M924" s="272"/>
      <c r="N924" s="272"/>
      <c r="O924" s="272"/>
      <c r="P924" s="219"/>
      <c r="Q924" s="273"/>
      <c r="R924" s="216" t="str">
        <f ca="1">IF(ISERROR($V924),"",OFFSET('Smelter Look-up'!$C$4,$V924-4,0)&amp;"")</f>
        <v/>
      </c>
      <c r="S924" s="224" t="str">
        <f t="shared" ref="S924:S954" ca="1" si="132">IF(B924="","",IF(ISERROR(MATCH($E924,CL,0)),"Unknown",INDIRECT("'C'!$A$"&amp;MATCH($E924,CL,0)+1)))</f>
        <v/>
      </c>
      <c r="T924" s="224" t="str">
        <f ca="1">IF(B924="","",IF(ISERROR(MATCH($J924,SorP!$B$1:$B$6230,0)),"",INDIRECT("'SorP'!$A$"&amp;MATCH($J924,SorP!$B$1:$B$6230,0))))</f>
        <v/>
      </c>
      <c r="U924" s="240"/>
      <c r="V924" s="274" t="e">
        <f>IF(C924="",NA(),MATCH($B924&amp;$C924,'Smelter Look-up'!$J:$J,0))</f>
        <v>#N/A</v>
      </c>
      <c r="W924" s="275"/>
      <c r="X924" s="275">
        <f t="shared" ref="X924:X954" ca="1" si="133">IF(AND(C924="Smelter not listed",OR(LEN(D924)=0,LEN(E924)=0)),1,0)</f>
        <v>0</v>
      </c>
      <c r="Y924" s="275"/>
      <c r="Z924" s="275"/>
      <c r="AB924" s="277" t="str">
        <f t="shared" ref="AB924:AB954" si="134">B924&amp;C924</f>
        <v/>
      </c>
    </row>
    <row r="925" spans="1:28" s="276" customFormat="1" ht="20.25">
      <c r="A925" s="330"/>
      <c r="B925" s="216" t="str">
        <f>IF(LEN(A925)=0,"",INDEX('Smelter Look-up'!$A:$A,MATCH($A925,'Smelter Look-up'!$E:$E,0)))</f>
        <v/>
      </c>
      <c r="C925" s="220" t="str">
        <f>IF(LEN(A925)=0,"",INDEX('Smelter Look-up'!$C:$C,MATCH($A925,'Smelter Look-up'!$E:$E,0)))</f>
        <v/>
      </c>
      <c r="D925" s="282"/>
      <c r="E925" s="216" t="str">
        <f ca="1">IF(ISERROR($V925),"",OFFSET('Smelter Look-up'!$D$4,$V925-4,0)&amp;"")</f>
        <v/>
      </c>
      <c r="F925" s="216" t="str">
        <f ca="1">IF(ISERROR($V925),"",OFFSET('Smelter Look-up'!$E$4,$V925-4,0))</f>
        <v/>
      </c>
      <c r="G925" s="216" t="str">
        <f ca="1">IF(C925=$X$4,"Enter smelter details",IF(ISERROR($V925),"",OFFSET('Smelter Look-up'!$F$4,$V925-4,0)))</f>
        <v/>
      </c>
      <c r="H925" s="217" t="str">
        <f ca="1">IF(ISERROR($V925),"",OFFSET('Smelter Look-up'!$G$4,$V925-4,0))</f>
        <v/>
      </c>
      <c r="I925" s="218" t="str">
        <f ca="1">IF(ISERROR($V925),"",OFFSET('Smelter Look-up'!$H$4,$V925-4,0))</f>
        <v/>
      </c>
      <c r="J925" s="218" t="str">
        <f ca="1">IF(ISERROR($V925),"",OFFSET('Smelter Look-up'!$I$4,$V925-4,0))</f>
        <v/>
      </c>
      <c r="K925" s="272"/>
      <c r="L925" s="272"/>
      <c r="M925" s="272"/>
      <c r="N925" s="272"/>
      <c r="O925" s="272"/>
      <c r="P925" s="219"/>
      <c r="Q925" s="273"/>
      <c r="R925" s="216" t="str">
        <f ca="1">IF(ISERROR($V925),"",OFFSET('Smelter Look-up'!$C$4,$V925-4,0)&amp;"")</f>
        <v/>
      </c>
      <c r="S925" s="224" t="str">
        <f t="shared" ca="1" si="132"/>
        <v/>
      </c>
      <c r="T925" s="224" t="str">
        <f ca="1">IF(B925="","",IF(ISERROR(MATCH($J925,SorP!$B$1:$B$6230,0)),"",INDIRECT("'SorP'!$A$"&amp;MATCH($J925,SorP!$B$1:$B$6230,0))))</f>
        <v/>
      </c>
      <c r="U925" s="240"/>
      <c r="V925" s="274" t="e">
        <f>IF(C925="",NA(),MATCH($B925&amp;$C925,'Smelter Look-up'!$J:$J,0))</f>
        <v>#N/A</v>
      </c>
      <c r="W925" s="275"/>
      <c r="X925" s="275">
        <f t="shared" ca="1" si="133"/>
        <v>0</v>
      </c>
      <c r="Y925" s="275"/>
      <c r="Z925" s="275"/>
      <c r="AB925" s="277" t="str">
        <f t="shared" si="134"/>
        <v/>
      </c>
    </row>
    <row r="926" spans="1:28" s="276" customFormat="1" ht="20.25">
      <c r="A926" s="330"/>
      <c r="B926" s="216" t="str">
        <f>IF(LEN(A926)=0,"",INDEX('Smelter Look-up'!$A:$A,MATCH($A926,'Smelter Look-up'!$E:$E,0)))</f>
        <v/>
      </c>
      <c r="C926" s="220" t="str">
        <f>IF(LEN(A926)=0,"",INDEX('Smelter Look-up'!$C:$C,MATCH($A926,'Smelter Look-up'!$E:$E,0)))</f>
        <v/>
      </c>
      <c r="D926" s="282"/>
      <c r="E926" s="216" t="str">
        <f ca="1">IF(ISERROR($V926),"",OFFSET('Smelter Look-up'!$D$4,$V926-4,0)&amp;"")</f>
        <v/>
      </c>
      <c r="F926" s="216" t="str">
        <f ca="1">IF(ISERROR($V926),"",OFFSET('Smelter Look-up'!$E$4,$V926-4,0))</f>
        <v/>
      </c>
      <c r="G926" s="216" t="str">
        <f ca="1">IF(C926=$X$4,"Enter smelter details",IF(ISERROR($V926),"",OFFSET('Smelter Look-up'!$F$4,$V926-4,0)))</f>
        <v/>
      </c>
      <c r="H926" s="217" t="str">
        <f ca="1">IF(ISERROR($V926),"",OFFSET('Smelter Look-up'!$G$4,$V926-4,0))</f>
        <v/>
      </c>
      <c r="I926" s="218" t="str">
        <f ca="1">IF(ISERROR($V926),"",OFFSET('Smelter Look-up'!$H$4,$V926-4,0))</f>
        <v/>
      </c>
      <c r="J926" s="218" t="str">
        <f ca="1">IF(ISERROR($V926),"",OFFSET('Smelter Look-up'!$I$4,$V926-4,0))</f>
        <v/>
      </c>
      <c r="K926" s="272"/>
      <c r="L926" s="272"/>
      <c r="M926" s="272"/>
      <c r="N926" s="272"/>
      <c r="O926" s="272"/>
      <c r="P926" s="219"/>
      <c r="Q926" s="273"/>
      <c r="R926" s="216" t="str">
        <f ca="1">IF(ISERROR($V926),"",OFFSET('Smelter Look-up'!$C$4,$V926-4,0)&amp;"")</f>
        <v/>
      </c>
      <c r="S926" s="224" t="str">
        <f t="shared" ca="1" si="132"/>
        <v/>
      </c>
      <c r="T926" s="224" t="str">
        <f ca="1">IF(B926="","",IF(ISERROR(MATCH($J926,SorP!$B$1:$B$6230,0)),"",INDIRECT("'SorP'!$A$"&amp;MATCH($J926,SorP!$B$1:$B$6230,0))))</f>
        <v/>
      </c>
      <c r="U926" s="240"/>
      <c r="V926" s="274" t="e">
        <f>IF(C926="",NA(),MATCH($B926&amp;$C926,'Smelter Look-up'!$J:$J,0))</f>
        <v>#N/A</v>
      </c>
      <c r="W926" s="275"/>
      <c r="X926" s="275">
        <f t="shared" ca="1" si="133"/>
        <v>0</v>
      </c>
      <c r="Y926" s="275"/>
      <c r="Z926" s="275"/>
      <c r="AB926" s="277" t="str">
        <f t="shared" si="134"/>
        <v/>
      </c>
    </row>
    <row r="927" spans="1:28" s="276" customFormat="1" ht="20.25">
      <c r="A927" s="330"/>
      <c r="B927" s="216" t="str">
        <f>IF(LEN(A927)=0,"",INDEX('Smelter Look-up'!$A:$A,MATCH($A927,'Smelter Look-up'!$E:$E,0)))</f>
        <v/>
      </c>
      <c r="C927" s="220" t="str">
        <f>IF(LEN(A927)=0,"",INDEX('Smelter Look-up'!$C:$C,MATCH($A927,'Smelter Look-up'!$E:$E,0)))</f>
        <v/>
      </c>
      <c r="D927" s="282"/>
      <c r="E927" s="216" t="str">
        <f ca="1">IF(ISERROR($V927),"",OFFSET('Smelter Look-up'!$D$4,$V927-4,0)&amp;"")</f>
        <v/>
      </c>
      <c r="F927" s="216" t="str">
        <f ca="1">IF(ISERROR($V927),"",OFFSET('Smelter Look-up'!$E$4,$V927-4,0))</f>
        <v/>
      </c>
      <c r="G927" s="216" t="str">
        <f ca="1">IF(C927=$X$4,"Enter smelter details",IF(ISERROR($V927),"",OFFSET('Smelter Look-up'!$F$4,$V927-4,0)))</f>
        <v/>
      </c>
      <c r="H927" s="217" t="str">
        <f ca="1">IF(ISERROR($V927),"",OFFSET('Smelter Look-up'!$G$4,$V927-4,0))</f>
        <v/>
      </c>
      <c r="I927" s="218" t="str">
        <f ca="1">IF(ISERROR($V927),"",OFFSET('Smelter Look-up'!$H$4,$V927-4,0))</f>
        <v/>
      </c>
      <c r="J927" s="218" t="str">
        <f ca="1">IF(ISERROR($V927),"",OFFSET('Smelter Look-up'!$I$4,$V927-4,0))</f>
        <v/>
      </c>
      <c r="K927" s="272"/>
      <c r="L927" s="272"/>
      <c r="M927" s="272"/>
      <c r="N927" s="272"/>
      <c r="O927" s="272"/>
      <c r="P927" s="219"/>
      <c r="Q927" s="273"/>
      <c r="R927" s="216" t="str">
        <f ca="1">IF(ISERROR($V927),"",OFFSET('Smelter Look-up'!$C$4,$V927-4,0)&amp;"")</f>
        <v/>
      </c>
      <c r="S927" s="224" t="str">
        <f t="shared" ca="1" si="132"/>
        <v/>
      </c>
      <c r="T927" s="224" t="str">
        <f ca="1">IF(B927="","",IF(ISERROR(MATCH($J927,SorP!$B$1:$B$6230,0)),"",INDIRECT("'SorP'!$A$"&amp;MATCH($J927,SorP!$B$1:$B$6230,0))))</f>
        <v/>
      </c>
      <c r="U927" s="240"/>
      <c r="V927" s="274" t="e">
        <f>IF(C927="",NA(),MATCH($B927&amp;$C927,'Smelter Look-up'!$J:$J,0))</f>
        <v>#N/A</v>
      </c>
      <c r="W927" s="275"/>
      <c r="X927" s="275">
        <f t="shared" ca="1" si="133"/>
        <v>0</v>
      </c>
      <c r="Y927" s="275"/>
      <c r="Z927" s="275"/>
      <c r="AB927" s="277" t="str">
        <f t="shared" si="134"/>
        <v/>
      </c>
    </row>
    <row r="928" spans="1:28" s="276" customFormat="1" ht="20.25">
      <c r="A928" s="330"/>
      <c r="B928" s="216" t="str">
        <f>IF(LEN(A928)=0,"",INDEX('Smelter Look-up'!$A:$A,MATCH($A928,'Smelter Look-up'!$E:$E,0)))</f>
        <v/>
      </c>
      <c r="C928" s="220" t="str">
        <f>IF(LEN(A928)=0,"",INDEX('Smelter Look-up'!$C:$C,MATCH($A928,'Smelter Look-up'!$E:$E,0)))</f>
        <v/>
      </c>
      <c r="D928" s="282"/>
      <c r="E928" s="216" t="str">
        <f ca="1">IF(ISERROR($V928),"",OFFSET('Smelter Look-up'!$D$4,$V928-4,0)&amp;"")</f>
        <v/>
      </c>
      <c r="F928" s="216" t="str">
        <f ca="1">IF(ISERROR($V928),"",OFFSET('Smelter Look-up'!$E$4,$V928-4,0))</f>
        <v/>
      </c>
      <c r="G928" s="216" t="str">
        <f ca="1">IF(C928=$X$4,"Enter smelter details",IF(ISERROR($V928),"",OFFSET('Smelter Look-up'!$F$4,$V928-4,0)))</f>
        <v/>
      </c>
      <c r="H928" s="217" t="str">
        <f ca="1">IF(ISERROR($V928),"",OFFSET('Smelter Look-up'!$G$4,$V928-4,0))</f>
        <v/>
      </c>
      <c r="I928" s="218" t="str">
        <f ca="1">IF(ISERROR($V928),"",OFFSET('Smelter Look-up'!$H$4,$V928-4,0))</f>
        <v/>
      </c>
      <c r="J928" s="218" t="str">
        <f ca="1">IF(ISERROR($V928),"",OFFSET('Smelter Look-up'!$I$4,$V928-4,0))</f>
        <v/>
      </c>
      <c r="K928" s="272"/>
      <c r="L928" s="272"/>
      <c r="M928" s="272"/>
      <c r="N928" s="272"/>
      <c r="O928" s="272"/>
      <c r="P928" s="219"/>
      <c r="Q928" s="273"/>
      <c r="R928" s="216" t="str">
        <f ca="1">IF(ISERROR($V928),"",OFFSET('Smelter Look-up'!$C$4,$V928-4,0)&amp;"")</f>
        <v/>
      </c>
      <c r="S928" s="224" t="str">
        <f t="shared" ca="1" si="132"/>
        <v/>
      </c>
      <c r="T928" s="224" t="str">
        <f ca="1">IF(B928="","",IF(ISERROR(MATCH($J928,SorP!$B$1:$B$6230,0)),"",INDIRECT("'SorP'!$A$"&amp;MATCH($J928,SorP!$B$1:$B$6230,0))))</f>
        <v/>
      </c>
      <c r="U928" s="240"/>
      <c r="V928" s="274" t="e">
        <f>IF(C928="",NA(),MATCH($B928&amp;$C928,'Smelter Look-up'!$J:$J,0))</f>
        <v>#N/A</v>
      </c>
      <c r="W928" s="275"/>
      <c r="X928" s="275">
        <f t="shared" ca="1" si="133"/>
        <v>0</v>
      </c>
      <c r="Y928" s="275"/>
      <c r="Z928" s="275"/>
      <c r="AB928" s="277" t="str">
        <f t="shared" si="134"/>
        <v/>
      </c>
    </row>
    <row r="929" spans="1:28" s="276" customFormat="1" ht="20.25">
      <c r="A929" s="330"/>
      <c r="B929" s="216" t="str">
        <f>IF(LEN(A929)=0,"",INDEX('Smelter Look-up'!$A:$A,MATCH($A929,'Smelter Look-up'!$E:$E,0)))</f>
        <v/>
      </c>
      <c r="C929" s="220" t="str">
        <f>IF(LEN(A929)=0,"",INDEX('Smelter Look-up'!$C:$C,MATCH($A929,'Smelter Look-up'!$E:$E,0)))</f>
        <v/>
      </c>
      <c r="D929" s="282"/>
      <c r="E929" s="216" t="str">
        <f ca="1">IF(ISERROR($V929),"",OFFSET('Smelter Look-up'!$D$4,$V929-4,0)&amp;"")</f>
        <v/>
      </c>
      <c r="F929" s="216" t="str">
        <f ca="1">IF(ISERROR($V929),"",OFFSET('Smelter Look-up'!$E$4,$V929-4,0))</f>
        <v/>
      </c>
      <c r="G929" s="216" t="str">
        <f ca="1">IF(C929=$X$4,"Enter smelter details",IF(ISERROR($V929),"",OFFSET('Smelter Look-up'!$F$4,$V929-4,0)))</f>
        <v/>
      </c>
      <c r="H929" s="217" t="str">
        <f ca="1">IF(ISERROR($V929),"",OFFSET('Smelter Look-up'!$G$4,$V929-4,0))</f>
        <v/>
      </c>
      <c r="I929" s="218" t="str">
        <f ca="1">IF(ISERROR($V929),"",OFFSET('Smelter Look-up'!$H$4,$V929-4,0))</f>
        <v/>
      </c>
      <c r="J929" s="218" t="str">
        <f ca="1">IF(ISERROR($V929),"",OFFSET('Smelter Look-up'!$I$4,$V929-4,0))</f>
        <v/>
      </c>
      <c r="K929" s="272"/>
      <c r="L929" s="272"/>
      <c r="M929" s="272"/>
      <c r="N929" s="272"/>
      <c r="O929" s="272"/>
      <c r="P929" s="219"/>
      <c r="Q929" s="273"/>
      <c r="R929" s="216" t="str">
        <f ca="1">IF(ISERROR($V929),"",OFFSET('Smelter Look-up'!$C$4,$V929-4,0)&amp;"")</f>
        <v/>
      </c>
      <c r="S929" s="224" t="str">
        <f t="shared" ca="1" si="132"/>
        <v/>
      </c>
      <c r="T929" s="224" t="str">
        <f ca="1">IF(B929="","",IF(ISERROR(MATCH($J929,SorP!$B$1:$B$6230,0)),"",INDIRECT("'SorP'!$A$"&amp;MATCH($J929,SorP!$B$1:$B$6230,0))))</f>
        <v/>
      </c>
      <c r="U929" s="240"/>
      <c r="V929" s="274" t="e">
        <f>IF(C929="",NA(),MATCH($B929&amp;$C929,'Smelter Look-up'!$J:$J,0))</f>
        <v>#N/A</v>
      </c>
      <c r="W929" s="275"/>
      <c r="X929" s="275">
        <f t="shared" ca="1" si="133"/>
        <v>0</v>
      </c>
      <c r="Y929" s="275"/>
      <c r="Z929" s="275"/>
      <c r="AB929" s="277" t="str">
        <f t="shared" si="134"/>
        <v/>
      </c>
    </row>
    <row r="930" spans="1:28" s="276" customFormat="1" ht="20.25">
      <c r="A930" s="330"/>
      <c r="B930" s="216" t="str">
        <f>IF(LEN(A930)=0,"",INDEX('Smelter Look-up'!$A:$A,MATCH($A930,'Smelter Look-up'!$E:$E,0)))</f>
        <v/>
      </c>
      <c r="C930" s="220" t="str">
        <f>IF(LEN(A930)=0,"",INDEX('Smelter Look-up'!$C:$C,MATCH($A930,'Smelter Look-up'!$E:$E,0)))</f>
        <v/>
      </c>
      <c r="D930" s="282"/>
      <c r="E930" s="216" t="str">
        <f ca="1">IF(ISERROR($V930),"",OFFSET('Smelter Look-up'!$D$4,$V930-4,0)&amp;"")</f>
        <v/>
      </c>
      <c r="F930" s="216" t="str">
        <f ca="1">IF(ISERROR($V930),"",OFFSET('Smelter Look-up'!$E$4,$V930-4,0))</f>
        <v/>
      </c>
      <c r="G930" s="216" t="str">
        <f ca="1">IF(C930=$X$4,"Enter smelter details",IF(ISERROR($V930),"",OFFSET('Smelter Look-up'!$F$4,$V930-4,0)))</f>
        <v/>
      </c>
      <c r="H930" s="217" t="str">
        <f ca="1">IF(ISERROR($V930),"",OFFSET('Smelter Look-up'!$G$4,$V930-4,0))</f>
        <v/>
      </c>
      <c r="I930" s="218" t="str">
        <f ca="1">IF(ISERROR($V930),"",OFFSET('Smelter Look-up'!$H$4,$V930-4,0))</f>
        <v/>
      </c>
      <c r="J930" s="218" t="str">
        <f ca="1">IF(ISERROR($V930),"",OFFSET('Smelter Look-up'!$I$4,$V930-4,0))</f>
        <v/>
      </c>
      <c r="K930" s="272"/>
      <c r="L930" s="272"/>
      <c r="M930" s="272"/>
      <c r="N930" s="272"/>
      <c r="O930" s="272"/>
      <c r="P930" s="219"/>
      <c r="Q930" s="273"/>
      <c r="R930" s="216" t="str">
        <f ca="1">IF(ISERROR($V930),"",OFFSET('Smelter Look-up'!$C$4,$V930-4,0)&amp;"")</f>
        <v/>
      </c>
      <c r="S930" s="224" t="str">
        <f t="shared" ca="1" si="132"/>
        <v/>
      </c>
      <c r="T930" s="224" t="str">
        <f ca="1">IF(B930="","",IF(ISERROR(MATCH($J930,SorP!$B$1:$B$6230,0)),"",INDIRECT("'SorP'!$A$"&amp;MATCH($J930,SorP!$B$1:$B$6230,0))))</f>
        <v/>
      </c>
      <c r="U930" s="240"/>
      <c r="V930" s="274" t="e">
        <f>IF(C930="",NA(),MATCH($B930&amp;$C930,'Smelter Look-up'!$J:$J,0))</f>
        <v>#N/A</v>
      </c>
      <c r="W930" s="275"/>
      <c r="X930" s="275">
        <f t="shared" ca="1" si="133"/>
        <v>0</v>
      </c>
      <c r="Y930" s="275"/>
      <c r="Z930" s="275"/>
      <c r="AB930" s="277" t="str">
        <f t="shared" si="134"/>
        <v/>
      </c>
    </row>
    <row r="931" spans="1:28" s="276" customFormat="1" ht="20.25">
      <c r="A931" s="330"/>
      <c r="B931" s="216" t="str">
        <f>IF(LEN(A931)=0,"",INDEX('Smelter Look-up'!$A:$A,MATCH($A931,'Smelter Look-up'!$E:$E,0)))</f>
        <v/>
      </c>
      <c r="C931" s="220" t="str">
        <f>IF(LEN(A931)=0,"",INDEX('Smelter Look-up'!$C:$C,MATCH($A931,'Smelter Look-up'!$E:$E,0)))</f>
        <v/>
      </c>
      <c r="D931" s="282"/>
      <c r="E931" s="216" t="str">
        <f ca="1">IF(ISERROR($V931),"",OFFSET('Smelter Look-up'!$D$4,$V931-4,0)&amp;"")</f>
        <v/>
      </c>
      <c r="F931" s="216" t="str">
        <f ca="1">IF(ISERROR($V931),"",OFFSET('Smelter Look-up'!$E$4,$V931-4,0))</f>
        <v/>
      </c>
      <c r="G931" s="216" t="str">
        <f ca="1">IF(C931=$X$4,"Enter smelter details",IF(ISERROR($V931),"",OFFSET('Smelter Look-up'!$F$4,$V931-4,0)))</f>
        <v/>
      </c>
      <c r="H931" s="217" t="str">
        <f ca="1">IF(ISERROR($V931),"",OFFSET('Smelter Look-up'!$G$4,$V931-4,0))</f>
        <v/>
      </c>
      <c r="I931" s="218" t="str">
        <f ca="1">IF(ISERROR($V931),"",OFFSET('Smelter Look-up'!$H$4,$V931-4,0))</f>
        <v/>
      </c>
      <c r="J931" s="218" t="str">
        <f ca="1">IF(ISERROR($V931),"",OFFSET('Smelter Look-up'!$I$4,$V931-4,0))</f>
        <v/>
      </c>
      <c r="K931" s="272"/>
      <c r="L931" s="272"/>
      <c r="M931" s="272"/>
      <c r="N931" s="272"/>
      <c r="O931" s="272"/>
      <c r="P931" s="219"/>
      <c r="Q931" s="273"/>
      <c r="R931" s="216" t="str">
        <f ca="1">IF(ISERROR($V931),"",OFFSET('Smelter Look-up'!$C$4,$V931-4,0)&amp;"")</f>
        <v/>
      </c>
      <c r="S931" s="224" t="str">
        <f t="shared" ca="1" si="132"/>
        <v/>
      </c>
      <c r="T931" s="224" t="str">
        <f ca="1">IF(B931="","",IF(ISERROR(MATCH($J931,SorP!$B$1:$B$6230,0)),"",INDIRECT("'SorP'!$A$"&amp;MATCH($J931,SorP!$B$1:$B$6230,0))))</f>
        <v/>
      </c>
      <c r="U931" s="240"/>
      <c r="V931" s="274" t="e">
        <f>IF(C931="",NA(),MATCH($B931&amp;$C931,'Smelter Look-up'!$J:$J,0))</f>
        <v>#N/A</v>
      </c>
      <c r="W931" s="275"/>
      <c r="X931" s="275">
        <f t="shared" ca="1" si="133"/>
        <v>0</v>
      </c>
      <c r="Y931" s="275"/>
      <c r="Z931" s="275"/>
      <c r="AB931" s="277" t="str">
        <f t="shared" si="134"/>
        <v/>
      </c>
    </row>
    <row r="932" spans="1:28" s="276" customFormat="1" ht="20.25">
      <c r="A932" s="330"/>
      <c r="B932" s="216" t="str">
        <f>IF(LEN(A932)=0,"",INDEX('Smelter Look-up'!$A:$A,MATCH($A932,'Smelter Look-up'!$E:$E,0)))</f>
        <v/>
      </c>
      <c r="C932" s="220" t="str">
        <f>IF(LEN(A932)=0,"",INDEX('Smelter Look-up'!$C:$C,MATCH($A932,'Smelter Look-up'!$E:$E,0)))</f>
        <v/>
      </c>
      <c r="D932" s="282"/>
      <c r="E932" s="216" t="str">
        <f ca="1">IF(ISERROR($V932),"",OFFSET('Smelter Look-up'!$D$4,$V932-4,0)&amp;"")</f>
        <v/>
      </c>
      <c r="F932" s="216" t="str">
        <f ca="1">IF(ISERROR($V932),"",OFFSET('Smelter Look-up'!$E$4,$V932-4,0))</f>
        <v/>
      </c>
      <c r="G932" s="216" t="str">
        <f ca="1">IF(C932=$X$4,"Enter smelter details",IF(ISERROR($V932),"",OFFSET('Smelter Look-up'!$F$4,$V932-4,0)))</f>
        <v/>
      </c>
      <c r="H932" s="217" t="str">
        <f ca="1">IF(ISERROR($V932),"",OFFSET('Smelter Look-up'!$G$4,$V932-4,0))</f>
        <v/>
      </c>
      <c r="I932" s="218" t="str">
        <f ca="1">IF(ISERROR($V932),"",OFFSET('Smelter Look-up'!$H$4,$V932-4,0))</f>
        <v/>
      </c>
      <c r="J932" s="218" t="str">
        <f ca="1">IF(ISERROR($V932),"",OFFSET('Smelter Look-up'!$I$4,$V932-4,0))</f>
        <v/>
      </c>
      <c r="K932" s="272"/>
      <c r="L932" s="272"/>
      <c r="M932" s="272"/>
      <c r="N932" s="272"/>
      <c r="O932" s="272"/>
      <c r="P932" s="219"/>
      <c r="Q932" s="273"/>
      <c r="R932" s="216" t="str">
        <f ca="1">IF(ISERROR($V932),"",OFFSET('Smelter Look-up'!$C$4,$V932-4,0)&amp;"")</f>
        <v/>
      </c>
      <c r="S932" s="224" t="str">
        <f t="shared" ca="1" si="132"/>
        <v/>
      </c>
      <c r="T932" s="224" t="str">
        <f ca="1">IF(B932="","",IF(ISERROR(MATCH($J932,SorP!$B$1:$B$6230,0)),"",INDIRECT("'SorP'!$A$"&amp;MATCH($J932,SorP!$B$1:$B$6230,0))))</f>
        <v/>
      </c>
      <c r="U932" s="240"/>
      <c r="V932" s="274" t="e">
        <f>IF(C932="",NA(),MATCH($B932&amp;$C932,'Smelter Look-up'!$J:$J,0))</f>
        <v>#N/A</v>
      </c>
      <c r="W932" s="275"/>
      <c r="X932" s="275">
        <f t="shared" ca="1" si="133"/>
        <v>0</v>
      </c>
      <c r="Y932" s="275"/>
      <c r="Z932" s="275"/>
      <c r="AB932" s="277" t="str">
        <f t="shared" si="134"/>
        <v/>
      </c>
    </row>
    <row r="933" spans="1:28" s="276" customFormat="1" ht="20.25">
      <c r="A933" s="330"/>
      <c r="B933" s="216" t="str">
        <f>IF(LEN(A933)=0,"",INDEX('Smelter Look-up'!$A:$A,MATCH($A933,'Smelter Look-up'!$E:$E,0)))</f>
        <v/>
      </c>
      <c r="C933" s="220" t="str">
        <f>IF(LEN(A933)=0,"",INDEX('Smelter Look-up'!$C:$C,MATCH($A933,'Smelter Look-up'!$E:$E,0)))</f>
        <v/>
      </c>
      <c r="D933" s="282"/>
      <c r="E933" s="216" t="str">
        <f ca="1">IF(ISERROR($V933),"",OFFSET('Smelter Look-up'!$D$4,$V933-4,0)&amp;"")</f>
        <v/>
      </c>
      <c r="F933" s="216" t="str">
        <f ca="1">IF(ISERROR($V933),"",OFFSET('Smelter Look-up'!$E$4,$V933-4,0))</f>
        <v/>
      </c>
      <c r="G933" s="216" t="str">
        <f ca="1">IF(C933=$X$4,"Enter smelter details",IF(ISERROR($V933),"",OFFSET('Smelter Look-up'!$F$4,$V933-4,0)))</f>
        <v/>
      </c>
      <c r="H933" s="217" t="str">
        <f ca="1">IF(ISERROR($V933),"",OFFSET('Smelter Look-up'!$G$4,$V933-4,0))</f>
        <v/>
      </c>
      <c r="I933" s="218" t="str">
        <f ca="1">IF(ISERROR($V933),"",OFFSET('Smelter Look-up'!$H$4,$V933-4,0))</f>
        <v/>
      </c>
      <c r="J933" s="218" t="str">
        <f ca="1">IF(ISERROR($V933),"",OFFSET('Smelter Look-up'!$I$4,$V933-4,0))</f>
        <v/>
      </c>
      <c r="K933" s="272"/>
      <c r="L933" s="272"/>
      <c r="M933" s="272"/>
      <c r="N933" s="272"/>
      <c r="O933" s="272"/>
      <c r="P933" s="219"/>
      <c r="Q933" s="273"/>
      <c r="R933" s="216" t="str">
        <f ca="1">IF(ISERROR($V933),"",OFFSET('Smelter Look-up'!$C$4,$V933-4,0)&amp;"")</f>
        <v/>
      </c>
      <c r="S933" s="224" t="str">
        <f t="shared" ca="1" si="132"/>
        <v/>
      </c>
      <c r="T933" s="224" t="str">
        <f ca="1">IF(B933="","",IF(ISERROR(MATCH($J933,SorP!$B$1:$B$6230,0)),"",INDIRECT("'SorP'!$A$"&amp;MATCH($J933,SorP!$B$1:$B$6230,0))))</f>
        <v/>
      </c>
      <c r="U933" s="240"/>
      <c r="V933" s="274" t="e">
        <f>IF(C933="",NA(),MATCH($B933&amp;$C933,'Smelter Look-up'!$J:$J,0))</f>
        <v>#N/A</v>
      </c>
      <c r="W933" s="275"/>
      <c r="X933" s="275">
        <f t="shared" ca="1" si="133"/>
        <v>0</v>
      </c>
      <c r="Y933" s="275"/>
      <c r="Z933" s="275"/>
      <c r="AB933" s="277" t="str">
        <f t="shared" si="134"/>
        <v/>
      </c>
    </row>
    <row r="934" spans="1:28" s="276" customFormat="1" ht="20.25">
      <c r="A934" s="330"/>
      <c r="B934" s="216" t="str">
        <f>IF(LEN(A934)=0,"",INDEX('Smelter Look-up'!$A:$A,MATCH($A934,'Smelter Look-up'!$E:$E,0)))</f>
        <v/>
      </c>
      <c r="C934" s="220" t="str">
        <f>IF(LEN(A934)=0,"",INDEX('Smelter Look-up'!$C:$C,MATCH($A934,'Smelter Look-up'!$E:$E,0)))</f>
        <v/>
      </c>
      <c r="D934" s="282"/>
      <c r="E934" s="216" t="str">
        <f ca="1">IF(ISERROR($V934),"",OFFSET('Smelter Look-up'!$D$4,$V934-4,0)&amp;"")</f>
        <v/>
      </c>
      <c r="F934" s="216" t="str">
        <f ca="1">IF(ISERROR($V934),"",OFFSET('Smelter Look-up'!$E$4,$V934-4,0))</f>
        <v/>
      </c>
      <c r="G934" s="216" t="str">
        <f ca="1">IF(C934=$X$4,"Enter smelter details",IF(ISERROR($V934),"",OFFSET('Smelter Look-up'!$F$4,$V934-4,0)))</f>
        <v/>
      </c>
      <c r="H934" s="217" t="str">
        <f ca="1">IF(ISERROR($V934),"",OFFSET('Smelter Look-up'!$G$4,$V934-4,0))</f>
        <v/>
      </c>
      <c r="I934" s="218" t="str">
        <f ca="1">IF(ISERROR($V934),"",OFFSET('Smelter Look-up'!$H$4,$V934-4,0))</f>
        <v/>
      </c>
      <c r="J934" s="218" t="str">
        <f ca="1">IF(ISERROR($V934),"",OFFSET('Smelter Look-up'!$I$4,$V934-4,0))</f>
        <v/>
      </c>
      <c r="K934" s="272"/>
      <c r="L934" s="272"/>
      <c r="M934" s="272"/>
      <c r="N934" s="272"/>
      <c r="O934" s="272"/>
      <c r="P934" s="219"/>
      <c r="Q934" s="273"/>
      <c r="R934" s="216" t="str">
        <f ca="1">IF(ISERROR($V934),"",OFFSET('Smelter Look-up'!$C$4,$V934-4,0)&amp;"")</f>
        <v/>
      </c>
      <c r="S934" s="224" t="str">
        <f t="shared" ca="1" si="132"/>
        <v/>
      </c>
      <c r="T934" s="224" t="str">
        <f ca="1">IF(B934="","",IF(ISERROR(MATCH($J934,SorP!$B$1:$B$6230,0)),"",INDIRECT("'SorP'!$A$"&amp;MATCH($J934,SorP!$B$1:$B$6230,0))))</f>
        <v/>
      </c>
      <c r="U934" s="240"/>
      <c r="V934" s="274" t="e">
        <f>IF(C934="",NA(),MATCH($B934&amp;$C934,'Smelter Look-up'!$J:$J,0))</f>
        <v>#N/A</v>
      </c>
      <c r="W934" s="275"/>
      <c r="X934" s="275">
        <f t="shared" ca="1" si="133"/>
        <v>0</v>
      </c>
      <c r="Y934" s="275"/>
      <c r="Z934" s="275"/>
      <c r="AB934" s="277" t="str">
        <f t="shared" si="134"/>
        <v/>
      </c>
    </row>
    <row r="935" spans="1:28" s="276" customFormat="1" ht="20.25">
      <c r="A935" s="330"/>
      <c r="B935" s="216" t="str">
        <f>IF(LEN(A935)=0,"",INDEX('Smelter Look-up'!$A:$A,MATCH($A935,'Smelter Look-up'!$E:$E,0)))</f>
        <v/>
      </c>
      <c r="C935" s="220" t="str">
        <f>IF(LEN(A935)=0,"",INDEX('Smelter Look-up'!$C:$C,MATCH($A935,'Smelter Look-up'!$E:$E,0)))</f>
        <v/>
      </c>
      <c r="D935" s="282"/>
      <c r="E935" s="216" t="str">
        <f ca="1">IF(ISERROR($V935),"",OFFSET('Smelter Look-up'!$D$4,$V935-4,0)&amp;"")</f>
        <v/>
      </c>
      <c r="F935" s="216" t="str">
        <f ca="1">IF(ISERROR($V935),"",OFFSET('Smelter Look-up'!$E$4,$V935-4,0))</f>
        <v/>
      </c>
      <c r="G935" s="216" t="str">
        <f ca="1">IF(C935=$X$4,"Enter smelter details",IF(ISERROR($V935),"",OFFSET('Smelter Look-up'!$F$4,$V935-4,0)))</f>
        <v/>
      </c>
      <c r="H935" s="217" t="str">
        <f ca="1">IF(ISERROR($V935),"",OFFSET('Smelter Look-up'!$G$4,$V935-4,0))</f>
        <v/>
      </c>
      <c r="I935" s="218" t="str">
        <f ca="1">IF(ISERROR($V935),"",OFFSET('Smelter Look-up'!$H$4,$V935-4,0))</f>
        <v/>
      </c>
      <c r="J935" s="218" t="str">
        <f ca="1">IF(ISERROR($V935),"",OFFSET('Smelter Look-up'!$I$4,$V935-4,0))</f>
        <v/>
      </c>
      <c r="K935" s="272"/>
      <c r="L935" s="272"/>
      <c r="M935" s="272"/>
      <c r="N935" s="272"/>
      <c r="O935" s="272"/>
      <c r="P935" s="219"/>
      <c r="Q935" s="273"/>
      <c r="R935" s="216" t="str">
        <f ca="1">IF(ISERROR($V935),"",OFFSET('Smelter Look-up'!$C$4,$V935-4,0)&amp;"")</f>
        <v/>
      </c>
      <c r="S935" s="224" t="str">
        <f t="shared" ca="1" si="132"/>
        <v/>
      </c>
      <c r="T935" s="224" t="str">
        <f ca="1">IF(B935="","",IF(ISERROR(MATCH($J935,SorP!$B$1:$B$6230,0)),"",INDIRECT("'SorP'!$A$"&amp;MATCH($J935,SorP!$B$1:$B$6230,0))))</f>
        <v/>
      </c>
      <c r="U935" s="240"/>
      <c r="V935" s="274" t="e">
        <f>IF(C935="",NA(),MATCH($B935&amp;$C935,'Smelter Look-up'!$J:$J,0))</f>
        <v>#N/A</v>
      </c>
      <c r="W935" s="275"/>
      <c r="X935" s="275">
        <f t="shared" ca="1" si="133"/>
        <v>0</v>
      </c>
      <c r="Y935" s="275"/>
      <c r="Z935" s="275"/>
      <c r="AB935" s="277" t="str">
        <f t="shared" si="134"/>
        <v/>
      </c>
    </row>
    <row r="936" spans="1:28" s="276" customFormat="1" ht="20.25">
      <c r="A936" s="330"/>
      <c r="B936" s="216" t="str">
        <f>IF(LEN(A936)=0,"",INDEX('Smelter Look-up'!$A:$A,MATCH($A936,'Smelter Look-up'!$E:$E,0)))</f>
        <v/>
      </c>
      <c r="C936" s="220" t="str">
        <f>IF(LEN(A936)=0,"",INDEX('Smelter Look-up'!$C:$C,MATCH($A936,'Smelter Look-up'!$E:$E,0)))</f>
        <v/>
      </c>
      <c r="D936" s="282"/>
      <c r="E936" s="216" t="str">
        <f ca="1">IF(ISERROR($V936),"",OFFSET('Smelter Look-up'!$D$4,$V936-4,0)&amp;"")</f>
        <v/>
      </c>
      <c r="F936" s="216" t="str">
        <f ca="1">IF(ISERROR($V936),"",OFFSET('Smelter Look-up'!$E$4,$V936-4,0))</f>
        <v/>
      </c>
      <c r="G936" s="216" t="str">
        <f ca="1">IF(C936=$X$4,"Enter smelter details",IF(ISERROR($V936),"",OFFSET('Smelter Look-up'!$F$4,$V936-4,0)))</f>
        <v/>
      </c>
      <c r="H936" s="217" t="str">
        <f ca="1">IF(ISERROR($V936),"",OFFSET('Smelter Look-up'!$G$4,$V936-4,0))</f>
        <v/>
      </c>
      <c r="I936" s="218" t="str">
        <f ca="1">IF(ISERROR($V936),"",OFFSET('Smelter Look-up'!$H$4,$V936-4,0))</f>
        <v/>
      </c>
      <c r="J936" s="218" t="str">
        <f ca="1">IF(ISERROR($V936),"",OFFSET('Smelter Look-up'!$I$4,$V936-4,0))</f>
        <v/>
      </c>
      <c r="K936" s="272"/>
      <c r="L936" s="272"/>
      <c r="M936" s="272"/>
      <c r="N936" s="272"/>
      <c r="O936" s="272"/>
      <c r="P936" s="219"/>
      <c r="Q936" s="273"/>
      <c r="R936" s="216" t="str">
        <f ca="1">IF(ISERROR($V936),"",OFFSET('Smelter Look-up'!$C$4,$V936-4,0)&amp;"")</f>
        <v/>
      </c>
      <c r="S936" s="224" t="str">
        <f t="shared" ca="1" si="132"/>
        <v/>
      </c>
      <c r="T936" s="224" t="str">
        <f ca="1">IF(B936="","",IF(ISERROR(MATCH($J936,SorP!$B$1:$B$6230,0)),"",INDIRECT("'SorP'!$A$"&amp;MATCH($J936,SorP!$B$1:$B$6230,0))))</f>
        <v/>
      </c>
      <c r="U936" s="240"/>
      <c r="V936" s="274" t="e">
        <f>IF(C936="",NA(),MATCH($B936&amp;$C936,'Smelter Look-up'!$J:$J,0))</f>
        <v>#N/A</v>
      </c>
      <c r="W936" s="275"/>
      <c r="X936" s="275">
        <f t="shared" ca="1" si="133"/>
        <v>0</v>
      </c>
      <c r="Y936" s="275"/>
      <c r="Z936" s="275"/>
      <c r="AB936" s="277" t="str">
        <f t="shared" si="134"/>
        <v/>
      </c>
    </row>
    <row r="937" spans="1:28" s="276" customFormat="1" ht="20.25">
      <c r="A937" s="330"/>
      <c r="B937" s="216" t="str">
        <f>IF(LEN(A937)=0,"",INDEX('Smelter Look-up'!$A:$A,MATCH($A937,'Smelter Look-up'!$E:$E,0)))</f>
        <v/>
      </c>
      <c r="C937" s="220" t="str">
        <f>IF(LEN(A937)=0,"",INDEX('Smelter Look-up'!$C:$C,MATCH($A937,'Smelter Look-up'!$E:$E,0)))</f>
        <v/>
      </c>
      <c r="D937" s="282"/>
      <c r="E937" s="216" t="str">
        <f ca="1">IF(ISERROR($V937),"",OFFSET('Smelter Look-up'!$D$4,$V937-4,0)&amp;"")</f>
        <v/>
      </c>
      <c r="F937" s="216" t="str">
        <f ca="1">IF(ISERROR($V937),"",OFFSET('Smelter Look-up'!$E$4,$V937-4,0))</f>
        <v/>
      </c>
      <c r="G937" s="216" t="str">
        <f ca="1">IF(C937=$X$4,"Enter smelter details",IF(ISERROR($V937),"",OFFSET('Smelter Look-up'!$F$4,$V937-4,0)))</f>
        <v/>
      </c>
      <c r="H937" s="217" t="str">
        <f ca="1">IF(ISERROR($V937),"",OFFSET('Smelter Look-up'!$G$4,$V937-4,0))</f>
        <v/>
      </c>
      <c r="I937" s="218" t="str">
        <f ca="1">IF(ISERROR($V937),"",OFFSET('Smelter Look-up'!$H$4,$V937-4,0))</f>
        <v/>
      </c>
      <c r="J937" s="218" t="str">
        <f ca="1">IF(ISERROR($V937),"",OFFSET('Smelter Look-up'!$I$4,$V937-4,0))</f>
        <v/>
      </c>
      <c r="K937" s="272"/>
      <c r="L937" s="272"/>
      <c r="M937" s="272"/>
      <c r="N937" s="272"/>
      <c r="O937" s="272"/>
      <c r="P937" s="219"/>
      <c r="Q937" s="273"/>
      <c r="R937" s="216" t="str">
        <f ca="1">IF(ISERROR($V937),"",OFFSET('Smelter Look-up'!$C$4,$V937-4,0)&amp;"")</f>
        <v/>
      </c>
      <c r="S937" s="224" t="str">
        <f t="shared" ca="1" si="132"/>
        <v/>
      </c>
      <c r="T937" s="224" t="str">
        <f ca="1">IF(B937="","",IF(ISERROR(MATCH($J937,SorP!$B$1:$B$6230,0)),"",INDIRECT("'SorP'!$A$"&amp;MATCH($J937,SorP!$B$1:$B$6230,0))))</f>
        <v/>
      </c>
      <c r="U937" s="240"/>
      <c r="V937" s="274" t="e">
        <f>IF(C937="",NA(),MATCH($B937&amp;$C937,'Smelter Look-up'!$J:$J,0))</f>
        <v>#N/A</v>
      </c>
      <c r="W937" s="275"/>
      <c r="X937" s="275">
        <f t="shared" ca="1" si="133"/>
        <v>0</v>
      </c>
      <c r="Y937" s="275"/>
      <c r="Z937" s="275"/>
      <c r="AB937" s="277" t="str">
        <f t="shared" si="134"/>
        <v/>
      </c>
    </row>
    <row r="938" spans="1:28" s="276" customFormat="1" ht="20.25">
      <c r="A938" s="330"/>
      <c r="B938" s="216" t="str">
        <f>IF(LEN(A938)=0,"",INDEX('Smelter Look-up'!$A:$A,MATCH($A938,'Smelter Look-up'!$E:$E,0)))</f>
        <v/>
      </c>
      <c r="C938" s="220" t="str">
        <f>IF(LEN(A938)=0,"",INDEX('Smelter Look-up'!$C:$C,MATCH($A938,'Smelter Look-up'!$E:$E,0)))</f>
        <v/>
      </c>
      <c r="D938" s="282"/>
      <c r="E938" s="216" t="str">
        <f ca="1">IF(ISERROR($V938),"",OFFSET('Smelter Look-up'!$D$4,$V938-4,0)&amp;"")</f>
        <v/>
      </c>
      <c r="F938" s="216" t="str">
        <f ca="1">IF(ISERROR($V938),"",OFFSET('Smelter Look-up'!$E$4,$V938-4,0))</f>
        <v/>
      </c>
      <c r="G938" s="216" t="str">
        <f ca="1">IF(C938=$X$4,"Enter smelter details",IF(ISERROR($V938),"",OFFSET('Smelter Look-up'!$F$4,$V938-4,0)))</f>
        <v/>
      </c>
      <c r="H938" s="217" t="str">
        <f ca="1">IF(ISERROR($V938),"",OFFSET('Smelter Look-up'!$G$4,$V938-4,0))</f>
        <v/>
      </c>
      <c r="I938" s="218" t="str">
        <f ca="1">IF(ISERROR($V938),"",OFFSET('Smelter Look-up'!$H$4,$V938-4,0))</f>
        <v/>
      </c>
      <c r="J938" s="218" t="str">
        <f ca="1">IF(ISERROR($V938),"",OFFSET('Smelter Look-up'!$I$4,$V938-4,0))</f>
        <v/>
      </c>
      <c r="K938" s="272"/>
      <c r="L938" s="272"/>
      <c r="M938" s="272"/>
      <c r="N938" s="272"/>
      <c r="O938" s="272"/>
      <c r="P938" s="219"/>
      <c r="Q938" s="273"/>
      <c r="R938" s="216" t="str">
        <f ca="1">IF(ISERROR($V938),"",OFFSET('Smelter Look-up'!$C$4,$V938-4,0)&amp;"")</f>
        <v/>
      </c>
      <c r="S938" s="224" t="str">
        <f t="shared" ca="1" si="132"/>
        <v/>
      </c>
      <c r="T938" s="224" t="str">
        <f ca="1">IF(B938="","",IF(ISERROR(MATCH($J938,SorP!$B$1:$B$6230,0)),"",INDIRECT("'SorP'!$A$"&amp;MATCH($J938,SorP!$B$1:$B$6230,0))))</f>
        <v/>
      </c>
      <c r="U938" s="240"/>
      <c r="V938" s="274" t="e">
        <f>IF(C938="",NA(),MATCH($B938&amp;$C938,'Smelter Look-up'!$J:$J,0))</f>
        <v>#N/A</v>
      </c>
      <c r="W938" s="275"/>
      <c r="X938" s="275">
        <f t="shared" ca="1" si="133"/>
        <v>0</v>
      </c>
      <c r="Y938" s="275"/>
      <c r="Z938" s="275"/>
      <c r="AB938" s="277" t="str">
        <f t="shared" si="134"/>
        <v/>
      </c>
    </row>
    <row r="939" spans="1:28" s="276" customFormat="1" ht="20.25">
      <c r="A939" s="330"/>
      <c r="B939" s="216" t="str">
        <f>IF(LEN(A939)=0,"",INDEX('Smelter Look-up'!$A:$A,MATCH($A939,'Smelter Look-up'!$E:$E,0)))</f>
        <v/>
      </c>
      <c r="C939" s="220" t="str">
        <f>IF(LEN(A939)=0,"",INDEX('Smelter Look-up'!$C:$C,MATCH($A939,'Smelter Look-up'!$E:$E,0)))</f>
        <v/>
      </c>
      <c r="D939" s="282"/>
      <c r="E939" s="216" t="str">
        <f ca="1">IF(ISERROR($V939),"",OFFSET('Smelter Look-up'!$D$4,$V939-4,0)&amp;"")</f>
        <v/>
      </c>
      <c r="F939" s="216" t="str">
        <f ca="1">IF(ISERROR($V939),"",OFFSET('Smelter Look-up'!$E$4,$V939-4,0))</f>
        <v/>
      </c>
      <c r="G939" s="216" t="str">
        <f ca="1">IF(C939=$X$4,"Enter smelter details",IF(ISERROR($V939),"",OFFSET('Smelter Look-up'!$F$4,$V939-4,0)))</f>
        <v/>
      </c>
      <c r="H939" s="217" t="str">
        <f ca="1">IF(ISERROR($V939),"",OFFSET('Smelter Look-up'!$G$4,$V939-4,0))</f>
        <v/>
      </c>
      <c r="I939" s="218" t="str">
        <f ca="1">IF(ISERROR($V939),"",OFFSET('Smelter Look-up'!$H$4,$V939-4,0))</f>
        <v/>
      </c>
      <c r="J939" s="218" t="str">
        <f ca="1">IF(ISERROR($V939),"",OFFSET('Smelter Look-up'!$I$4,$V939-4,0))</f>
        <v/>
      </c>
      <c r="K939" s="272"/>
      <c r="L939" s="272"/>
      <c r="M939" s="272"/>
      <c r="N939" s="272"/>
      <c r="O939" s="272"/>
      <c r="P939" s="219"/>
      <c r="Q939" s="273"/>
      <c r="R939" s="216" t="str">
        <f ca="1">IF(ISERROR($V939),"",OFFSET('Smelter Look-up'!$C$4,$V939-4,0)&amp;"")</f>
        <v/>
      </c>
      <c r="S939" s="224" t="str">
        <f t="shared" ca="1" si="132"/>
        <v/>
      </c>
      <c r="T939" s="224" t="str">
        <f ca="1">IF(B939="","",IF(ISERROR(MATCH($J939,SorP!$B$1:$B$6230,0)),"",INDIRECT("'SorP'!$A$"&amp;MATCH($J939,SorP!$B$1:$B$6230,0))))</f>
        <v/>
      </c>
      <c r="U939" s="240"/>
      <c r="V939" s="274" t="e">
        <f>IF(C939="",NA(),MATCH($B939&amp;$C939,'Smelter Look-up'!$J:$J,0))</f>
        <v>#N/A</v>
      </c>
      <c r="W939" s="275"/>
      <c r="X939" s="275">
        <f t="shared" ca="1" si="133"/>
        <v>0</v>
      </c>
      <c r="Y939" s="275"/>
      <c r="Z939" s="275"/>
      <c r="AB939" s="277" t="str">
        <f t="shared" si="134"/>
        <v/>
      </c>
    </row>
    <row r="940" spans="1:28" s="276" customFormat="1" ht="20.25">
      <c r="A940" s="330"/>
      <c r="B940" s="216" t="str">
        <f>IF(LEN(A940)=0,"",INDEX('Smelter Look-up'!$A:$A,MATCH($A940,'Smelter Look-up'!$E:$E,0)))</f>
        <v/>
      </c>
      <c r="C940" s="220" t="str">
        <f>IF(LEN(A940)=0,"",INDEX('Smelter Look-up'!$C:$C,MATCH($A940,'Smelter Look-up'!$E:$E,0)))</f>
        <v/>
      </c>
      <c r="D940" s="282"/>
      <c r="E940" s="216" t="str">
        <f ca="1">IF(ISERROR($V940),"",OFFSET('Smelter Look-up'!$D$4,$V940-4,0)&amp;"")</f>
        <v/>
      </c>
      <c r="F940" s="216" t="str">
        <f ca="1">IF(ISERROR($V940),"",OFFSET('Smelter Look-up'!$E$4,$V940-4,0))</f>
        <v/>
      </c>
      <c r="G940" s="216" t="str">
        <f ca="1">IF(C940=$X$4,"Enter smelter details",IF(ISERROR($V940),"",OFFSET('Smelter Look-up'!$F$4,$V940-4,0)))</f>
        <v/>
      </c>
      <c r="H940" s="217" t="str">
        <f ca="1">IF(ISERROR($V940),"",OFFSET('Smelter Look-up'!$G$4,$V940-4,0))</f>
        <v/>
      </c>
      <c r="I940" s="218" t="str">
        <f ca="1">IF(ISERROR($V940),"",OFFSET('Smelter Look-up'!$H$4,$V940-4,0))</f>
        <v/>
      </c>
      <c r="J940" s="218" t="str">
        <f ca="1">IF(ISERROR($V940),"",OFFSET('Smelter Look-up'!$I$4,$V940-4,0))</f>
        <v/>
      </c>
      <c r="K940" s="272"/>
      <c r="L940" s="272"/>
      <c r="M940" s="272"/>
      <c r="N940" s="272"/>
      <c r="O940" s="272"/>
      <c r="P940" s="219"/>
      <c r="Q940" s="273"/>
      <c r="R940" s="216" t="str">
        <f ca="1">IF(ISERROR($V940),"",OFFSET('Smelter Look-up'!$C$4,$V940-4,0)&amp;"")</f>
        <v/>
      </c>
      <c r="S940" s="224" t="str">
        <f t="shared" ca="1" si="132"/>
        <v/>
      </c>
      <c r="T940" s="224" t="str">
        <f ca="1">IF(B940="","",IF(ISERROR(MATCH($J940,SorP!$B$1:$B$6230,0)),"",INDIRECT("'SorP'!$A$"&amp;MATCH($J940,SorP!$B$1:$B$6230,0))))</f>
        <v/>
      </c>
      <c r="U940" s="240"/>
      <c r="V940" s="274" t="e">
        <f>IF(C940="",NA(),MATCH($B940&amp;$C940,'Smelter Look-up'!$J:$J,0))</f>
        <v>#N/A</v>
      </c>
      <c r="W940" s="275"/>
      <c r="X940" s="275">
        <f t="shared" ca="1" si="133"/>
        <v>0</v>
      </c>
      <c r="Y940" s="275"/>
      <c r="Z940" s="275"/>
      <c r="AB940" s="277" t="str">
        <f t="shared" si="134"/>
        <v/>
      </c>
    </row>
    <row r="941" spans="1:28" s="276" customFormat="1" ht="20.25">
      <c r="A941" s="330"/>
      <c r="B941" s="216" t="str">
        <f>IF(LEN(A941)=0,"",INDEX('Smelter Look-up'!$A:$A,MATCH($A941,'Smelter Look-up'!$E:$E,0)))</f>
        <v/>
      </c>
      <c r="C941" s="220" t="str">
        <f>IF(LEN(A941)=0,"",INDEX('Smelter Look-up'!$C:$C,MATCH($A941,'Smelter Look-up'!$E:$E,0)))</f>
        <v/>
      </c>
      <c r="D941" s="282"/>
      <c r="E941" s="216" t="str">
        <f ca="1">IF(ISERROR($V941),"",OFFSET('Smelter Look-up'!$D$4,$V941-4,0)&amp;"")</f>
        <v/>
      </c>
      <c r="F941" s="216" t="str">
        <f ca="1">IF(ISERROR($V941),"",OFFSET('Smelter Look-up'!$E$4,$V941-4,0))</f>
        <v/>
      </c>
      <c r="G941" s="216" t="str">
        <f ca="1">IF(C941=$X$4,"Enter smelter details",IF(ISERROR($V941),"",OFFSET('Smelter Look-up'!$F$4,$V941-4,0)))</f>
        <v/>
      </c>
      <c r="H941" s="217" t="str">
        <f ca="1">IF(ISERROR($V941),"",OFFSET('Smelter Look-up'!$G$4,$V941-4,0))</f>
        <v/>
      </c>
      <c r="I941" s="218" t="str">
        <f ca="1">IF(ISERROR($V941),"",OFFSET('Smelter Look-up'!$H$4,$V941-4,0))</f>
        <v/>
      </c>
      <c r="J941" s="218" t="str">
        <f ca="1">IF(ISERROR($V941),"",OFFSET('Smelter Look-up'!$I$4,$V941-4,0))</f>
        <v/>
      </c>
      <c r="K941" s="272"/>
      <c r="L941" s="272"/>
      <c r="M941" s="272"/>
      <c r="N941" s="272"/>
      <c r="O941" s="272"/>
      <c r="P941" s="219"/>
      <c r="Q941" s="273"/>
      <c r="R941" s="216" t="str">
        <f ca="1">IF(ISERROR($V941),"",OFFSET('Smelter Look-up'!$C$4,$V941-4,0)&amp;"")</f>
        <v/>
      </c>
      <c r="S941" s="224" t="str">
        <f t="shared" ca="1" si="132"/>
        <v/>
      </c>
      <c r="T941" s="224" t="str">
        <f ca="1">IF(B941="","",IF(ISERROR(MATCH($J941,SorP!$B$1:$B$6230,0)),"",INDIRECT("'SorP'!$A$"&amp;MATCH($J941,SorP!$B$1:$B$6230,0))))</f>
        <v/>
      </c>
      <c r="U941" s="240"/>
      <c r="V941" s="274" t="e">
        <f>IF(C941="",NA(),MATCH($B941&amp;$C941,'Smelter Look-up'!$J:$J,0))</f>
        <v>#N/A</v>
      </c>
      <c r="W941" s="275"/>
      <c r="X941" s="275">
        <f t="shared" ca="1" si="133"/>
        <v>0</v>
      </c>
      <c r="Y941" s="275"/>
      <c r="Z941" s="275"/>
      <c r="AB941" s="277" t="str">
        <f t="shared" si="134"/>
        <v/>
      </c>
    </row>
    <row r="942" spans="1:28" s="276" customFormat="1" ht="20.25">
      <c r="A942" s="330"/>
      <c r="B942" s="216" t="str">
        <f>IF(LEN(A942)=0,"",INDEX('Smelter Look-up'!$A:$A,MATCH($A942,'Smelter Look-up'!$E:$E,0)))</f>
        <v/>
      </c>
      <c r="C942" s="220" t="str">
        <f>IF(LEN(A942)=0,"",INDEX('Smelter Look-up'!$C:$C,MATCH($A942,'Smelter Look-up'!$E:$E,0)))</f>
        <v/>
      </c>
      <c r="D942" s="282"/>
      <c r="E942" s="216" t="str">
        <f ca="1">IF(ISERROR($V942),"",OFFSET('Smelter Look-up'!$D$4,$V942-4,0)&amp;"")</f>
        <v/>
      </c>
      <c r="F942" s="216" t="str">
        <f ca="1">IF(ISERROR($V942),"",OFFSET('Smelter Look-up'!$E$4,$V942-4,0))</f>
        <v/>
      </c>
      <c r="G942" s="216" t="str">
        <f ca="1">IF(C942=$X$4,"Enter smelter details",IF(ISERROR($V942),"",OFFSET('Smelter Look-up'!$F$4,$V942-4,0)))</f>
        <v/>
      </c>
      <c r="H942" s="217" t="str">
        <f ca="1">IF(ISERROR($V942),"",OFFSET('Smelter Look-up'!$G$4,$V942-4,0))</f>
        <v/>
      </c>
      <c r="I942" s="218" t="str">
        <f ca="1">IF(ISERROR($V942),"",OFFSET('Smelter Look-up'!$H$4,$V942-4,0))</f>
        <v/>
      </c>
      <c r="J942" s="218" t="str">
        <f ca="1">IF(ISERROR($V942),"",OFFSET('Smelter Look-up'!$I$4,$V942-4,0))</f>
        <v/>
      </c>
      <c r="K942" s="272"/>
      <c r="L942" s="272"/>
      <c r="M942" s="272"/>
      <c r="N942" s="272"/>
      <c r="O942" s="272"/>
      <c r="P942" s="219"/>
      <c r="Q942" s="273"/>
      <c r="R942" s="216" t="str">
        <f ca="1">IF(ISERROR($V942),"",OFFSET('Smelter Look-up'!$C$4,$V942-4,0)&amp;"")</f>
        <v/>
      </c>
      <c r="S942" s="224" t="str">
        <f t="shared" ca="1" si="132"/>
        <v/>
      </c>
      <c r="T942" s="224" t="str">
        <f ca="1">IF(B942="","",IF(ISERROR(MATCH($J942,SorP!$B$1:$B$6230,0)),"",INDIRECT("'SorP'!$A$"&amp;MATCH($J942,SorP!$B$1:$B$6230,0))))</f>
        <v/>
      </c>
      <c r="U942" s="240"/>
      <c r="V942" s="274" t="e">
        <f>IF(C942="",NA(),MATCH($B942&amp;$C942,'Smelter Look-up'!$J:$J,0))</f>
        <v>#N/A</v>
      </c>
      <c r="W942" s="275"/>
      <c r="X942" s="275">
        <f t="shared" ca="1" si="133"/>
        <v>0</v>
      </c>
      <c r="Y942" s="275"/>
      <c r="Z942" s="275"/>
      <c r="AB942" s="277" t="str">
        <f t="shared" si="134"/>
        <v/>
      </c>
    </row>
    <row r="943" spans="1:28" s="276" customFormat="1" ht="20.25">
      <c r="A943" s="330"/>
      <c r="B943" s="216" t="str">
        <f>IF(LEN(A943)=0,"",INDEX('Smelter Look-up'!$A:$A,MATCH($A943,'Smelter Look-up'!$E:$E,0)))</f>
        <v/>
      </c>
      <c r="C943" s="220" t="str">
        <f>IF(LEN(A943)=0,"",INDEX('Smelter Look-up'!$C:$C,MATCH($A943,'Smelter Look-up'!$E:$E,0)))</f>
        <v/>
      </c>
      <c r="D943" s="282"/>
      <c r="E943" s="216" t="str">
        <f ca="1">IF(ISERROR($V943),"",OFFSET('Smelter Look-up'!$D$4,$V943-4,0)&amp;"")</f>
        <v/>
      </c>
      <c r="F943" s="216" t="str">
        <f ca="1">IF(ISERROR($V943),"",OFFSET('Smelter Look-up'!$E$4,$V943-4,0))</f>
        <v/>
      </c>
      <c r="G943" s="216" t="str">
        <f ca="1">IF(C943=$X$4,"Enter smelter details",IF(ISERROR($V943),"",OFFSET('Smelter Look-up'!$F$4,$V943-4,0)))</f>
        <v/>
      </c>
      <c r="H943" s="217" t="str">
        <f ca="1">IF(ISERROR($V943),"",OFFSET('Smelter Look-up'!$G$4,$V943-4,0))</f>
        <v/>
      </c>
      <c r="I943" s="218" t="str">
        <f ca="1">IF(ISERROR($V943),"",OFFSET('Smelter Look-up'!$H$4,$V943-4,0))</f>
        <v/>
      </c>
      <c r="J943" s="218" t="str">
        <f ca="1">IF(ISERROR($V943),"",OFFSET('Smelter Look-up'!$I$4,$V943-4,0))</f>
        <v/>
      </c>
      <c r="K943" s="272"/>
      <c r="L943" s="272"/>
      <c r="M943" s="272"/>
      <c r="N943" s="272"/>
      <c r="O943" s="272"/>
      <c r="P943" s="219"/>
      <c r="Q943" s="273"/>
      <c r="R943" s="216" t="str">
        <f ca="1">IF(ISERROR($V943),"",OFFSET('Smelter Look-up'!$C$4,$V943-4,0)&amp;"")</f>
        <v/>
      </c>
      <c r="S943" s="224" t="str">
        <f t="shared" ca="1" si="132"/>
        <v/>
      </c>
      <c r="T943" s="224" t="str">
        <f ca="1">IF(B943="","",IF(ISERROR(MATCH($J943,SorP!$B$1:$B$6230,0)),"",INDIRECT("'SorP'!$A$"&amp;MATCH($J943,SorP!$B$1:$B$6230,0))))</f>
        <v/>
      </c>
      <c r="U943" s="240"/>
      <c r="V943" s="274" t="e">
        <f>IF(C943="",NA(),MATCH($B943&amp;$C943,'Smelter Look-up'!$J:$J,0))</f>
        <v>#N/A</v>
      </c>
      <c r="W943" s="275"/>
      <c r="X943" s="275">
        <f t="shared" ca="1" si="133"/>
        <v>0</v>
      </c>
      <c r="Y943" s="275"/>
      <c r="Z943" s="275"/>
      <c r="AB943" s="277" t="str">
        <f t="shared" si="134"/>
        <v/>
      </c>
    </row>
    <row r="944" spans="1:28" s="276" customFormat="1" ht="20.25">
      <c r="A944" s="330"/>
      <c r="B944" s="216" t="str">
        <f>IF(LEN(A944)=0,"",INDEX('Smelter Look-up'!$A:$A,MATCH($A944,'Smelter Look-up'!$E:$E,0)))</f>
        <v/>
      </c>
      <c r="C944" s="220" t="str">
        <f>IF(LEN(A944)=0,"",INDEX('Smelter Look-up'!$C:$C,MATCH($A944,'Smelter Look-up'!$E:$E,0)))</f>
        <v/>
      </c>
      <c r="D944" s="282"/>
      <c r="E944" s="216" t="str">
        <f ca="1">IF(ISERROR($V944),"",OFFSET('Smelter Look-up'!$D$4,$V944-4,0)&amp;"")</f>
        <v/>
      </c>
      <c r="F944" s="216" t="str">
        <f ca="1">IF(ISERROR($V944),"",OFFSET('Smelter Look-up'!$E$4,$V944-4,0))</f>
        <v/>
      </c>
      <c r="G944" s="216" t="str">
        <f ca="1">IF(C944=$X$4,"Enter smelter details",IF(ISERROR($V944),"",OFFSET('Smelter Look-up'!$F$4,$V944-4,0)))</f>
        <v/>
      </c>
      <c r="H944" s="217" t="str">
        <f ca="1">IF(ISERROR($V944),"",OFFSET('Smelter Look-up'!$G$4,$V944-4,0))</f>
        <v/>
      </c>
      <c r="I944" s="218" t="str">
        <f ca="1">IF(ISERROR($V944),"",OFFSET('Smelter Look-up'!$H$4,$V944-4,0))</f>
        <v/>
      </c>
      <c r="J944" s="218" t="str">
        <f ca="1">IF(ISERROR($V944),"",OFFSET('Smelter Look-up'!$I$4,$V944-4,0))</f>
        <v/>
      </c>
      <c r="K944" s="272"/>
      <c r="L944" s="272"/>
      <c r="M944" s="272"/>
      <c r="N944" s="272"/>
      <c r="O944" s="272"/>
      <c r="P944" s="219"/>
      <c r="Q944" s="273"/>
      <c r="R944" s="216" t="str">
        <f ca="1">IF(ISERROR($V944),"",OFFSET('Smelter Look-up'!$C$4,$V944-4,0)&amp;"")</f>
        <v/>
      </c>
      <c r="S944" s="224" t="str">
        <f t="shared" ca="1" si="132"/>
        <v/>
      </c>
      <c r="T944" s="224" t="str">
        <f ca="1">IF(B944="","",IF(ISERROR(MATCH($J944,SorP!$B$1:$B$6230,0)),"",INDIRECT("'SorP'!$A$"&amp;MATCH($J944,SorP!$B$1:$B$6230,0))))</f>
        <v/>
      </c>
      <c r="U944" s="240"/>
      <c r="V944" s="274" t="e">
        <f>IF(C944="",NA(),MATCH($B944&amp;$C944,'Smelter Look-up'!$J:$J,0))</f>
        <v>#N/A</v>
      </c>
      <c r="W944" s="275"/>
      <c r="X944" s="275">
        <f t="shared" ca="1" si="133"/>
        <v>0</v>
      </c>
      <c r="Y944" s="275"/>
      <c r="Z944" s="275"/>
      <c r="AB944" s="277" t="str">
        <f t="shared" si="134"/>
        <v/>
      </c>
    </row>
    <row r="945" spans="1:28" s="276" customFormat="1" ht="20.25">
      <c r="A945" s="330"/>
      <c r="B945" s="216" t="str">
        <f>IF(LEN(A945)=0,"",INDEX('Smelter Look-up'!$A:$A,MATCH($A945,'Smelter Look-up'!$E:$E,0)))</f>
        <v/>
      </c>
      <c r="C945" s="220" t="str">
        <f>IF(LEN(A945)=0,"",INDEX('Smelter Look-up'!$C:$C,MATCH($A945,'Smelter Look-up'!$E:$E,0)))</f>
        <v/>
      </c>
      <c r="D945" s="282"/>
      <c r="E945" s="216" t="str">
        <f ca="1">IF(ISERROR($V945),"",OFFSET('Smelter Look-up'!$D$4,$V945-4,0)&amp;"")</f>
        <v/>
      </c>
      <c r="F945" s="216" t="str">
        <f ca="1">IF(ISERROR($V945),"",OFFSET('Smelter Look-up'!$E$4,$V945-4,0))</f>
        <v/>
      </c>
      <c r="G945" s="216" t="str">
        <f ca="1">IF(C945=$X$4,"Enter smelter details",IF(ISERROR($V945),"",OFFSET('Smelter Look-up'!$F$4,$V945-4,0)))</f>
        <v/>
      </c>
      <c r="H945" s="217" t="str">
        <f ca="1">IF(ISERROR($V945),"",OFFSET('Smelter Look-up'!$G$4,$V945-4,0))</f>
        <v/>
      </c>
      <c r="I945" s="218" t="str">
        <f ca="1">IF(ISERROR($V945),"",OFFSET('Smelter Look-up'!$H$4,$V945-4,0))</f>
        <v/>
      </c>
      <c r="J945" s="218" t="str">
        <f ca="1">IF(ISERROR($V945),"",OFFSET('Smelter Look-up'!$I$4,$V945-4,0))</f>
        <v/>
      </c>
      <c r="K945" s="272"/>
      <c r="L945" s="272"/>
      <c r="M945" s="272"/>
      <c r="N945" s="272"/>
      <c r="O945" s="272"/>
      <c r="P945" s="219"/>
      <c r="Q945" s="273"/>
      <c r="R945" s="216" t="str">
        <f ca="1">IF(ISERROR($V945),"",OFFSET('Smelter Look-up'!$C$4,$V945-4,0)&amp;"")</f>
        <v/>
      </c>
      <c r="S945" s="224" t="str">
        <f t="shared" ca="1" si="132"/>
        <v/>
      </c>
      <c r="T945" s="224" t="str">
        <f ca="1">IF(B945="","",IF(ISERROR(MATCH($J945,SorP!$B$1:$B$6230,0)),"",INDIRECT("'SorP'!$A$"&amp;MATCH($J945,SorP!$B$1:$B$6230,0))))</f>
        <v/>
      </c>
      <c r="U945" s="240"/>
      <c r="V945" s="274" t="e">
        <f>IF(C945="",NA(),MATCH($B945&amp;$C945,'Smelter Look-up'!$J:$J,0))</f>
        <v>#N/A</v>
      </c>
      <c r="W945" s="275"/>
      <c r="X945" s="275">
        <f t="shared" ca="1" si="133"/>
        <v>0</v>
      </c>
      <c r="Y945" s="275"/>
      <c r="Z945" s="275"/>
      <c r="AB945" s="277" t="str">
        <f t="shared" si="134"/>
        <v/>
      </c>
    </row>
    <row r="946" spans="1:28" s="276" customFormat="1" ht="20.25">
      <c r="A946" s="330"/>
      <c r="B946" s="216" t="str">
        <f>IF(LEN(A946)=0,"",INDEX('Smelter Look-up'!$A:$A,MATCH($A946,'Smelter Look-up'!$E:$E,0)))</f>
        <v/>
      </c>
      <c r="C946" s="220" t="str">
        <f>IF(LEN(A946)=0,"",INDEX('Smelter Look-up'!$C:$C,MATCH($A946,'Smelter Look-up'!$E:$E,0)))</f>
        <v/>
      </c>
      <c r="D946" s="282"/>
      <c r="E946" s="216" t="str">
        <f ca="1">IF(ISERROR($V946),"",OFFSET('Smelter Look-up'!$D$4,$V946-4,0)&amp;"")</f>
        <v/>
      </c>
      <c r="F946" s="216" t="str">
        <f ca="1">IF(ISERROR($V946),"",OFFSET('Smelter Look-up'!$E$4,$V946-4,0))</f>
        <v/>
      </c>
      <c r="G946" s="216" t="str">
        <f ca="1">IF(C946=$X$4,"Enter smelter details",IF(ISERROR($V946),"",OFFSET('Smelter Look-up'!$F$4,$V946-4,0)))</f>
        <v/>
      </c>
      <c r="H946" s="217" t="str">
        <f ca="1">IF(ISERROR($V946),"",OFFSET('Smelter Look-up'!$G$4,$V946-4,0))</f>
        <v/>
      </c>
      <c r="I946" s="218" t="str">
        <f ca="1">IF(ISERROR($V946),"",OFFSET('Smelter Look-up'!$H$4,$V946-4,0))</f>
        <v/>
      </c>
      <c r="J946" s="218" t="str">
        <f ca="1">IF(ISERROR($V946),"",OFFSET('Smelter Look-up'!$I$4,$V946-4,0))</f>
        <v/>
      </c>
      <c r="K946" s="272"/>
      <c r="L946" s="272"/>
      <c r="M946" s="272"/>
      <c r="N946" s="272"/>
      <c r="O946" s="272"/>
      <c r="P946" s="219"/>
      <c r="Q946" s="273"/>
      <c r="R946" s="216" t="str">
        <f ca="1">IF(ISERROR($V946),"",OFFSET('Smelter Look-up'!$C$4,$V946-4,0)&amp;"")</f>
        <v/>
      </c>
      <c r="S946" s="224" t="str">
        <f t="shared" ca="1" si="132"/>
        <v/>
      </c>
      <c r="T946" s="224" t="str">
        <f ca="1">IF(B946="","",IF(ISERROR(MATCH($J946,SorP!$B$1:$B$6230,0)),"",INDIRECT("'SorP'!$A$"&amp;MATCH($J946,SorP!$B$1:$B$6230,0))))</f>
        <v/>
      </c>
      <c r="U946" s="240"/>
      <c r="V946" s="274" t="e">
        <f>IF(C946="",NA(),MATCH($B946&amp;$C946,'Smelter Look-up'!$J:$J,0))</f>
        <v>#N/A</v>
      </c>
      <c r="W946" s="275"/>
      <c r="X946" s="275">
        <f t="shared" ca="1" si="133"/>
        <v>0</v>
      </c>
      <c r="Y946" s="275"/>
      <c r="Z946" s="275"/>
      <c r="AB946" s="277" t="str">
        <f t="shared" si="134"/>
        <v/>
      </c>
    </row>
    <row r="947" spans="1:28" s="276" customFormat="1" ht="20.25">
      <c r="A947" s="330"/>
      <c r="B947" s="216" t="str">
        <f>IF(LEN(A947)=0,"",INDEX('Smelter Look-up'!$A:$A,MATCH($A947,'Smelter Look-up'!$E:$E,0)))</f>
        <v/>
      </c>
      <c r="C947" s="220" t="str">
        <f>IF(LEN(A947)=0,"",INDEX('Smelter Look-up'!$C:$C,MATCH($A947,'Smelter Look-up'!$E:$E,0)))</f>
        <v/>
      </c>
      <c r="D947" s="282"/>
      <c r="E947" s="216" t="str">
        <f ca="1">IF(ISERROR($V947),"",OFFSET('Smelter Look-up'!$D$4,$V947-4,0)&amp;"")</f>
        <v/>
      </c>
      <c r="F947" s="216" t="str">
        <f ca="1">IF(ISERROR($V947),"",OFFSET('Smelter Look-up'!$E$4,$V947-4,0))</f>
        <v/>
      </c>
      <c r="G947" s="216" t="str">
        <f ca="1">IF(C947=$X$4,"Enter smelter details",IF(ISERROR($V947),"",OFFSET('Smelter Look-up'!$F$4,$V947-4,0)))</f>
        <v/>
      </c>
      <c r="H947" s="217" t="str">
        <f ca="1">IF(ISERROR($V947),"",OFFSET('Smelter Look-up'!$G$4,$V947-4,0))</f>
        <v/>
      </c>
      <c r="I947" s="218" t="str">
        <f ca="1">IF(ISERROR($V947),"",OFFSET('Smelter Look-up'!$H$4,$V947-4,0))</f>
        <v/>
      </c>
      <c r="J947" s="218" t="str">
        <f ca="1">IF(ISERROR($V947),"",OFFSET('Smelter Look-up'!$I$4,$V947-4,0))</f>
        <v/>
      </c>
      <c r="K947" s="272"/>
      <c r="L947" s="272"/>
      <c r="M947" s="272"/>
      <c r="N947" s="272"/>
      <c r="O947" s="272"/>
      <c r="P947" s="219"/>
      <c r="Q947" s="273"/>
      <c r="R947" s="216" t="str">
        <f ca="1">IF(ISERROR($V947),"",OFFSET('Smelter Look-up'!$C$4,$V947-4,0)&amp;"")</f>
        <v/>
      </c>
      <c r="S947" s="224" t="str">
        <f t="shared" ca="1" si="132"/>
        <v/>
      </c>
      <c r="T947" s="224" t="str">
        <f ca="1">IF(B947="","",IF(ISERROR(MATCH($J947,SorP!$B$1:$B$6230,0)),"",INDIRECT("'SorP'!$A$"&amp;MATCH($J947,SorP!$B$1:$B$6230,0))))</f>
        <v/>
      </c>
      <c r="U947" s="240"/>
      <c r="V947" s="274" t="e">
        <f>IF(C947="",NA(),MATCH($B947&amp;$C947,'Smelter Look-up'!$J:$J,0))</f>
        <v>#N/A</v>
      </c>
      <c r="W947" s="275"/>
      <c r="X947" s="275">
        <f t="shared" ca="1" si="133"/>
        <v>0</v>
      </c>
      <c r="Y947" s="275"/>
      <c r="Z947" s="275"/>
      <c r="AB947" s="277" t="str">
        <f t="shared" si="134"/>
        <v/>
      </c>
    </row>
    <row r="948" spans="1:28" s="276" customFormat="1" ht="20.25">
      <c r="A948" s="330"/>
      <c r="B948" s="216" t="str">
        <f>IF(LEN(A948)=0,"",INDEX('Smelter Look-up'!$A:$A,MATCH($A948,'Smelter Look-up'!$E:$E,0)))</f>
        <v/>
      </c>
      <c r="C948" s="220" t="str">
        <f>IF(LEN(A948)=0,"",INDEX('Smelter Look-up'!$C:$C,MATCH($A948,'Smelter Look-up'!$E:$E,0)))</f>
        <v/>
      </c>
      <c r="D948" s="282"/>
      <c r="E948" s="216" t="str">
        <f ca="1">IF(ISERROR($V948),"",OFFSET('Smelter Look-up'!$D$4,$V948-4,0)&amp;"")</f>
        <v/>
      </c>
      <c r="F948" s="216" t="str">
        <f ca="1">IF(ISERROR($V948),"",OFFSET('Smelter Look-up'!$E$4,$V948-4,0))</f>
        <v/>
      </c>
      <c r="G948" s="216" t="str">
        <f ca="1">IF(C948=$X$4,"Enter smelter details",IF(ISERROR($V948),"",OFFSET('Smelter Look-up'!$F$4,$V948-4,0)))</f>
        <v/>
      </c>
      <c r="H948" s="217" t="str">
        <f ca="1">IF(ISERROR($V948),"",OFFSET('Smelter Look-up'!$G$4,$V948-4,0))</f>
        <v/>
      </c>
      <c r="I948" s="218" t="str">
        <f ca="1">IF(ISERROR($V948),"",OFFSET('Smelter Look-up'!$H$4,$V948-4,0))</f>
        <v/>
      </c>
      <c r="J948" s="218" t="str">
        <f ca="1">IF(ISERROR($V948),"",OFFSET('Smelter Look-up'!$I$4,$V948-4,0))</f>
        <v/>
      </c>
      <c r="K948" s="272"/>
      <c r="L948" s="272"/>
      <c r="M948" s="272"/>
      <c r="N948" s="272"/>
      <c r="O948" s="272"/>
      <c r="P948" s="219"/>
      <c r="Q948" s="273"/>
      <c r="R948" s="216" t="str">
        <f ca="1">IF(ISERROR($V948),"",OFFSET('Smelter Look-up'!$C$4,$V948-4,0)&amp;"")</f>
        <v/>
      </c>
      <c r="S948" s="224" t="str">
        <f t="shared" ca="1" si="132"/>
        <v/>
      </c>
      <c r="T948" s="224" t="str">
        <f ca="1">IF(B948="","",IF(ISERROR(MATCH($J948,SorP!$B$1:$B$6230,0)),"",INDIRECT("'SorP'!$A$"&amp;MATCH($J948,SorP!$B$1:$B$6230,0))))</f>
        <v/>
      </c>
      <c r="U948" s="240"/>
      <c r="V948" s="274" t="e">
        <f>IF(C948="",NA(),MATCH($B948&amp;$C948,'Smelter Look-up'!$J:$J,0))</f>
        <v>#N/A</v>
      </c>
      <c r="W948" s="275"/>
      <c r="X948" s="275">
        <f t="shared" ca="1" si="133"/>
        <v>0</v>
      </c>
      <c r="Y948" s="275"/>
      <c r="Z948" s="275"/>
      <c r="AB948" s="277" t="str">
        <f t="shared" si="134"/>
        <v/>
      </c>
    </row>
    <row r="949" spans="1:28" s="276" customFormat="1" ht="20.25">
      <c r="A949" s="330"/>
      <c r="B949" s="216" t="str">
        <f>IF(LEN(A949)=0,"",INDEX('Smelter Look-up'!$A:$A,MATCH($A949,'Smelter Look-up'!$E:$E,0)))</f>
        <v/>
      </c>
      <c r="C949" s="220" t="str">
        <f>IF(LEN(A949)=0,"",INDEX('Smelter Look-up'!$C:$C,MATCH($A949,'Smelter Look-up'!$E:$E,0)))</f>
        <v/>
      </c>
      <c r="D949" s="282"/>
      <c r="E949" s="216" t="str">
        <f ca="1">IF(ISERROR($V949),"",OFFSET('Smelter Look-up'!$D$4,$V949-4,0)&amp;"")</f>
        <v/>
      </c>
      <c r="F949" s="216" t="str">
        <f ca="1">IF(ISERROR($V949),"",OFFSET('Smelter Look-up'!$E$4,$V949-4,0))</f>
        <v/>
      </c>
      <c r="G949" s="216" t="str">
        <f ca="1">IF(C949=$X$4,"Enter smelter details",IF(ISERROR($V949),"",OFFSET('Smelter Look-up'!$F$4,$V949-4,0)))</f>
        <v/>
      </c>
      <c r="H949" s="217" t="str">
        <f ca="1">IF(ISERROR($V949),"",OFFSET('Smelter Look-up'!$G$4,$V949-4,0))</f>
        <v/>
      </c>
      <c r="I949" s="218" t="str">
        <f ca="1">IF(ISERROR($V949),"",OFFSET('Smelter Look-up'!$H$4,$V949-4,0))</f>
        <v/>
      </c>
      <c r="J949" s="218" t="str">
        <f ca="1">IF(ISERROR($V949),"",OFFSET('Smelter Look-up'!$I$4,$V949-4,0))</f>
        <v/>
      </c>
      <c r="K949" s="272"/>
      <c r="L949" s="272"/>
      <c r="M949" s="272"/>
      <c r="N949" s="272"/>
      <c r="O949" s="272"/>
      <c r="P949" s="219"/>
      <c r="Q949" s="273"/>
      <c r="R949" s="216" t="str">
        <f ca="1">IF(ISERROR($V949),"",OFFSET('Smelter Look-up'!$C$4,$V949-4,0)&amp;"")</f>
        <v/>
      </c>
      <c r="S949" s="224" t="str">
        <f t="shared" ca="1" si="132"/>
        <v/>
      </c>
      <c r="T949" s="224" t="str">
        <f ca="1">IF(B949="","",IF(ISERROR(MATCH($J949,SorP!$B$1:$B$6230,0)),"",INDIRECT("'SorP'!$A$"&amp;MATCH($J949,SorP!$B$1:$B$6230,0))))</f>
        <v/>
      </c>
      <c r="U949" s="240"/>
      <c r="V949" s="274" t="e">
        <f>IF(C949="",NA(),MATCH($B949&amp;$C949,'Smelter Look-up'!$J:$J,0))</f>
        <v>#N/A</v>
      </c>
      <c r="W949" s="275"/>
      <c r="X949" s="275">
        <f t="shared" ca="1" si="133"/>
        <v>0</v>
      </c>
      <c r="Y949" s="275"/>
      <c r="Z949" s="275"/>
      <c r="AB949" s="277" t="str">
        <f t="shared" si="134"/>
        <v/>
      </c>
    </row>
    <row r="950" spans="1:28" s="276" customFormat="1" ht="20.25">
      <c r="A950" s="330"/>
      <c r="B950" s="216" t="str">
        <f>IF(LEN(A950)=0,"",INDEX('Smelter Look-up'!$A:$A,MATCH($A950,'Smelter Look-up'!$E:$E,0)))</f>
        <v/>
      </c>
      <c r="C950" s="220" t="str">
        <f>IF(LEN(A950)=0,"",INDEX('Smelter Look-up'!$C:$C,MATCH($A950,'Smelter Look-up'!$E:$E,0)))</f>
        <v/>
      </c>
      <c r="D950" s="282"/>
      <c r="E950" s="216" t="str">
        <f ca="1">IF(ISERROR($V950),"",OFFSET('Smelter Look-up'!$D$4,$V950-4,0)&amp;"")</f>
        <v/>
      </c>
      <c r="F950" s="216" t="str">
        <f ca="1">IF(ISERROR($V950),"",OFFSET('Smelter Look-up'!$E$4,$V950-4,0))</f>
        <v/>
      </c>
      <c r="G950" s="216" t="str">
        <f ca="1">IF(C950=$X$4,"Enter smelter details",IF(ISERROR($V950),"",OFFSET('Smelter Look-up'!$F$4,$V950-4,0)))</f>
        <v/>
      </c>
      <c r="H950" s="217" t="str">
        <f ca="1">IF(ISERROR($V950),"",OFFSET('Smelter Look-up'!$G$4,$V950-4,0))</f>
        <v/>
      </c>
      <c r="I950" s="218" t="str">
        <f ca="1">IF(ISERROR($V950),"",OFFSET('Smelter Look-up'!$H$4,$V950-4,0))</f>
        <v/>
      </c>
      <c r="J950" s="218" t="str">
        <f ca="1">IF(ISERROR($V950),"",OFFSET('Smelter Look-up'!$I$4,$V950-4,0))</f>
        <v/>
      </c>
      <c r="K950" s="272"/>
      <c r="L950" s="272"/>
      <c r="M950" s="272"/>
      <c r="N950" s="272"/>
      <c r="O950" s="272"/>
      <c r="P950" s="219"/>
      <c r="Q950" s="273"/>
      <c r="R950" s="216" t="str">
        <f ca="1">IF(ISERROR($V950),"",OFFSET('Smelter Look-up'!$C$4,$V950-4,0)&amp;"")</f>
        <v/>
      </c>
      <c r="S950" s="224" t="str">
        <f t="shared" ca="1" si="132"/>
        <v/>
      </c>
      <c r="T950" s="224" t="str">
        <f ca="1">IF(B950="","",IF(ISERROR(MATCH($J950,SorP!$B$1:$B$6230,0)),"",INDIRECT("'SorP'!$A$"&amp;MATCH($J950,SorP!$B$1:$B$6230,0))))</f>
        <v/>
      </c>
      <c r="U950" s="240"/>
      <c r="V950" s="274" t="e">
        <f>IF(C950="",NA(),MATCH($B950&amp;$C950,'Smelter Look-up'!$J:$J,0))</f>
        <v>#N/A</v>
      </c>
      <c r="W950" s="275"/>
      <c r="X950" s="275">
        <f t="shared" ca="1" si="133"/>
        <v>0</v>
      </c>
      <c r="Y950" s="275"/>
      <c r="Z950" s="275"/>
      <c r="AB950" s="277" t="str">
        <f t="shared" si="134"/>
        <v/>
      </c>
    </row>
    <row r="951" spans="1:28" s="276" customFormat="1" ht="20.25">
      <c r="A951" s="330"/>
      <c r="B951" s="216" t="str">
        <f>IF(LEN(A951)=0,"",INDEX('Smelter Look-up'!$A:$A,MATCH($A951,'Smelter Look-up'!$E:$E,0)))</f>
        <v/>
      </c>
      <c r="C951" s="220" t="str">
        <f>IF(LEN(A951)=0,"",INDEX('Smelter Look-up'!$C:$C,MATCH($A951,'Smelter Look-up'!$E:$E,0)))</f>
        <v/>
      </c>
      <c r="D951" s="282"/>
      <c r="E951" s="216" t="str">
        <f ca="1">IF(ISERROR($V951),"",OFFSET('Smelter Look-up'!$D$4,$V951-4,0)&amp;"")</f>
        <v/>
      </c>
      <c r="F951" s="216" t="str">
        <f ca="1">IF(ISERROR($V951),"",OFFSET('Smelter Look-up'!$E$4,$V951-4,0))</f>
        <v/>
      </c>
      <c r="G951" s="216" t="str">
        <f ca="1">IF(C951=$X$4,"Enter smelter details",IF(ISERROR($V951),"",OFFSET('Smelter Look-up'!$F$4,$V951-4,0)))</f>
        <v/>
      </c>
      <c r="H951" s="217" t="str">
        <f ca="1">IF(ISERROR($V951),"",OFFSET('Smelter Look-up'!$G$4,$V951-4,0))</f>
        <v/>
      </c>
      <c r="I951" s="218" t="str">
        <f ca="1">IF(ISERROR($V951),"",OFFSET('Smelter Look-up'!$H$4,$V951-4,0))</f>
        <v/>
      </c>
      <c r="J951" s="218" t="str">
        <f ca="1">IF(ISERROR($V951),"",OFFSET('Smelter Look-up'!$I$4,$V951-4,0))</f>
        <v/>
      </c>
      <c r="K951" s="272"/>
      <c r="L951" s="272"/>
      <c r="M951" s="272"/>
      <c r="N951" s="272"/>
      <c r="O951" s="272"/>
      <c r="P951" s="219"/>
      <c r="Q951" s="273"/>
      <c r="R951" s="216" t="str">
        <f ca="1">IF(ISERROR($V951),"",OFFSET('Smelter Look-up'!$C$4,$V951-4,0)&amp;"")</f>
        <v/>
      </c>
      <c r="S951" s="224" t="str">
        <f t="shared" ca="1" si="132"/>
        <v/>
      </c>
      <c r="T951" s="224" t="str">
        <f ca="1">IF(B951="","",IF(ISERROR(MATCH($J951,SorP!$B$1:$B$6230,0)),"",INDIRECT("'SorP'!$A$"&amp;MATCH($J951,SorP!$B$1:$B$6230,0))))</f>
        <v/>
      </c>
      <c r="U951" s="240"/>
      <c r="V951" s="274" t="e">
        <f>IF(C951="",NA(),MATCH($B951&amp;$C951,'Smelter Look-up'!$J:$J,0))</f>
        <v>#N/A</v>
      </c>
      <c r="W951" s="275"/>
      <c r="X951" s="275">
        <f t="shared" ca="1" si="133"/>
        <v>0</v>
      </c>
      <c r="Y951" s="275"/>
      <c r="Z951" s="275"/>
      <c r="AB951" s="277" t="str">
        <f t="shared" si="134"/>
        <v/>
      </c>
    </row>
    <row r="952" spans="1:28" s="276" customFormat="1" ht="20.25">
      <c r="A952" s="330"/>
      <c r="B952" s="216" t="str">
        <f>IF(LEN(A952)=0,"",INDEX('Smelter Look-up'!$A:$A,MATCH($A952,'Smelter Look-up'!$E:$E,0)))</f>
        <v/>
      </c>
      <c r="C952" s="220" t="str">
        <f>IF(LEN(A952)=0,"",INDEX('Smelter Look-up'!$C:$C,MATCH($A952,'Smelter Look-up'!$E:$E,0)))</f>
        <v/>
      </c>
      <c r="D952" s="282"/>
      <c r="E952" s="216" t="str">
        <f ca="1">IF(ISERROR($V952),"",OFFSET('Smelter Look-up'!$D$4,$V952-4,0)&amp;"")</f>
        <v/>
      </c>
      <c r="F952" s="216" t="str">
        <f ca="1">IF(ISERROR($V952),"",OFFSET('Smelter Look-up'!$E$4,$V952-4,0))</f>
        <v/>
      </c>
      <c r="G952" s="216" t="str">
        <f ca="1">IF(C952=$X$4,"Enter smelter details",IF(ISERROR($V952),"",OFFSET('Smelter Look-up'!$F$4,$V952-4,0)))</f>
        <v/>
      </c>
      <c r="H952" s="217" t="str">
        <f ca="1">IF(ISERROR($V952),"",OFFSET('Smelter Look-up'!$G$4,$V952-4,0))</f>
        <v/>
      </c>
      <c r="I952" s="218" t="str">
        <f ca="1">IF(ISERROR($V952),"",OFFSET('Smelter Look-up'!$H$4,$V952-4,0))</f>
        <v/>
      </c>
      <c r="J952" s="218" t="str">
        <f ca="1">IF(ISERROR($V952),"",OFFSET('Smelter Look-up'!$I$4,$V952-4,0))</f>
        <v/>
      </c>
      <c r="K952" s="272"/>
      <c r="L952" s="272"/>
      <c r="M952" s="272"/>
      <c r="N952" s="272"/>
      <c r="O952" s="272"/>
      <c r="P952" s="219"/>
      <c r="Q952" s="273"/>
      <c r="R952" s="216" t="str">
        <f ca="1">IF(ISERROR($V952),"",OFFSET('Smelter Look-up'!$C$4,$V952-4,0)&amp;"")</f>
        <v/>
      </c>
      <c r="S952" s="224" t="str">
        <f t="shared" ca="1" si="132"/>
        <v/>
      </c>
      <c r="T952" s="224" t="str">
        <f ca="1">IF(B952="","",IF(ISERROR(MATCH($J952,SorP!$B$1:$B$6230,0)),"",INDIRECT("'SorP'!$A$"&amp;MATCH($J952,SorP!$B$1:$B$6230,0))))</f>
        <v/>
      </c>
      <c r="U952" s="240"/>
      <c r="V952" s="274" t="e">
        <f>IF(C952="",NA(),MATCH($B952&amp;$C952,'Smelter Look-up'!$J:$J,0))</f>
        <v>#N/A</v>
      </c>
      <c r="W952" s="275"/>
      <c r="X952" s="275">
        <f t="shared" ca="1" si="133"/>
        <v>0</v>
      </c>
      <c r="Y952" s="275"/>
      <c r="Z952" s="275"/>
      <c r="AB952" s="277" t="str">
        <f t="shared" si="134"/>
        <v/>
      </c>
    </row>
    <row r="953" spans="1:28" s="276" customFormat="1" ht="20.25">
      <c r="A953" s="330"/>
      <c r="B953" s="216" t="str">
        <f>IF(LEN(A953)=0,"",INDEX('Smelter Look-up'!$A:$A,MATCH($A953,'Smelter Look-up'!$E:$E,0)))</f>
        <v/>
      </c>
      <c r="C953" s="220" t="str">
        <f>IF(LEN(A953)=0,"",INDEX('Smelter Look-up'!$C:$C,MATCH($A953,'Smelter Look-up'!$E:$E,0)))</f>
        <v/>
      </c>
      <c r="D953" s="282"/>
      <c r="E953" s="216" t="str">
        <f ca="1">IF(ISERROR($V953),"",OFFSET('Smelter Look-up'!$D$4,$V953-4,0)&amp;"")</f>
        <v/>
      </c>
      <c r="F953" s="216" t="str">
        <f ca="1">IF(ISERROR($V953),"",OFFSET('Smelter Look-up'!$E$4,$V953-4,0))</f>
        <v/>
      </c>
      <c r="G953" s="216" t="str">
        <f ca="1">IF(C953=$X$4,"Enter smelter details",IF(ISERROR($V953),"",OFFSET('Smelter Look-up'!$F$4,$V953-4,0)))</f>
        <v/>
      </c>
      <c r="H953" s="217" t="str">
        <f ca="1">IF(ISERROR($V953),"",OFFSET('Smelter Look-up'!$G$4,$V953-4,0))</f>
        <v/>
      </c>
      <c r="I953" s="218" t="str">
        <f ca="1">IF(ISERROR($V953),"",OFFSET('Smelter Look-up'!$H$4,$V953-4,0))</f>
        <v/>
      </c>
      <c r="J953" s="218" t="str">
        <f ca="1">IF(ISERROR($V953),"",OFFSET('Smelter Look-up'!$I$4,$V953-4,0))</f>
        <v/>
      </c>
      <c r="K953" s="272"/>
      <c r="L953" s="272"/>
      <c r="M953" s="272"/>
      <c r="N953" s="272"/>
      <c r="O953" s="272"/>
      <c r="P953" s="219"/>
      <c r="Q953" s="273"/>
      <c r="R953" s="216" t="str">
        <f ca="1">IF(ISERROR($V953),"",OFFSET('Smelter Look-up'!$C$4,$V953-4,0)&amp;"")</f>
        <v/>
      </c>
      <c r="S953" s="224" t="str">
        <f t="shared" ca="1" si="132"/>
        <v/>
      </c>
      <c r="T953" s="224" t="str">
        <f ca="1">IF(B953="","",IF(ISERROR(MATCH($J953,SorP!$B$1:$B$6230,0)),"",INDIRECT("'SorP'!$A$"&amp;MATCH($J953,SorP!$B$1:$B$6230,0))))</f>
        <v/>
      </c>
      <c r="U953" s="240"/>
      <c r="V953" s="274" t="e">
        <f>IF(C953="",NA(),MATCH($B953&amp;$C953,'Smelter Look-up'!$J:$J,0))</f>
        <v>#N/A</v>
      </c>
      <c r="W953" s="275"/>
      <c r="X953" s="275">
        <f t="shared" ca="1" si="133"/>
        <v>0</v>
      </c>
      <c r="Y953" s="275"/>
      <c r="Z953" s="275"/>
      <c r="AB953" s="277" t="str">
        <f t="shared" si="134"/>
        <v/>
      </c>
    </row>
    <row r="954" spans="1:28" s="276" customFormat="1" ht="20.25">
      <c r="A954" s="330"/>
      <c r="B954" s="216" t="str">
        <f>IF(LEN(A954)=0,"",INDEX('Smelter Look-up'!$A:$A,MATCH($A954,'Smelter Look-up'!$E:$E,0)))</f>
        <v/>
      </c>
      <c r="C954" s="220" t="str">
        <f>IF(LEN(A954)=0,"",INDEX('Smelter Look-up'!$C:$C,MATCH($A954,'Smelter Look-up'!$E:$E,0)))</f>
        <v/>
      </c>
      <c r="D954" s="282"/>
      <c r="E954" s="216" t="str">
        <f ca="1">IF(ISERROR($V954),"",OFFSET('Smelter Look-up'!$D$4,$V954-4,0)&amp;"")</f>
        <v/>
      </c>
      <c r="F954" s="216" t="str">
        <f ca="1">IF(ISERROR($V954),"",OFFSET('Smelter Look-up'!$E$4,$V954-4,0))</f>
        <v/>
      </c>
      <c r="G954" s="216" t="str">
        <f ca="1">IF(C954=$X$4,"Enter smelter details",IF(ISERROR($V954),"",OFFSET('Smelter Look-up'!$F$4,$V954-4,0)))</f>
        <v/>
      </c>
      <c r="H954" s="217" t="str">
        <f ca="1">IF(ISERROR($V954),"",OFFSET('Smelter Look-up'!$G$4,$V954-4,0))</f>
        <v/>
      </c>
      <c r="I954" s="218" t="str">
        <f ca="1">IF(ISERROR($V954),"",OFFSET('Smelter Look-up'!$H$4,$V954-4,0))</f>
        <v/>
      </c>
      <c r="J954" s="218" t="str">
        <f ca="1">IF(ISERROR($V954),"",OFFSET('Smelter Look-up'!$I$4,$V954-4,0))</f>
        <v/>
      </c>
      <c r="K954" s="272"/>
      <c r="L954" s="272"/>
      <c r="M954" s="272"/>
      <c r="N954" s="272"/>
      <c r="O954" s="272"/>
      <c r="P954" s="219"/>
      <c r="Q954" s="273"/>
      <c r="R954" s="216" t="str">
        <f ca="1">IF(ISERROR($V954),"",OFFSET('Smelter Look-up'!$C$4,$V954-4,0)&amp;"")</f>
        <v/>
      </c>
      <c r="S954" s="224" t="str">
        <f t="shared" ca="1" si="132"/>
        <v/>
      </c>
      <c r="T954" s="224" t="str">
        <f ca="1">IF(B954="","",IF(ISERROR(MATCH($J954,SorP!$B$1:$B$6230,0)),"",INDIRECT("'SorP'!$A$"&amp;MATCH($J954,SorP!$B$1:$B$6230,0))))</f>
        <v/>
      </c>
      <c r="U954" s="240"/>
      <c r="V954" s="274" t="e">
        <f>IF(C954="",NA(),MATCH($B954&amp;$C954,'Smelter Look-up'!$J:$J,0))</f>
        <v>#N/A</v>
      </c>
      <c r="W954" s="275"/>
      <c r="X954" s="275">
        <f t="shared" ca="1" si="133"/>
        <v>0</v>
      </c>
      <c r="Y954" s="275"/>
      <c r="Z954" s="275"/>
      <c r="AB954" s="277" t="str">
        <f t="shared" si="134"/>
        <v/>
      </c>
    </row>
    <row r="955" spans="1:28" s="276" customFormat="1" ht="20.25">
      <c r="A955" s="330"/>
      <c r="B955" s="216" t="str">
        <f>IF(LEN(A955)=0,"",INDEX('Smelter Look-up'!$A:$A,MATCH($A955,'Smelter Look-up'!$E:$E,0)))</f>
        <v/>
      </c>
      <c r="C955" s="220" t="str">
        <f>IF(LEN(A955)=0,"",INDEX('Smelter Look-up'!$C:$C,MATCH($A955,'Smelter Look-up'!$E:$E,0)))</f>
        <v/>
      </c>
      <c r="D955" s="282"/>
      <c r="E955" s="216" t="str">
        <f ca="1">IF(ISERROR($V955),"",OFFSET('Smelter Look-up'!$D$4,$V955-4,0)&amp;"")</f>
        <v/>
      </c>
      <c r="F955" s="216" t="str">
        <f ca="1">IF(ISERROR($V955),"",OFFSET('Smelter Look-up'!$E$4,$V955-4,0))</f>
        <v/>
      </c>
      <c r="G955" s="216" t="str">
        <f ca="1">IF(C955=$X$4,"Enter smelter details",IF(ISERROR($V955),"",OFFSET('Smelter Look-up'!$F$4,$V955-4,0)))</f>
        <v/>
      </c>
      <c r="H955" s="217" t="str">
        <f ca="1">IF(ISERROR($V955),"",OFFSET('Smelter Look-up'!$G$4,$V955-4,0))</f>
        <v/>
      </c>
      <c r="I955" s="218" t="str">
        <f ca="1">IF(ISERROR($V955),"",OFFSET('Smelter Look-up'!$H$4,$V955-4,0))</f>
        <v/>
      </c>
      <c r="J955" s="218" t="str">
        <f ca="1">IF(ISERROR($V955),"",OFFSET('Smelter Look-up'!$I$4,$V955-4,0))</f>
        <v/>
      </c>
      <c r="K955" s="272"/>
      <c r="L955" s="272"/>
      <c r="M955" s="272"/>
      <c r="N955" s="272"/>
      <c r="O955" s="272"/>
      <c r="P955" s="219"/>
      <c r="Q955" s="273"/>
      <c r="R955" s="216" t="str">
        <f ca="1">IF(ISERROR($V955),"",OFFSET('Smelter Look-up'!$C$4,$V955-4,0)&amp;"")</f>
        <v/>
      </c>
      <c r="S955" s="224" t="str">
        <f t="shared" ref="S955" ca="1" si="135">IF(B955="","",IF(ISERROR(MATCH($E955,CL,0)),"Unknown",INDIRECT("'C'!$A$"&amp;MATCH($E955,CL,0)+1)))</f>
        <v/>
      </c>
      <c r="T955" s="224" t="str">
        <f ca="1">IF(B955="","",IF(ISERROR(MATCH($J955,SorP!$B$1:$B$6230,0)),"",INDIRECT("'SorP'!$A$"&amp;MATCH($J955,SorP!$B$1:$B$6230,0))))</f>
        <v/>
      </c>
      <c r="U955" s="240"/>
      <c r="V955" s="274" t="e">
        <f>IF(C955="",NA(),MATCH($B955&amp;$C955,'Smelter Look-up'!$J:$J,0))</f>
        <v>#N/A</v>
      </c>
      <c r="W955" s="275"/>
      <c r="X955" s="275">
        <f t="shared" ref="X955" ca="1" si="136">IF(AND(C955="Smelter not listed",OR(LEN(D955)=0,LEN(E955)=0)),1,0)</f>
        <v>0</v>
      </c>
      <c r="Y955" s="275"/>
      <c r="Z955" s="275"/>
      <c r="AB955" s="277" t="str">
        <f t="shared" ref="AB955" si="137">B955&amp;C955</f>
        <v/>
      </c>
    </row>
    <row r="956" spans="1:28" s="276" customFormat="1" ht="20.25">
      <c r="A956" s="330"/>
      <c r="B956" s="216" t="str">
        <f>IF(LEN(A956)=0,"",INDEX('Smelter Look-up'!$A:$A,MATCH($A956,'Smelter Look-up'!$E:$E,0)))</f>
        <v/>
      </c>
      <c r="C956" s="220" t="str">
        <f>IF(LEN(A956)=0,"",INDEX('Smelter Look-up'!$C:$C,MATCH($A956,'Smelter Look-up'!$E:$E,0)))</f>
        <v/>
      </c>
      <c r="D956" s="282"/>
      <c r="E956" s="216" t="str">
        <f ca="1">IF(ISERROR($V956),"",OFFSET('Smelter Look-up'!$D$4,$V956-4,0)&amp;"")</f>
        <v/>
      </c>
      <c r="F956" s="216" t="str">
        <f ca="1">IF(ISERROR($V956),"",OFFSET('Smelter Look-up'!$E$4,$V956-4,0))</f>
        <v/>
      </c>
      <c r="G956" s="216" t="str">
        <f ca="1">IF(C956=$X$4,"Enter smelter details",IF(ISERROR($V956),"",OFFSET('Smelter Look-up'!$F$4,$V956-4,0)))</f>
        <v/>
      </c>
      <c r="H956" s="217" t="str">
        <f ca="1">IF(ISERROR($V956),"",OFFSET('Smelter Look-up'!$G$4,$V956-4,0))</f>
        <v/>
      </c>
      <c r="I956" s="218" t="str">
        <f ca="1">IF(ISERROR($V956),"",OFFSET('Smelter Look-up'!$H$4,$V956-4,0))</f>
        <v/>
      </c>
      <c r="J956" s="218" t="str">
        <f ca="1">IF(ISERROR($V956),"",OFFSET('Smelter Look-up'!$I$4,$V956-4,0))</f>
        <v/>
      </c>
      <c r="K956" s="272"/>
      <c r="L956" s="272"/>
      <c r="M956" s="272"/>
      <c r="N956" s="272"/>
      <c r="O956" s="272"/>
      <c r="P956" s="219"/>
      <c r="Q956" s="273"/>
      <c r="R956" s="216" t="str">
        <f ca="1">IF(ISERROR($V956),"",OFFSET('Smelter Look-up'!$C$4,$V956-4,0)&amp;"")</f>
        <v/>
      </c>
      <c r="S956" s="224" t="str">
        <f t="shared" ref="S956:S987" ca="1" si="138">IF(B956="","",IF(ISERROR(MATCH($E956,CL,0)),"Unknown",INDIRECT("'C'!$A$"&amp;MATCH($E956,CL,0)+1)))</f>
        <v/>
      </c>
      <c r="T956" s="224" t="str">
        <f ca="1">IF(B956="","",IF(ISERROR(MATCH($J956,SorP!$B$1:$B$6230,0)),"",INDIRECT("'SorP'!$A$"&amp;MATCH($J956,SorP!$B$1:$B$6230,0))))</f>
        <v/>
      </c>
      <c r="U956" s="240"/>
      <c r="V956" s="274" t="e">
        <f>IF(C956="",NA(),MATCH($B956&amp;$C956,'Smelter Look-up'!$J:$J,0))</f>
        <v>#N/A</v>
      </c>
      <c r="W956" s="275"/>
      <c r="X956" s="275">
        <f t="shared" ref="X956:X987" ca="1" si="139">IF(AND(C956="Smelter not listed",OR(LEN(D956)=0,LEN(E956)=0)),1,0)</f>
        <v>0</v>
      </c>
      <c r="Y956" s="275"/>
      <c r="Z956" s="275"/>
      <c r="AB956" s="277" t="str">
        <f t="shared" ref="AB956:AB987" si="140">B956&amp;C956</f>
        <v/>
      </c>
    </row>
    <row r="957" spans="1:28" s="276" customFormat="1" ht="20.25">
      <c r="A957" s="330"/>
      <c r="B957" s="216" t="str">
        <f>IF(LEN(A957)=0,"",INDEX('Smelter Look-up'!$A:$A,MATCH($A957,'Smelter Look-up'!$E:$E,0)))</f>
        <v/>
      </c>
      <c r="C957" s="220" t="str">
        <f>IF(LEN(A957)=0,"",INDEX('Smelter Look-up'!$C:$C,MATCH($A957,'Smelter Look-up'!$E:$E,0)))</f>
        <v/>
      </c>
      <c r="D957" s="282"/>
      <c r="E957" s="216" t="str">
        <f ca="1">IF(ISERROR($V957),"",OFFSET('Smelter Look-up'!$D$4,$V957-4,0)&amp;"")</f>
        <v/>
      </c>
      <c r="F957" s="216" t="str">
        <f ca="1">IF(ISERROR($V957),"",OFFSET('Smelter Look-up'!$E$4,$V957-4,0))</f>
        <v/>
      </c>
      <c r="G957" s="216" t="str">
        <f ca="1">IF(C957=$X$4,"Enter smelter details",IF(ISERROR($V957),"",OFFSET('Smelter Look-up'!$F$4,$V957-4,0)))</f>
        <v/>
      </c>
      <c r="H957" s="217" t="str">
        <f ca="1">IF(ISERROR($V957),"",OFFSET('Smelter Look-up'!$G$4,$V957-4,0))</f>
        <v/>
      </c>
      <c r="I957" s="218" t="str">
        <f ca="1">IF(ISERROR($V957),"",OFFSET('Smelter Look-up'!$H$4,$V957-4,0))</f>
        <v/>
      </c>
      <c r="J957" s="218" t="str">
        <f ca="1">IF(ISERROR($V957),"",OFFSET('Smelter Look-up'!$I$4,$V957-4,0))</f>
        <v/>
      </c>
      <c r="K957" s="272"/>
      <c r="L957" s="272"/>
      <c r="M957" s="272"/>
      <c r="N957" s="272"/>
      <c r="O957" s="272"/>
      <c r="P957" s="219"/>
      <c r="Q957" s="273"/>
      <c r="R957" s="216" t="str">
        <f ca="1">IF(ISERROR($V957),"",OFFSET('Smelter Look-up'!$C$4,$V957-4,0)&amp;"")</f>
        <v/>
      </c>
      <c r="S957" s="224" t="str">
        <f t="shared" ca="1" si="138"/>
        <v/>
      </c>
      <c r="T957" s="224" t="str">
        <f ca="1">IF(B957="","",IF(ISERROR(MATCH($J957,SorP!$B$1:$B$6230,0)),"",INDIRECT("'SorP'!$A$"&amp;MATCH($J957,SorP!$B$1:$B$6230,0))))</f>
        <v/>
      </c>
      <c r="U957" s="240"/>
      <c r="V957" s="274" t="e">
        <f>IF(C957="",NA(),MATCH($B957&amp;$C957,'Smelter Look-up'!$J:$J,0))</f>
        <v>#N/A</v>
      </c>
      <c r="W957" s="275"/>
      <c r="X957" s="275">
        <f t="shared" ca="1" si="139"/>
        <v>0</v>
      </c>
      <c r="Y957" s="275"/>
      <c r="Z957" s="275"/>
      <c r="AB957" s="277" t="str">
        <f t="shared" si="140"/>
        <v/>
      </c>
    </row>
    <row r="958" spans="1:28" s="276" customFormat="1" ht="20.25">
      <c r="A958" s="330"/>
      <c r="B958" s="216" t="str">
        <f>IF(LEN(A958)=0,"",INDEX('Smelter Look-up'!$A:$A,MATCH($A958,'Smelter Look-up'!$E:$E,0)))</f>
        <v/>
      </c>
      <c r="C958" s="220" t="str">
        <f>IF(LEN(A958)=0,"",INDEX('Smelter Look-up'!$C:$C,MATCH($A958,'Smelter Look-up'!$E:$E,0)))</f>
        <v/>
      </c>
      <c r="D958" s="282"/>
      <c r="E958" s="216" t="str">
        <f ca="1">IF(ISERROR($V958),"",OFFSET('Smelter Look-up'!$D$4,$V958-4,0)&amp;"")</f>
        <v/>
      </c>
      <c r="F958" s="216" t="str">
        <f ca="1">IF(ISERROR($V958),"",OFFSET('Smelter Look-up'!$E$4,$V958-4,0))</f>
        <v/>
      </c>
      <c r="G958" s="216" t="str">
        <f ca="1">IF(C958=$X$4,"Enter smelter details",IF(ISERROR($V958),"",OFFSET('Smelter Look-up'!$F$4,$V958-4,0)))</f>
        <v/>
      </c>
      <c r="H958" s="217" t="str">
        <f ca="1">IF(ISERROR($V958),"",OFFSET('Smelter Look-up'!$G$4,$V958-4,0))</f>
        <v/>
      </c>
      <c r="I958" s="218" t="str">
        <f ca="1">IF(ISERROR($V958),"",OFFSET('Smelter Look-up'!$H$4,$V958-4,0))</f>
        <v/>
      </c>
      <c r="J958" s="218" t="str">
        <f ca="1">IF(ISERROR($V958),"",OFFSET('Smelter Look-up'!$I$4,$V958-4,0))</f>
        <v/>
      </c>
      <c r="K958" s="272"/>
      <c r="L958" s="272"/>
      <c r="M958" s="272"/>
      <c r="N958" s="272"/>
      <c r="O958" s="272"/>
      <c r="P958" s="219"/>
      <c r="Q958" s="273"/>
      <c r="R958" s="216" t="str">
        <f ca="1">IF(ISERROR($V958),"",OFFSET('Smelter Look-up'!$C$4,$V958-4,0)&amp;"")</f>
        <v/>
      </c>
      <c r="S958" s="224" t="str">
        <f t="shared" ca="1" si="138"/>
        <v/>
      </c>
      <c r="T958" s="224" t="str">
        <f ca="1">IF(B958="","",IF(ISERROR(MATCH($J958,SorP!$B$1:$B$6230,0)),"",INDIRECT("'SorP'!$A$"&amp;MATCH($J958,SorP!$B$1:$B$6230,0))))</f>
        <v/>
      </c>
      <c r="U958" s="240"/>
      <c r="V958" s="274" t="e">
        <f>IF(C958="",NA(),MATCH($B958&amp;$C958,'Smelter Look-up'!$J:$J,0))</f>
        <v>#N/A</v>
      </c>
      <c r="W958" s="275"/>
      <c r="X958" s="275">
        <f t="shared" ca="1" si="139"/>
        <v>0</v>
      </c>
      <c r="Y958" s="275"/>
      <c r="Z958" s="275"/>
      <c r="AB958" s="277" t="str">
        <f t="shared" si="140"/>
        <v/>
      </c>
    </row>
    <row r="959" spans="1:28" s="276" customFormat="1" ht="20.25">
      <c r="A959" s="330"/>
      <c r="B959" s="216" t="str">
        <f>IF(LEN(A959)=0,"",INDEX('Smelter Look-up'!$A:$A,MATCH($A959,'Smelter Look-up'!$E:$E,0)))</f>
        <v/>
      </c>
      <c r="C959" s="220" t="str">
        <f>IF(LEN(A959)=0,"",INDEX('Smelter Look-up'!$C:$C,MATCH($A959,'Smelter Look-up'!$E:$E,0)))</f>
        <v/>
      </c>
      <c r="D959" s="282"/>
      <c r="E959" s="216" t="str">
        <f ca="1">IF(ISERROR($V959),"",OFFSET('Smelter Look-up'!$D$4,$V959-4,0)&amp;"")</f>
        <v/>
      </c>
      <c r="F959" s="216" t="str">
        <f ca="1">IF(ISERROR($V959),"",OFFSET('Smelter Look-up'!$E$4,$V959-4,0))</f>
        <v/>
      </c>
      <c r="G959" s="216" t="str">
        <f ca="1">IF(C959=$X$4,"Enter smelter details",IF(ISERROR($V959),"",OFFSET('Smelter Look-up'!$F$4,$V959-4,0)))</f>
        <v/>
      </c>
      <c r="H959" s="217" t="str">
        <f ca="1">IF(ISERROR($V959),"",OFFSET('Smelter Look-up'!$G$4,$V959-4,0))</f>
        <v/>
      </c>
      <c r="I959" s="218" t="str">
        <f ca="1">IF(ISERROR($V959),"",OFFSET('Smelter Look-up'!$H$4,$V959-4,0))</f>
        <v/>
      </c>
      <c r="J959" s="218" t="str">
        <f ca="1">IF(ISERROR($V959),"",OFFSET('Smelter Look-up'!$I$4,$V959-4,0))</f>
        <v/>
      </c>
      <c r="K959" s="272"/>
      <c r="L959" s="272"/>
      <c r="M959" s="272"/>
      <c r="N959" s="272"/>
      <c r="O959" s="272"/>
      <c r="P959" s="219"/>
      <c r="Q959" s="273"/>
      <c r="R959" s="216" t="str">
        <f ca="1">IF(ISERROR($V959),"",OFFSET('Smelter Look-up'!$C$4,$V959-4,0)&amp;"")</f>
        <v/>
      </c>
      <c r="S959" s="224" t="str">
        <f t="shared" ca="1" si="138"/>
        <v/>
      </c>
      <c r="T959" s="224" t="str">
        <f ca="1">IF(B959="","",IF(ISERROR(MATCH($J959,SorP!$B$1:$B$6230,0)),"",INDIRECT("'SorP'!$A$"&amp;MATCH($J959,SorP!$B$1:$B$6230,0))))</f>
        <v/>
      </c>
      <c r="U959" s="240"/>
      <c r="V959" s="274" t="e">
        <f>IF(C959="",NA(),MATCH($B959&amp;$C959,'Smelter Look-up'!$J:$J,0))</f>
        <v>#N/A</v>
      </c>
      <c r="W959" s="275"/>
      <c r="X959" s="275">
        <f t="shared" ca="1" si="139"/>
        <v>0</v>
      </c>
      <c r="Y959" s="275"/>
      <c r="Z959" s="275"/>
      <c r="AB959" s="277" t="str">
        <f t="shared" si="140"/>
        <v/>
      </c>
    </row>
    <row r="960" spans="1:28" s="276" customFormat="1" ht="20.25">
      <c r="A960" s="330"/>
      <c r="B960" s="216" t="str">
        <f>IF(LEN(A960)=0,"",INDEX('Smelter Look-up'!$A:$A,MATCH($A960,'Smelter Look-up'!$E:$E,0)))</f>
        <v/>
      </c>
      <c r="C960" s="220" t="str">
        <f>IF(LEN(A960)=0,"",INDEX('Smelter Look-up'!$C:$C,MATCH($A960,'Smelter Look-up'!$E:$E,0)))</f>
        <v/>
      </c>
      <c r="D960" s="282"/>
      <c r="E960" s="216" t="str">
        <f ca="1">IF(ISERROR($V960),"",OFFSET('Smelter Look-up'!$D$4,$V960-4,0)&amp;"")</f>
        <v/>
      </c>
      <c r="F960" s="216" t="str">
        <f ca="1">IF(ISERROR($V960),"",OFFSET('Smelter Look-up'!$E$4,$V960-4,0))</f>
        <v/>
      </c>
      <c r="G960" s="216" t="str">
        <f ca="1">IF(C960=$X$4,"Enter smelter details",IF(ISERROR($V960),"",OFFSET('Smelter Look-up'!$F$4,$V960-4,0)))</f>
        <v/>
      </c>
      <c r="H960" s="217" t="str">
        <f ca="1">IF(ISERROR($V960),"",OFFSET('Smelter Look-up'!$G$4,$V960-4,0))</f>
        <v/>
      </c>
      <c r="I960" s="218" t="str">
        <f ca="1">IF(ISERROR($V960),"",OFFSET('Smelter Look-up'!$H$4,$V960-4,0))</f>
        <v/>
      </c>
      <c r="J960" s="218" t="str">
        <f ca="1">IF(ISERROR($V960),"",OFFSET('Smelter Look-up'!$I$4,$V960-4,0))</f>
        <v/>
      </c>
      <c r="K960" s="272"/>
      <c r="L960" s="272"/>
      <c r="M960" s="272"/>
      <c r="N960" s="272"/>
      <c r="O960" s="272"/>
      <c r="P960" s="219"/>
      <c r="Q960" s="273"/>
      <c r="R960" s="216" t="str">
        <f ca="1">IF(ISERROR($V960),"",OFFSET('Smelter Look-up'!$C$4,$V960-4,0)&amp;"")</f>
        <v/>
      </c>
      <c r="S960" s="224" t="str">
        <f t="shared" ca="1" si="138"/>
        <v/>
      </c>
      <c r="T960" s="224" t="str">
        <f ca="1">IF(B960="","",IF(ISERROR(MATCH($J960,SorP!$B$1:$B$6230,0)),"",INDIRECT("'SorP'!$A$"&amp;MATCH($J960,SorP!$B$1:$B$6230,0))))</f>
        <v/>
      </c>
      <c r="U960" s="240"/>
      <c r="V960" s="274" t="e">
        <f>IF(C960="",NA(),MATCH($B960&amp;$C960,'Smelter Look-up'!$J:$J,0))</f>
        <v>#N/A</v>
      </c>
      <c r="W960" s="275"/>
      <c r="X960" s="275">
        <f t="shared" ca="1" si="139"/>
        <v>0</v>
      </c>
      <c r="Y960" s="275"/>
      <c r="Z960" s="275"/>
      <c r="AB960" s="277" t="str">
        <f t="shared" si="140"/>
        <v/>
      </c>
    </row>
    <row r="961" spans="1:28" s="276" customFormat="1" ht="20.25">
      <c r="A961" s="330"/>
      <c r="B961" s="216" t="str">
        <f>IF(LEN(A961)=0,"",INDEX('Smelter Look-up'!$A:$A,MATCH($A961,'Smelter Look-up'!$E:$E,0)))</f>
        <v/>
      </c>
      <c r="C961" s="220" t="str">
        <f>IF(LEN(A961)=0,"",INDEX('Smelter Look-up'!$C:$C,MATCH($A961,'Smelter Look-up'!$E:$E,0)))</f>
        <v/>
      </c>
      <c r="D961" s="282"/>
      <c r="E961" s="216" t="str">
        <f ca="1">IF(ISERROR($V961),"",OFFSET('Smelter Look-up'!$D$4,$V961-4,0)&amp;"")</f>
        <v/>
      </c>
      <c r="F961" s="216" t="str">
        <f ca="1">IF(ISERROR($V961),"",OFFSET('Smelter Look-up'!$E$4,$V961-4,0))</f>
        <v/>
      </c>
      <c r="G961" s="216" t="str">
        <f ca="1">IF(C961=$X$4,"Enter smelter details",IF(ISERROR($V961),"",OFFSET('Smelter Look-up'!$F$4,$V961-4,0)))</f>
        <v/>
      </c>
      <c r="H961" s="217" t="str">
        <f ca="1">IF(ISERROR($V961),"",OFFSET('Smelter Look-up'!$G$4,$V961-4,0))</f>
        <v/>
      </c>
      <c r="I961" s="218" t="str">
        <f ca="1">IF(ISERROR($V961),"",OFFSET('Smelter Look-up'!$H$4,$V961-4,0))</f>
        <v/>
      </c>
      <c r="J961" s="218" t="str">
        <f ca="1">IF(ISERROR($V961),"",OFFSET('Smelter Look-up'!$I$4,$V961-4,0))</f>
        <v/>
      </c>
      <c r="K961" s="272"/>
      <c r="L961" s="272"/>
      <c r="M961" s="272"/>
      <c r="N961" s="272"/>
      <c r="O961" s="272"/>
      <c r="P961" s="219"/>
      <c r="Q961" s="273"/>
      <c r="R961" s="216" t="str">
        <f ca="1">IF(ISERROR($V961),"",OFFSET('Smelter Look-up'!$C$4,$V961-4,0)&amp;"")</f>
        <v/>
      </c>
      <c r="S961" s="224" t="str">
        <f t="shared" ca="1" si="138"/>
        <v/>
      </c>
      <c r="T961" s="224" t="str">
        <f ca="1">IF(B961="","",IF(ISERROR(MATCH($J961,SorP!$B$1:$B$6230,0)),"",INDIRECT("'SorP'!$A$"&amp;MATCH($J961,SorP!$B$1:$B$6230,0))))</f>
        <v/>
      </c>
      <c r="U961" s="240"/>
      <c r="V961" s="274" t="e">
        <f>IF(C961="",NA(),MATCH($B961&amp;$C961,'Smelter Look-up'!$J:$J,0))</f>
        <v>#N/A</v>
      </c>
      <c r="W961" s="275"/>
      <c r="X961" s="275">
        <f t="shared" ca="1" si="139"/>
        <v>0</v>
      </c>
      <c r="Y961" s="275"/>
      <c r="Z961" s="275"/>
      <c r="AB961" s="277" t="str">
        <f t="shared" si="140"/>
        <v/>
      </c>
    </row>
    <row r="962" spans="1:28" s="276" customFormat="1" ht="20.25">
      <c r="A962" s="330"/>
      <c r="B962" s="216" t="str">
        <f>IF(LEN(A962)=0,"",INDEX('Smelter Look-up'!$A:$A,MATCH($A962,'Smelter Look-up'!$E:$E,0)))</f>
        <v/>
      </c>
      <c r="C962" s="220" t="str">
        <f>IF(LEN(A962)=0,"",INDEX('Smelter Look-up'!$C:$C,MATCH($A962,'Smelter Look-up'!$E:$E,0)))</f>
        <v/>
      </c>
      <c r="D962" s="282"/>
      <c r="E962" s="216" t="str">
        <f ca="1">IF(ISERROR($V962),"",OFFSET('Smelter Look-up'!$D$4,$V962-4,0)&amp;"")</f>
        <v/>
      </c>
      <c r="F962" s="216" t="str">
        <f ca="1">IF(ISERROR($V962),"",OFFSET('Smelter Look-up'!$E$4,$V962-4,0))</f>
        <v/>
      </c>
      <c r="G962" s="216" t="str">
        <f ca="1">IF(C962=$X$4,"Enter smelter details",IF(ISERROR($V962),"",OFFSET('Smelter Look-up'!$F$4,$V962-4,0)))</f>
        <v/>
      </c>
      <c r="H962" s="217" t="str">
        <f ca="1">IF(ISERROR($V962),"",OFFSET('Smelter Look-up'!$G$4,$V962-4,0))</f>
        <v/>
      </c>
      <c r="I962" s="218" t="str">
        <f ca="1">IF(ISERROR($V962),"",OFFSET('Smelter Look-up'!$H$4,$V962-4,0))</f>
        <v/>
      </c>
      <c r="J962" s="218" t="str">
        <f ca="1">IF(ISERROR($V962),"",OFFSET('Smelter Look-up'!$I$4,$V962-4,0))</f>
        <v/>
      </c>
      <c r="K962" s="272"/>
      <c r="L962" s="272"/>
      <c r="M962" s="272"/>
      <c r="N962" s="272"/>
      <c r="O962" s="272"/>
      <c r="P962" s="219"/>
      <c r="Q962" s="273"/>
      <c r="R962" s="216" t="str">
        <f ca="1">IF(ISERROR($V962),"",OFFSET('Smelter Look-up'!$C$4,$V962-4,0)&amp;"")</f>
        <v/>
      </c>
      <c r="S962" s="224" t="str">
        <f t="shared" ca="1" si="138"/>
        <v/>
      </c>
      <c r="T962" s="224" t="str">
        <f ca="1">IF(B962="","",IF(ISERROR(MATCH($J962,SorP!$B$1:$B$6230,0)),"",INDIRECT("'SorP'!$A$"&amp;MATCH($J962,SorP!$B$1:$B$6230,0))))</f>
        <v/>
      </c>
      <c r="U962" s="240"/>
      <c r="V962" s="274" t="e">
        <f>IF(C962="",NA(),MATCH($B962&amp;$C962,'Smelter Look-up'!$J:$J,0))</f>
        <v>#N/A</v>
      </c>
      <c r="W962" s="275"/>
      <c r="X962" s="275">
        <f t="shared" ca="1" si="139"/>
        <v>0</v>
      </c>
      <c r="Y962" s="275"/>
      <c r="Z962" s="275"/>
      <c r="AB962" s="277" t="str">
        <f t="shared" si="140"/>
        <v/>
      </c>
    </row>
    <row r="963" spans="1:28" s="276" customFormat="1" ht="20.25">
      <c r="A963" s="330"/>
      <c r="B963" s="216" t="str">
        <f>IF(LEN(A963)=0,"",INDEX('Smelter Look-up'!$A:$A,MATCH($A963,'Smelter Look-up'!$E:$E,0)))</f>
        <v/>
      </c>
      <c r="C963" s="220" t="str">
        <f>IF(LEN(A963)=0,"",INDEX('Smelter Look-up'!$C:$C,MATCH($A963,'Smelter Look-up'!$E:$E,0)))</f>
        <v/>
      </c>
      <c r="D963" s="282"/>
      <c r="E963" s="216" t="str">
        <f ca="1">IF(ISERROR($V963),"",OFFSET('Smelter Look-up'!$D$4,$V963-4,0)&amp;"")</f>
        <v/>
      </c>
      <c r="F963" s="216" t="str">
        <f ca="1">IF(ISERROR($V963),"",OFFSET('Smelter Look-up'!$E$4,$V963-4,0))</f>
        <v/>
      </c>
      <c r="G963" s="216" t="str">
        <f ca="1">IF(C963=$X$4,"Enter smelter details",IF(ISERROR($V963),"",OFFSET('Smelter Look-up'!$F$4,$V963-4,0)))</f>
        <v/>
      </c>
      <c r="H963" s="217" t="str">
        <f ca="1">IF(ISERROR($V963),"",OFFSET('Smelter Look-up'!$G$4,$V963-4,0))</f>
        <v/>
      </c>
      <c r="I963" s="218" t="str">
        <f ca="1">IF(ISERROR($V963),"",OFFSET('Smelter Look-up'!$H$4,$V963-4,0))</f>
        <v/>
      </c>
      <c r="J963" s="218" t="str">
        <f ca="1">IF(ISERROR($V963),"",OFFSET('Smelter Look-up'!$I$4,$V963-4,0))</f>
        <v/>
      </c>
      <c r="K963" s="272"/>
      <c r="L963" s="272"/>
      <c r="M963" s="272"/>
      <c r="N963" s="272"/>
      <c r="O963" s="272"/>
      <c r="P963" s="219"/>
      <c r="Q963" s="273"/>
      <c r="R963" s="216" t="str">
        <f ca="1">IF(ISERROR($V963),"",OFFSET('Smelter Look-up'!$C$4,$V963-4,0)&amp;"")</f>
        <v/>
      </c>
      <c r="S963" s="224" t="str">
        <f t="shared" ca="1" si="138"/>
        <v/>
      </c>
      <c r="T963" s="224" t="str">
        <f ca="1">IF(B963="","",IF(ISERROR(MATCH($J963,SorP!$B$1:$B$6230,0)),"",INDIRECT("'SorP'!$A$"&amp;MATCH($J963,SorP!$B$1:$B$6230,0))))</f>
        <v/>
      </c>
      <c r="U963" s="240"/>
      <c r="V963" s="274" t="e">
        <f>IF(C963="",NA(),MATCH($B963&amp;$C963,'Smelter Look-up'!$J:$J,0))</f>
        <v>#N/A</v>
      </c>
      <c r="W963" s="275"/>
      <c r="X963" s="275">
        <f t="shared" ca="1" si="139"/>
        <v>0</v>
      </c>
      <c r="Y963" s="275"/>
      <c r="Z963" s="275"/>
      <c r="AB963" s="277" t="str">
        <f t="shared" si="140"/>
        <v/>
      </c>
    </row>
    <row r="964" spans="1:28" s="276" customFormat="1" ht="20.25">
      <c r="A964" s="330"/>
      <c r="B964" s="216" t="str">
        <f>IF(LEN(A964)=0,"",INDEX('Smelter Look-up'!$A:$A,MATCH($A964,'Smelter Look-up'!$E:$E,0)))</f>
        <v/>
      </c>
      <c r="C964" s="220" t="str">
        <f>IF(LEN(A964)=0,"",INDEX('Smelter Look-up'!$C:$C,MATCH($A964,'Smelter Look-up'!$E:$E,0)))</f>
        <v/>
      </c>
      <c r="D964" s="282"/>
      <c r="E964" s="216" t="str">
        <f ca="1">IF(ISERROR($V964),"",OFFSET('Smelter Look-up'!$D$4,$V964-4,0)&amp;"")</f>
        <v/>
      </c>
      <c r="F964" s="216" t="str">
        <f ca="1">IF(ISERROR($V964),"",OFFSET('Smelter Look-up'!$E$4,$V964-4,0))</f>
        <v/>
      </c>
      <c r="G964" s="216" t="str">
        <f ca="1">IF(C964=$X$4,"Enter smelter details",IF(ISERROR($V964),"",OFFSET('Smelter Look-up'!$F$4,$V964-4,0)))</f>
        <v/>
      </c>
      <c r="H964" s="217" t="str">
        <f ca="1">IF(ISERROR($V964),"",OFFSET('Smelter Look-up'!$G$4,$V964-4,0))</f>
        <v/>
      </c>
      <c r="I964" s="218" t="str">
        <f ca="1">IF(ISERROR($V964),"",OFFSET('Smelter Look-up'!$H$4,$V964-4,0))</f>
        <v/>
      </c>
      <c r="J964" s="218" t="str">
        <f ca="1">IF(ISERROR($V964),"",OFFSET('Smelter Look-up'!$I$4,$V964-4,0))</f>
        <v/>
      </c>
      <c r="K964" s="272"/>
      <c r="L964" s="272"/>
      <c r="M964" s="272"/>
      <c r="N964" s="272"/>
      <c r="O964" s="272"/>
      <c r="P964" s="219"/>
      <c r="Q964" s="273"/>
      <c r="R964" s="216" t="str">
        <f ca="1">IF(ISERROR($V964),"",OFFSET('Smelter Look-up'!$C$4,$V964-4,0)&amp;"")</f>
        <v/>
      </c>
      <c r="S964" s="224" t="str">
        <f t="shared" ca="1" si="138"/>
        <v/>
      </c>
      <c r="T964" s="224" t="str">
        <f ca="1">IF(B964="","",IF(ISERROR(MATCH($J964,SorP!$B$1:$B$6230,0)),"",INDIRECT("'SorP'!$A$"&amp;MATCH($J964,SorP!$B$1:$B$6230,0))))</f>
        <v/>
      </c>
      <c r="U964" s="240"/>
      <c r="V964" s="274" t="e">
        <f>IF(C964="",NA(),MATCH($B964&amp;$C964,'Smelter Look-up'!$J:$J,0))</f>
        <v>#N/A</v>
      </c>
      <c r="W964" s="275"/>
      <c r="X964" s="275">
        <f t="shared" ca="1" si="139"/>
        <v>0</v>
      </c>
      <c r="Y964" s="275"/>
      <c r="Z964" s="275"/>
      <c r="AB964" s="277" t="str">
        <f t="shared" si="140"/>
        <v/>
      </c>
    </row>
    <row r="965" spans="1:28" s="276" customFormat="1" ht="20.25">
      <c r="A965" s="330"/>
      <c r="B965" s="216" t="str">
        <f>IF(LEN(A965)=0,"",INDEX('Smelter Look-up'!$A:$A,MATCH($A965,'Smelter Look-up'!$E:$E,0)))</f>
        <v/>
      </c>
      <c r="C965" s="220" t="str">
        <f>IF(LEN(A965)=0,"",INDEX('Smelter Look-up'!$C:$C,MATCH($A965,'Smelter Look-up'!$E:$E,0)))</f>
        <v/>
      </c>
      <c r="D965" s="282"/>
      <c r="E965" s="216" t="str">
        <f ca="1">IF(ISERROR($V965),"",OFFSET('Smelter Look-up'!$D$4,$V965-4,0)&amp;"")</f>
        <v/>
      </c>
      <c r="F965" s="216" t="str">
        <f ca="1">IF(ISERROR($V965),"",OFFSET('Smelter Look-up'!$E$4,$V965-4,0))</f>
        <v/>
      </c>
      <c r="G965" s="216" t="str">
        <f ca="1">IF(C965=$X$4,"Enter smelter details",IF(ISERROR($V965),"",OFFSET('Smelter Look-up'!$F$4,$V965-4,0)))</f>
        <v/>
      </c>
      <c r="H965" s="217" t="str">
        <f ca="1">IF(ISERROR($V965),"",OFFSET('Smelter Look-up'!$G$4,$V965-4,0))</f>
        <v/>
      </c>
      <c r="I965" s="218" t="str">
        <f ca="1">IF(ISERROR($V965),"",OFFSET('Smelter Look-up'!$H$4,$V965-4,0))</f>
        <v/>
      </c>
      <c r="J965" s="218" t="str">
        <f ca="1">IF(ISERROR($V965),"",OFFSET('Smelter Look-up'!$I$4,$V965-4,0))</f>
        <v/>
      </c>
      <c r="K965" s="272"/>
      <c r="L965" s="272"/>
      <c r="M965" s="272"/>
      <c r="N965" s="272"/>
      <c r="O965" s="272"/>
      <c r="P965" s="219"/>
      <c r="Q965" s="273"/>
      <c r="R965" s="216" t="str">
        <f ca="1">IF(ISERROR($V965),"",OFFSET('Smelter Look-up'!$C$4,$V965-4,0)&amp;"")</f>
        <v/>
      </c>
      <c r="S965" s="224" t="str">
        <f t="shared" ca="1" si="138"/>
        <v/>
      </c>
      <c r="T965" s="224" t="str">
        <f ca="1">IF(B965="","",IF(ISERROR(MATCH($J965,SorP!$B$1:$B$6230,0)),"",INDIRECT("'SorP'!$A$"&amp;MATCH($J965,SorP!$B$1:$B$6230,0))))</f>
        <v/>
      </c>
      <c r="U965" s="240"/>
      <c r="V965" s="274" t="e">
        <f>IF(C965="",NA(),MATCH($B965&amp;$C965,'Smelter Look-up'!$J:$J,0))</f>
        <v>#N/A</v>
      </c>
      <c r="W965" s="275"/>
      <c r="X965" s="275">
        <f t="shared" ca="1" si="139"/>
        <v>0</v>
      </c>
      <c r="Y965" s="275"/>
      <c r="Z965" s="275"/>
      <c r="AB965" s="277" t="str">
        <f t="shared" si="140"/>
        <v/>
      </c>
    </row>
    <row r="966" spans="1:28" s="276" customFormat="1" ht="20.25">
      <c r="A966" s="330"/>
      <c r="B966" s="216" t="str">
        <f>IF(LEN(A966)=0,"",INDEX('Smelter Look-up'!$A:$A,MATCH($A966,'Smelter Look-up'!$E:$E,0)))</f>
        <v/>
      </c>
      <c r="C966" s="220" t="str">
        <f>IF(LEN(A966)=0,"",INDEX('Smelter Look-up'!$C:$C,MATCH($A966,'Smelter Look-up'!$E:$E,0)))</f>
        <v/>
      </c>
      <c r="D966" s="282"/>
      <c r="E966" s="216" t="str">
        <f ca="1">IF(ISERROR($V966),"",OFFSET('Smelter Look-up'!$D$4,$V966-4,0)&amp;"")</f>
        <v/>
      </c>
      <c r="F966" s="216" t="str">
        <f ca="1">IF(ISERROR($V966),"",OFFSET('Smelter Look-up'!$E$4,$V966-4,0))</f>
        <v/>
      </c>
      <c r="G966" s="216" t="str">
        <f ca="1">IF(C966=$X$4,"Enter smelter details",IF(ISERROR($V966),"",OFFSET('Smelter Look-up'!$F$4,$V966-4,0)))</f>
        <v/>
      </c>
      <c r="H966" s="217" t="str">
        <f ca="1">IF(ISERROR($V966),"",OFFSET('Smelter Look-up'!$G$4,$V966-4,0))</f>
        <v/>
      </c>
      <c r="I966" s="218" t="str">
        <f ca="1">IF(ISERROR($V966),"",OFFSET('Smelter Look-up'!$H$4,$V966-4,0))</f>
        <v/>
      </c>
      <c r="J966" s="218" t="str">
        <f ca="1">IF(ISERROR($V966),"",OFFSET('Smelter Look-up'!$I$4,$V966-4,0))</f>
        <v/>
      </c>
      <c r="K966" s="272"/>
      <c r="L966" s="272"/>
      <c r="M966" s="272"/>
      <c r="N966" s="272"/>
      <c r="O966" s="272"/>
      <c r="P966" s="219"/>
      <c r="Q966" s="273"/>
      <c r="R966" s="216" t="str">
        <f ca="1">IF(ISERROR($V966),"",OFFSET('Smelter Look-up'!$C$4,$V966-4,0)&amp;"")</f>
        <v/>
      </c>
      <c r="S966" s="224" t="str">
        <f t="shared" ca="1" si="138"/>
        <v/>
      </c>
      <c r="T966" s="224" t="str">
        <f ca="1">IF(B966="","",IF(ISERROR(MATCH($J966,SorP!$B$1:$B$6230,0)),"",INDIRECT("'SorP'!$A$"&amp;MATCH($J966,SorP!$B$1:$B$6230,0))))</f>
        <v/>
      </c>
      <c r="U966" s="240"/>
      <c r="V966" s="274" t="e">
        <f>IF(C966="",NA(),MATCH($B966&amp;$C966,'Smelter Look-up'!$J:$J,0))</f>
        <v>#N/A</v>
      </c>
      <c r="W966" s="275"/>
      <c r="X966" s="275">
        <f t="shared" ca="1" si="139"/>
        <v>0</v>
      </c>
      <c r="Y966" s="275"/>
      <c r="Z966" s="275"/>
      <c r="AB966" s="277" t="str">
        <f t="shared" si="140"/>
        <v/>
      </c>
    </row>
    <row r="967" spans="1:28" s="276" customFormat="1" ht="20.25">
      <c r="A967" s="330"/>
      <c r="B967" s="216" t="str">
        <f>IF(LEN(A967)=0,"",INDEX('Smelter Look-up'!$A:$A,MATCH($A967,'Smelter Look-up'!$E:$E,0)))</f>
        <v/>
      </c>
      <c r="C967" s="220" t="str">
        <f>IF(LEN(A967)=0,"",INDEX('Smelter Look-up'!$C:$C,MATCH($A967,'Smelter Look-up'!$E:$E,0)))</f>
        <v/>
      </c>
      <c r="D967" s="282"/>
      <c r="E967" s="216" t="str">
        <f ca="1">IF(ISERROR($V967),"",OFFSET('Smelter Look-up'!$D$4,$V967-4,0)&amp;"")</f>
        <v/>
      </c>
      <c r="F967" s="216" t="str">
        <f ca="1">IF(ISERROR($V967),"",OFFSET('Smelter Look-up'!$E$4,$V967-4,0))</f>
        <v/>
      </c>
      <c r="G967" s="216" t="str">
        <f ca="1">IF(C967=$X$4,"Enter smelter details",IF(ISERROR($V967),"",OFFSET('Smelter Look-up'!$F$4,$V967-4,0)))</f>
        <v/>
      </c>
      <c r="H967" s="217" t="str">
        <f ca="1">IF(ISERROR($V967),"",OFFSET('Smelter Look-up'!$G$4,$V967-4,0))</f>
        <v/>
      </c>
      <c r="I967" s="218" t="str">
        <f ca="1">IF(ISERROR($V967),"",OFFSET('Smelter Look-up'!$H$4,$V967-4,0))</f>
        <v/>
      </c>
      <c r="J967" s="218" t="str">
        <f ca="1">IF(ISERROR($V967),"",OFFSET('Smelter Look-up'!$I$4,$V967-4,0))</f>
        <v/>
      </c>
      <c r="K967" s="272"/>
      <c r="L967" s="272"/>
      <c r="M967" s="272"/>
      <c r="N967" s="272"/>
      <c r="O967" s="272"/>
      <c r="P967" s="219"/>
      <c r="Q967" s="273"/>
      <c r="R967" s="216" t="str">
        <f ca="1">IF(ISERROR($V967),"",OFFSET('Smelter Look-up'!$C$4,$V967-4,0)&amp;"")</f>
        <v/>
      </c>
      <c r="S967" s="224" t="str">
        <f t="shared" ca="1" si="138"/>
        <v/>
      </c>
      <c r="T967" s="224" t="str">
        <f ca="1">IF(B967="","",IF(ISERROR(MATCH($J967,SorP!$B$1:$B$6230,0)),"",INDIRECT("'SorP'!$A$"&amp;MATCH($J967,SorP!$B$1:$B$6230,0))))</f>
        <v/>
      </c>
      <c r="U967" s="240"/>
      <c r="V967" s="274" t="e">
        <f>IF(C967="",NA(),MATCH($B967&amp;$C967,'Smelter Look-up'!$J:$J,0))</f>
        <v>#N/A</v>
      </c>
      <c r="W967" s="275"/>
      <c r="X967" s="275">
        <f t="shared" ca="1" si="139"/>
        <v>0</v>
      </c>
      <c r="Y967" s="275"/>
      <c r="Z967" s="275"/>
      <c r="AB967" s="277" t="str">
        <f t="shared" si="140"/>
        <v/>
      </c>
    </row>
    <row r="968" spans="1:28" s="276" customFormat="1" ht="20.25">
      <c r="A968" s="330"/>
      <c r="B968" s="216" t="str">
        <f>IF(LEN(A968)=0,"",INDEX('Smelter Look-up'!$A:$A,MATCH($A968,'Smelter Look-up'!$E:$E,0)))</f>
        <v/>
      </c>
      <c r="C968" s="220" t="str">
        <f>IF(LEN(A968)=0,"",INDEX('Smelter Look-up'!$C:$C,MATCH($A968,'Smelter Look-up'!$E:$E,0)))</f>
        <v/>
      </c>
      <c r="D968" s="282"/>
      <c r="E968" s="216" t="str">
        <f ca="1">IF(ISERROR($V968),"",OFFSET('Smelter Look-up'!$D$4,$V968-4,0)&amp;"")</f>
        <v/>
      </c>
      <c r="F968" s="216" t="str">
        <f ca="1">IF(ISERROR($V968),"",OFFSET('Smelter Look-up'!$E$4,$V968-4,0))</f>
        <v/>
      </c>
      <c r="G968" s="216" t="str">
        <f ca="1">IF(C968=$X$4,"Enter smelter details",IF(ISERROR($V968),"",OFFSET('Smelter Look-up'!$F$4,$V968-4,0)))</f>
        <v/>
      </c>
      <c r="H968" s="217" t="str">
        <f ca="1">IF(ISERROR($V968),"",OFFSET('Smelter Look-up'!$G$4,$V968-4,0))</f>
        <v/>
      </c>
      <c r="I968" s="218" t="str">
        <f ca="1">IF(ISERROR($V968),"",OFFSET('Smelter Look-up'!$H$4,$V968-4,0))</f>
        <v/>
      </c>
      <c r="J968" s="218" t="str">
        <f ca="1">IF(ISERROR($V968),"",OFFSET('Smelter Look-up'!$I$4,$V968-4,0))</f>
        <v/>
      </c>
      <c r="K968" s="272"/>
      <c r="L968" s="272"/>
      <c r="M968" s="272"/>
      <c r="N968" s="272"/>
      <c r="O968" s="272"/>
      <c r="P968" s="219"/>
      <c r="Q968" s="273"/>
      <c r="R968" s="216" t="str">
        <f ca="1">IF(ISERROR($V968),"",OFFSET('Smelter Look-up'!$C$4,$V968-4,0)&amp;"")</f>
        <v/>
      </c>
      <c r="S968" s="224" t="str">
        <f t="shared" ca="1" si="138"/>
        <v/>
      </c>
      <c r="T968" s="224" t="str">
        <f ca="1">IF(B968="","",IF(ISERROR(MATCH($J968,SorP!$B$1:$B$6230,0)),"",INDIRECT("'SorP'!$A$"&amp;MATCH($J968,SorP!$B$1:$B$6230,0))))</f>
        <v/>
      </c>
      <c r="U968" s="240"/>
      <c r="V968" s="274" t="e">
        <f>IF(C968="",NA(),MATCH($B968&amp;$C968,'Smelter Look-up'!$J:$J,0))</f>
        <v>#N/A</v>
      </c>
      <c r="W968" s="275"/>
      <c r="X968" s="275">
        <f t="shared" ca="1" si="139"/>
        <v>0</v>
      </c>
      <c r="Y968" s="275"/>
      <c r="Z968" s="275"/>
      <c r="AB968" s="277" t="str">
        <f t="shared" si="140"/>
        <v/>
      </c>
    </row>
    <row r="969" spans="1:28" s="276" customFormat="1" ht="20.25">
      <c r="A969" s="330"/>
      <c r="B969" s="216" t="str">
        <f>IF(LEN(A969)=0,"",INDEX('Smelter Look-up'!$A:$A,MATCH($A969,'Smelter Look-up'!$E:$E,0)))</f>
        <v/>
      </c>
      <c r="C969" s="220" t="str">
        <f>IF(LEN(A969)=0,"",INDEX('Smelter Look-up'!$C:$C,MATCH($A969,'Smelter Look-up'!$E:$E,0)))</f>
        <v/>
      </c>
      <c r="D969" s="282"/>
      <c r="E969" s="216" t="str">
        <f ca="1">IF(ISERROR($V969),"",OFFSET('Smelter Look-up'!$D$4,$V969-4,0)&amp;"")</f>
        <v/>
      </c>
      <c r="F969" s="216" t="str">
        <f ca="1">IF(ISERROR($V969),"",OFFSET('Smelter Look-up'!$E$4,$V969-4,0))</f>
        <v/>
      </c>
      <c r="G969" s="216" t="str">
        <f ca="1">IF(C969=$X$4,"Enter smelter details",IF(ISERROR($V969),"",OFFSET('Smelter Look-up'!$F$4,$V969-4,0)))</f>
        <v/>
      </c>
      <c r="H969" s="217" t="str">
        <f ca="1">IF(ISERROR($V969),"",OFFSET('Smelter Look-up'!$G$4,$V969-4,0))</f>
        <v/>
      </c>
      <c r="I969" s="218" t="str">
        <f ca="1">IF(ISERROR($V969),"",OFFSET('Smelter Look-up'!$H$4,$V969-4,0))</f>
        <v/>
      </c>
      <c r="J969" s="218" t="str">
        <f ca="1">IF(ISERROR($V969),"",OFFSET('Smelter Look-up'!$I$4,$V969-4,0))</f>
        <v/>
      </c>
      <c r="K969" s="272"/>
      <c r="L969" s="272"/>
      <c r="M969" s="272"/>
      <c r="N969" s="272"/>
      <c r="O969" s="272"/>
      <c r="P969" s="219"/>
      <c r="Q969" s="273"/>
      <c r="R969" s="216" t="str">
        <f ca="1">IF(ISERROR($V969),"",OFFSET('Smelter Look-up'!$C$4,$V969-4,0)&amp;"")</f>
        <v/>
      </c>
      <c r="S969" s="224" t="str">
        <f t="shared" ca="1" si="138"/>
        <v/>
      </c>
      <c r="T969" s="224" t="str">
        <f ca="1">IF(B969="","",IF(ISERROR(MATCH($J969,SorP!$B$1:$B$6230,0)),"",INDIRECT("'SorP'!$A$"&amp;MATCH($J969,SorP!$B$1:$B$6230,0))))</f>
        <v/>
      </c>
      <c r="U969" s="240"/>
      <c r="V969" s="274" t="e">
        <f>IF(C969="",NA(),MATCH($B969&amp;$C969,'Smelter Look-up'!$J:$J,0))</f>
        <v>#N/A</v>
      </c>
      <c r="W969" s="275"/>
      <c r="X969" s="275">
        <f t="shared" ca="1" si="139"/>
        <v>0</v>
      </c>
      <c r="Y969" s="275"/>
      <c r="Z969" s="275"/>
      <c r="AB969" s="277" t="str">
        <f t="shared" si="140"/>
        <v/>
      </c>
    </row>
    <row r="970" spans="1:28" s="276" customFormat="1" ht="20.25">
      <c r="A970" s="330"/>
      <c r="B970" s="216" t="str">
        <f>IF(LEN(A970)=0,"",INDEX('Smelter Look-up'!$A:$A,MATCH($A970,'Smelter Look-up'!$E:$E,0)))</f>
        <v/>
      </c>
      <c r="C970" s="220" t="str">
        <f>IF(LEN(A970)=0,"",INDEX('Smelter Look-up'!$C:$C,MATCH($A970,'Smelter Look-up'!$E:$E,0)))</f>
        <v/>
      </c>
      <c r="D970" s="282"/>
      <c r="E970" s="216" t="str">
        <f ca="1">IF(ISERROR($V970),"",OFFSET('Smelter Look-up'!$D$4,$V970-4,0)&amp;"")</f>
        <v/>
      </c>
      <c r="F970" s="216" t="str">
        <f ca="1">IF(ISERROR($V970),"",OFFSET('Smelter Look-up'!$E$4,$V970-4,0))</f>
        <v/>
      </c>
      <c r="G970" s="216" t="str">
        <f ca="1">IF(C970=$X$4,"Enter smelter details",IF(ISERROR($V970),"",OFFSET('Smelter Look-up'!$F$4,$V970-4,0)))</f>
        <v/>
      </c>
      <c r="H970" s="217" t="str">
        <f ca="1">IF(ISERROR($V970),"",OFFSET('Smelter Look-up'!$G$4,$V970-4,0))</f>
        <v/>
      </c>
      <c r="I970" s="218" t="str">
        <f ca="1">IF(ISERROR($V970),"",OFFSET('Smelter Look-up'!$H$4,$V970-4,0))</f>
        <v/>
      </c>
      <c r="J970" s="218" t="str">
        <f ca="1">IF(ISERROR($V970),"",OFFSET('Smelter Look-up'!$I$4,$V970-4,0))</f>
        <v/>
      </c>
      <c r="K970" s="272"/>
      <c r="L970" s="272"/>
      <c r="M970" s="272"/>
      <c r="N970" s="272"/>
      <c r="O970" s="272"/>
      <c r="P970" s="219"/>
      <c r="Q970" s="273"/>
      <c r="R970" s="216" t="str">
        <f ca="1">IF(ISERROR($V970),"",OFFSET('Smelter Look-up'!$C$4,$V970-4,0)&amp;"")</f>
        <v/>
      </c>
      <c r="S970" s="224" t="str">
        <f t="shared" ca="1" si="138"/>
        <v/>
      </c>
      <c r="T970" s="224" t="str">
        <f ca="1">IF(B970="","",IF(ISERROR(MATCH($J970,SorP!$B$1:$B$6230,0)),"",INDIRECT("'SorP'!$A$"&amp;MATCH($J970,SorP!$B$1:$B$6230,0))))</f>
        <v/>
      </c>
      <c r="U970" s="240"/>
      <c r="V970" s="274" t="e">
        <f>IF(C970="",NA(),MATCH($B970&amp;$C970,'Smelter Look-up'!$J:$J,0))</f>
        <v>#N/A</v>
      </c>
      <c r="W970" s="275"/>
      <c r="X970" s="275">
        <f t="shared" ca="1" si="139"/>
        <v>0</v>
      </c>
      <c r="Y970" s="275"/>
      <c r="Z970" s="275"/>
      <c r="AB970" s="277" t="str">
        <f t="shared" si="140"/>
        <v/>
      </c>
    </row>
    <row r="971" spans="1:28" s="276" customFormat="1" ht="20.25">
      <c r="A971" s="330"/>
      <c r="B971" s="216" t="str">
        <f>IF(LEN(A971)=0,"",INDEX('Smelter Look-up'!$A:$A,MATCH($A971,'Smelter Look-up'!$E:$E,0)))</f>
        <v/>
      </c>
      <c r="C971" s="220" t="str">
        <f>IF(LEN(A971)=0,"",INDEX('Smelter Look-up'!$C:$C,MATCH($A971,'Smelter Look-up'!$E:$E,0)))</f>
        <v/>
      </c>
      <c r="D971" s="282"/>
      <c r="E971" s="216" t="str">
        <f ca="1">IF(ISERROR($V971),"",OFFSET('Smelter Look-up'!$D$4,$V971-4,0)&amp;"")</f>
        <v/>
      </c>
      <c r="F971" s="216" t="str">
        <f ca="1">IF(ISERROR($V971),"",OFFSET('Smelter Look-up'!$E$4,$V971-4,0))</f>
        <v/>
      </c>
      <c r="G971" s="216" t="str">
        <f ca="1">IF(C971=$X$4,"Enter smelter details",IF(ISERROR($V971),"",OFFSET('Smelter Look-up'!$F$4,$V971-4,0)))</f>
        <v/>
      </c>
      <c r="H971" s="217" t="str">
        <f ca="1">IF(ISERROR($V971),"",OFFSET('Smelter Look-up'!$G$4,$V971-4,0))</f>
        <v/>
      </c>
      <c r="I971" s="218" t="str">
        <f ca="1">IF(ISERROR($V971),"",OFFSET('Smelter Look-up'!$H$4,$V971-4,0))</f>
        <v/>
      </c>
      <c r="J971" s="218" t="str">
        <f ca="1">IF(ISERROR($V971),"",OFFSET('Smelter Look-up'!$I$4,$V971-4,0))</f>
        <v/>
      </c>
      <c r="K971" s="272"/>
      <c r="L971" s="272"/>
      <c r="M971" s="272"/>
      <c r="N971" s="272"/>
      <c r="O971" s="272"/>
      <c r="P971" s="219"/>
      <c r="Q971" s="273"/>
      <c r="R971" s="216" t="str">
        <f ca="1">IF(ISERROR($V971),"",OFFSET('Smelter Look-up'!$C$4,$V971-4,0)&amp;"")</f>
        <v/>
      </c>
      <c r="S971" s="224" t="str">
        <f t="shared" ca="1" si="138"/>
        <v/>
      </c>
      <c r="T971" s="224" t="str">
        <f ca="1">IF(B971="","",IF(ISERROR(MATCH($J971,SorP!$B$1:$B$6230,0)),"",INDIRECT("'SorP'!$A$"&amp;MATCH($J971,SorP!$B$1:$B$6230,0))))</f>
        <v/>
      </c>
      <c r="U971" s="240"/>
      <c r="V971" s="274" t="e">
        <f>IF(C971="",NA(),MATCH($B971&amp;$C971,'Smelter Look-up'!$J:$J,0))</f>
        <v>#N/A</v>
      </c>
      <c r="W971" s="275"/>
      <c r="X971" s="275">
        <f t="shared" ca="1" si="139"/>
        <v>0</v>
      </c>
      <c r="Y971" s="275"/>
      <c r="Z971" s="275"/>
      <c r="AB971" s="277" t="str">
        <f t="shared" si="140"/>
        <v/>
      </c>
    </row>
    <row r="972" spans="1:28" s="276" customFormat="1" ht="20.25">
      <c r="A972" s="330"/>
      <c r="B972" s="216" t="str">
        <f>IF(LEN(A972)=0,"",INDEX('Smelter Look-up'!$A:$A,MATCH($A972,'Smelter Look-up'!$E:$E,0)))</f>
        <v/>
      </c>
      <c r="C972" s="220" t="str">
        <f>IF(LEN(A972)=0,"",INDEX('Smelter Look-up'!$C:$C,MATCH($A972,'Smelter Look-up'!$E:$E,0)))</f>
        <v/>
      </c>
      <c r="D972" s="282"/>
      <c r="E972" s="216" t="str">
        <f ca="1">IF(ISERROR($V972),"",OFFSET('Smelter Look-up'!$D$4,$V972-4,0)&amp;"")</f>
        <v/>
      </c>
      <c r="F972" s="216" t="str">
        <f ca="1">IF(ISERROR($V972),"",OFFSET('Smelter Look-up'!$E$4,$V972-4,0))</f>
        <v/>
      </c>
      <c r="G972" s="216" t="str">
        <f ca="1">IF(C972=$X$4,"Enter smelter details",IF(ISERROR($V972),"",OFFSET('Smelter Look-up'!$F$4,$V972-4,0)))</f>
        <v/>
      </c>
      <c r="H972" s="217" t="str">
        <f ca="1">IF(ISERROR($V972),"",OFFSET('Smelter Look-up'!$G$4,$V972-4,0))</f>
        <v/>
      </c>
      <c r="I972" s="218" t="str">
        <f ca="1">IF(ISERROR($V972),"",OFFSET('Smelter Look-up'!$H$4,$V972-4,0))</f>
        <v/>
      </c>
      <c r="J972" s="218" t="str">
        <f ca="1">IF(ISERROR($V972),"",OFFSET('Smelter Look-up'!$I$4,$V972-4,0))</f>
        <v/>
      </c>
      <c r="K972" s="272"/>
      <c r="L972" s="272"/>
      <c r="M972" s="272"/>
      <c r="N972" s="272"/>
      <c r="O972" s="272"/>
      <c r="P972" s="219"/>
      <c r="Q972" s="273"/>
      <c r="R972" s="216" t="str">
        <f ca="1">IF(ISERROR($V972),"",OFFSET('Smelter Look-up'!$C$4,$V972-4,0)&amp;"")</f>
        <v/>
      </c>
      <c r="S972" s="224" t="str">
        <f t="shared" ca="1" si="138"/>
        <v/>
      </c>
      <c r="T972" s="224" t="str">
        <f ca="1">IF(B972="","",IF(ISERROR(MATCH($J972,SorP!$B$1:$B$6230,0)),"",INDIRECT("'SorP'!$A$"&amp;MATCH($J972,SorP!$B$1:$B$6230,0))))</f>
        <v/>
      </c>
      <c r="U972" s="240"/>
      <c r="V972" s="274" t="e">
        <f>IF(C972="",NA(),MATCH($B972&amp;$C972,'Smelter Look-up'!$J:$J,0))</f>
        <v>#N/A</v>
      </c>
      <c r="W972" s="275"/>
      <c r="X972" s="275">
        <f t="shared" ca="1" si="139"/>
        <v>0</v>
      </c>
      <c r="Y972" s="275"/>
      <c r="Z972" s="275"/>
      <c r="AB972" s="277" t="str">
        <f t="shared" si="140"/>
        <v/>
      </c>
    </row>
    <row r="973" spans="1:28" s="276" customFormat="1" ht="20.25">
      <c r="A973" s="330"/>
      <c r="B973" s="216" t="str">
        <f>IF(LEN(A973)=0,"",INDEX('Smelter Look-up'!$A:$A,MATCH($A973,'Smelter Look-up'!$E:$E,0)))</f>
        <v/>
      </c>
      <c r="C973" s="220" t="str">
        <f>IF(LEN(A973)=0,"",INDEX('Smelter Look-up'!$C:$C,MATCH($A973,'Smelter Look-up'!$E:$E,0)))</f>
        <v/>
      </c>
      <c r="D973" s="282"/>
      <c r="E973" s="216" t="str">
        <f ca="1">IF(ISERROR($V973),"",OFFSET('Smelter Look-up'!$D$4,$V973-4,0)&amp;"")</f>
        <v/>
      </c>
      <c r="F973" s="216" t="str">
        <f ca="1">IF(ISERROR($V973),"",OFFSET('Smelter Look-up'!$E$4,$V973-4,0))</f>
        <v/>
      </c>
      <c r="G973" s="216" t="str">
        <f ca="1">IF(C973=$X$4,"Enter smelter details",IF(ISERROR($V973),"",OFFSET('Smelter Look-up'!$F$4,$V973-4,0)))</f>
        <v/>
      </c>
      <c r="H973" s="217" t="str">
        <f ca="1">IF(ISERROR($V973),"",OFFSET('Smelter Look-up'!$G$4,$V973-4,0))</f>
        <v/>
      </c>
      <c r="I973" s="218" t="str">
        <f ca="1">IF(ISERROR($V973),"",OFFSET('Smelter Look-up'!$H$4,$V973-4,0))</f>
        <v/>
      </c>
      <c r="J973" s="218" t="str">
        <f ca="1">IF(ISERROR($V973),"",OFFSET('Smelter Look-up'!$I$4,$V973-4,0))</f>
        <v/>
      </c>
      <c r="K973" s="272"/>
      <c r="L973" s="272"/>
      <c r="M973" s="272"/>
      <c r="N973" s="272"/>
      <c r="O973" s="272"/>
      <c r="P973" s="219"/>
      <c r="Q973" s="273"/>
      <c r="R973" s="216" t="str">
        <f ca="1">IF(ISERROR($V973),"",OFFSET('Smelter Look-up'!$C$4,$V973-4,0)&amp;"")</f>
        <v/>
      </c>
      <c r="S973" s="224" t="str">
        <f t="shared" ca="1" si="138"/>
        <v/>
      </c>
      <c r="T973" s="224" t="str">
        <f ca="1">IF(B973="","",IF(ISERROR(MATCH($J973,SorP!$B$1:$B$6230,0)),"",INDIRECT("'SorP'!$A$"&amp;MATCH($J973,SorP!$B$1:$B$6230,0))))</f>
        <v/>
      </c>
      <c r="U973" s="240"/>
      <c r="V973" s="274" t="e">
        <f>IF(C973="",NA(),MATCH($B973&amp;$C973,'Smelter Look-up'!$J:$J,0))</f>
        <v>#N/A</v>
      </c>
      <c r="W973" s="275"/>
      <c r="X973" s="275">
        <f t="shared" ca="1" si="139"/>
        <v>0</v>
      </c>
      <c r="Y973" s="275"/>
      <c r="Z973" s="275"/>
      <c r="AB973" s="277" t="str">
        <f t="shared" si="140"/>
        <v/>
      </c>
    </row>
    <row r="974" spans="1:28" s="276" customFormat="1" ht="20.25">
      <c r="A974" s="330"/>
      <c r="B974" s="216" t="str">
        <f>IF(LEN(A974)=0,"",INDEX('Smelter Look-up'!$A:$A,MATCH($A974,'Smelter Look-up'!$E:$E,0)))</f>
        <v/>
      </c>
      <c r="C974" s="220" t="str">
        <f>IF(LEN(A974)=0,"",INDEX('Smelter Look-up'!$C:$C,MATCH($A974,'Smelter Look-up'!$E:$E,0)))</f>
        <v/>
      </c>
      <c r="D974" s="282"/>
      <c r="E974" s="216" t="str">
        <f ca="1">IF(ISERROR($V974),"",OFFSET('Smelter Look-up'!$D$4,$V974-4,0)&amp;"")</f>
        <v/>
      </c>
      <c r="F974" s="216" t="str">
        <f ca="1">IF(ISERROR($V974),"",OFFSET('Smelter Look-up'!$E$4,$V974-4,0))</f>
        <v/>
      </c>
      <c r="G974" s="216" t="str">
        <f ca="1">IF(C974=$X$4,"Enter smelter details",IF(ISERROR($V974),"",OFFSET('Smelter Look-up'!$F$4,$V974-4,0)))</f>
        <v/>
      </c>
      <c r="H974" s="217" t="str">
        <f ca="1">IF(ISERROR($V974),"",OFFSET('Smelter Look-up'!$G$4,$V974-4,0))</f>
        <v/>
      </c>
      <c r="I974" s="218" t="str">
        <f ca="1">IF(ISERROR($V974),"",OFFSET('Smelter Look-up'!$H$4,$V974-4,0))</f>
        <v/>
      </c>
      <c r="J974" s="218" t="str">
        <f ca="1">IF(ISERROR($V974),"",OFFSET('Smelter Look-up'!$I$4,$V974-4,0))</f>
        <v/>
      </c>
      <c r="K974" s="272"/>
      <c r="L974" s="272"/>
      <c r="M974" s="272"/>
      <c r="N974" s="272"/>
      <c r="O974" s="272"/>
      <c r="P974" s="219"/>
      <c r="Q974" s="273"/>
      <c r="R974" s="216" t="str">
        <f ca="1">IF(ISERROR($V974),"",OFFSET('Smelter Look-up'!$C$4,$V974-4,0)&amp;"")</f>
        <v/>
      </c>
      <c r="S974" s="224" t="str">
        <f t="shared" ca="1" si="138"/>
        <v/>
      </c>
      <c r="T974" s="224" t="str">
        <f ca="1">IF(B974="","",IF(ISERROR(MATCH($J974,SorP!$B$1:$B$6230,0)),"",INDIRECT("'SorP'!$A$"&amp;MATCH($J974,SorP!$B$1:$B$6230,0))))</f>
        <v/>
      </c>
      <c r="U974" s="240"/>
      <c r="V974" s="274" t="e">
        <f>IF(C974="",NA(),MATCH($B974&amp;$C974,'Smelter Look-up'!$J:$J,0))</f>
        <v>#N/A</v>
      </c>
      <c r="W974" s="275"/>
      <c r="X974" s="275">
        <f t="shared" ca="1" si="139"/>
        <v>0</v>
      </c>
      <c r="Y974" s="275"/>
      <c r="Z974" s="275"/>
      <c r="AB974" s="277" t="str">
        <f t="shared" si="140"/>
        <v/>
      </c>
    </row>
    <row r="975" spans="1:28" s="276" customFormat="1" ht="20.25">
      <c r="A975" s="330"/>
      <c r="B975" s="216" t="str">
        <f>IF(LEN(A975)=0,"",INDEX('Smelter Look-up'!$A:$A,MATCH($A975,'Smelter Look-up'!$E:$E,0)))</f>
        <v/>
      </c>
      <c r="C975" s="220" t="str">
        <f>IF(LEN(A975)=0,"",INDEX('Smelter Look-up'!$C:$C,MATCH($A975,'Smelter Look-up'!$E:$E,0)))</f>
        <v/>
      </c>
      <c r="D975" s="282"/>
      <c r="E975" s="216" t="str">
        <f ca="1">IF(ISERROR($V975),"",OFFSET('Smelter Look-up'!$D$4,$V975-4,0)&amp;"")</f>
        <v/>
      </c>
      <c r="F975" s="216" t="str">
        <f ca="1">IF(ISERROR($V975),"",OFFSET('Smelter Look-up'!$E$4,$V975-4,0))</f>
        <v/>
      </c>
      <c r="G975" s="216" t="str">
        <f ca="1">IF(C975=$X$4,"Enter smelter details",IF(ISERROR($V975),"",OFFSET('Smelter Look-up'!$F$4,$V975-4,0)))</f>
        <v/>
      </c>
      <c r="H975" s="217" t="str">
        <f ca="1">IF(ISERROR($V975),"",OFFSET('Smelter Look-up'!$G$4,$V975-4,0))</f>
        <v/>
      </c>
      <c r="I975" s="218" t="str">
        <f ca="1">IF(ISERROR($V975),"",OFFSET('Smelter Look-up'!$H$4,$V975-4,0))</f>
        <v/>
      </c>
      <c r="J975" s="218" t="str">
        <f ca="1">IF(ISERROR($V975),"",OFFSET('Smelter Look-up'!$I$4,$V975-4,0))</f>
        <v/>
      </c>
      <c r="K975" s="272"/>
      <c r="L975" s="272"/>
      <c r="M975" s="272"/>
      <c r="N975" s="272"/>
      <c r="O975" s="272"/>
      <c r="P975" s="219"/>
      <c r="Q975" s="273"/>
      <c r="R975" s="216" t="str">
        <f ca="1">IF(ISERROR($V975),"",OFFSET('Smelter Look-up'!$C$4,$V975-4,0)&amp;"")</f>
        <v/>
      </c>
      <c r="S975" s="224" t="str">
        <f t="shared" ca="1" si="138"/>
        <v/>
      </c>
      <c r="T975" s="224" t="str">
        <f ca="1">IF(B975="","",IF(ISERROR(MATCH($J975,SorP!$B$1:$B$6230,0)),"",INDIRECT("'SorP'!$A$"&amp;MATCH($J975,SorP!$B$1:$B$6230,0))))</f>
        <v/>
      </c>
      <c r="U975" s="240"/>
      <c r="V975" s="274" t="e">
        <f>IF(C975="",NA(),MATCH($B975&amp;$C975,'Smelter Look-up'!$J:$J,0))</f>
        <v>#N/A</v>
      </c>
      <c r="W975" s="275"/>
      <c r="X975" s="275">
        <f t="shared" ca="1" si="139"/>
        <v>0</v>
      </c>
      <c r="Y975" s="275"/>
      <c r="Z975" s="275"/>
      <c r="AB975" s="277" t="str">
        <f t="shared" si="140"/>
        <v/>
      </c>
    </row>
    <row r="976" spans="1:28" s="276" customFormat="1" ht="20.25">
      <c r="A976" s="330"/>
      <c r="B976" s="216" t="str">
        <f>IF(LEN(A976)=0,"",INDEX('Smelter Look-up'!$A:$A,MATCH($A976,'Smelter Look-up'!$E:$E,0)))</f>
        <v/>
      </c>
      <c r="C976" s="220" t="str">
        <f>IF(LEN(A976)=0,"",INDEX('Smelter Look-up'!$C:$C,MATCH($A976,'Smelter Look-up'!$E:$E,0)))</f>
        <v/>
      </c>
      <c r="D976" s="282"/>
      <c r="E976" s="216" t="str">
        <f ca="1">IF(ISERROR($V976),"",OFFSET('Smelter Look-up'!$D$4,$V976-4,0)&amp;"")</f>
        <v/>
      </c>
      <c r="F976" s="216" t="str">
        <f ca="1">IF(ISERROR($V976),"",OFFSET('Smelter Look-up'!$E$4,$V976-4,0))</f>
        <v/>
      </c>
      <c r="G976" s="216" t="str">
        <f ca="1">IF(C976=$X$4,"Enter smelter details",IF(ISERROR($V976),"",OFFSET('Smelter Look-up'!$F$4,$V976-4,0)))</f>
        <v/>
      </c>
      <c r="H976" s="217" t="str">
        <f ca="1">IF(ISERROR($V976),"",OFFSET('Smelter Look-up'!$G$4,$V976-4,0))</f>
        <v/>
      </c>
      <c r="I976" s="218" t="str">
        <f ca="1">IF(ISERROR($V976),"",OFFSET('Smelter Look-up'!$H$4,$V976-4,0))</f>
        <v/>
      </c>
      <c r="J976" s="218" t="str">
        <f ca="1">IF(ISERROR($V976),"",OFFSET('Smelter Look-up'!$I$4,$V976-4,0))</f>
        <v/>
      </c>
      <c r="K976" s="272"/>
      <c r="L976" s="272"/>
      <c r="M976" s="272"/>
      <c r="N976" s="272"/>
      <c r="O976" s="272"/>
      <c r="P976" s="219"/>
      <c r="Q976" s="273"/>
      <c r="R976" s="216" t="str">
        <f ca="1">IF(ISERROR($V976),"",OFFSET('Smelter Look-up'!$C$4,$V976-4,0)&amp;"")</f>
        <v/>
      </c>
      <c r="S976" s="224" t="str">
        <f t="shared" ca="1" si="138"/>
        <v/>
      </c>
      <c r="T976" s="224" t="str">
        <f ca="1">IF(B976="","",IF(ISERROR(MATCH($J976,SorP!$B$1:$B$6230,0)),"",INDIRECT("'SorP'!$A$"&amp;MATCH($J976,SorP!$B$1:$B$6230,0))))</f>
        <v/>
      </c>
      <c r="U976" s="240"/>
      <c r="V976" s="274" t="e">
        <f>IF(C976="",NA(),MATCH($B976&amp;$C976,'Smelter Look-up'!$J:$J,0))</f>
        <v>#N/A</v>
      </c>
      <c r="W976" s="275"/>
      <c r="X976" s="275">
        <f t="shared" ca="1" si="139"/>
        <v>0</v>
      </c>
      <c r="Y976" s="275"/>
      <c r="Z976" s="275"/>
      <c r="AB976" s="277" t="str">
        <f t="shared" si="140"/>
        <v/>
      </c>
    </row>
    <row r="977" spans="1:28" s="276" customFormat="1" ht="20.25">
      <c r="A977" s="330"/>
      <c r="B977" s="216" t="str">
        <f>IF(LEN(A977)=0,"",INDEX('Smelter Look-up'!$A:$A,MATCH($A977,'Smelter Look-up'!$E:$E,0)))</f>
        <v/>
      </c>
      <c r="C977" s="220" t="str">
        <f>IF(LEN(A977)=0,"",INDEX('Smelter Look-up'!$C:$C,MATCH($A977,'Smelter Look-up'!$E:$E,0)))</f>
        <v/>
      </c>
      <c r="D977" s="282"/>
      <c r="E977" s="216" t="str">
        <f ca="1">IF(ISERROR($V977),"",OFFSET('Smelter Look-up'!$D$4,$V977-4,0)&amp;"")</f>
        <v/>
      </c>
      <c r="F977" s="216" t="str">
        <f ca="1">IF(ISERROR($V977),"",OFFSET('Smelter Look-up'!$E$4,$V977-4,0))</f>
        <v/>
      </c>
      <c r="G977" s="216" t="str">
        <f ca="1">IF(C977=$X$4,"Enter smelter details",IF(ISERROR($V977),"",OFFSET('Smelter Look-up'!$F$4,$V977-4,0)))</f>
        <v/>
      </c>
      <c r="H977" s="217" t="str">
        <f ca="1">IF(ISERROR($V977),"",OFFSET('Smelter Look-up'!$G$4,$V977-4,0))</f>
        <v/>
      </c>
      <c r="I977" s="218" t="str">
        <f ca="1">IF(ISERROR($V977),"",OFFSET('Smelter Look-up'!$H$4,$V977-4,0))</f>
        <v/>
      </c>
      <c r="J977" s="218" t="str">
        <f ca="1">IF(ISERROR($V977),"",OFFSET('Smelter Look-up'!$I$4,$V977-4,0))</f>
        <v/>
      </c>
      <c r="K977" s="272"/>
      <c r="L977" s="272"/>
      <c r="M977" s="272"/>
      <c r="N977" s="272"/>
      <c r="O977" s="272"/>
      <c r="P977" s="219"/>
      <c r="Q977" s="273"/>
      <c r="R977" s="216" t="str">
        <f ca="1">IF(ISERROR($V977),"",OFFSET('Smelter Look-up'!$C$4,$V977-4,0)&amp;"")</f>
        <v/>
      </c>
      <c r="S977" s="224" t="str">
        <f t="shared" ca="1" si="138"/>
        <v/>
      </c>
      <c r="T977" s="224" t="str">
        <f ca="1">IF(B977="","",IF(ISERROR(MATCH($J977,SorP!$B$1:$B$6230,0)),"",INDIRECT("'SorP'!$A$"&amp;MATCH($J977,SorP!$B$1:$B$6230,0))))</f>
        <v/>
      </c>
      <c r="U977" s="240"/>
      <c r="V977" s="274" t="e">
        <f>IF(C977="",NA(),MATCH($B977&amp;$C977,'Smelter Look-up'!$J:$J,0))</f>
        <v>#N/A</v>
      </c>
      <c r="W977" s="275"/>
      <c r="X977" s="275">
        <f t="shared" ca="1" si="139"/>
        <v>0</v>
      </c>
      <c r="Y977" s="275"/>
      <c r="Z977" s="275"/>
      <c r="AB977" s="277" t="str">
        <f t="shared" si="140"/>
        <v/>
      </c>
    </row>
    <row r="978" spans="1:28" s="276" customFormat="1" ht="20.25">
      <c r="A978" s="330"/>
      <c r="B978" s="216" t="str">
        <f>IF(LEN(A978)=0,"",INDEX('Smelter Look-up'!$A:$A,MATCH($A978,'Smelter Look-up'!$E:$E,0)))</f>
        <v/>
      </c>
      <c r="C978" s="220" t="str">
        <f>IF(LEN(A978)=0,"",INDEX('Smelter Look-up'!$C:$C,MATCH($A978,'Smelter Look-up'!$E:$E,0)))</f>
        <v/>
      </c>
      <c r="D978" s="282"/>
      <c r="E978" s="216" t="str">
        <f ca="1">IF(ISERROR($V978),"",OFFSET('Smelter Look-up'!$D$4,$V978-4,0)&amp;"")</f>
        <v/>
      </c>
      <c r="F978" s="216" t="str">
        <f ca="1">IF(ISERROR($V978),"",OFFSET('Smelter Look-up'!$E$4,$V978-4,0))</f>
        <v/>
      </c>
      <c r="G978" s="216" t="str">
        <f ca="1">IF(C978=$X$4,"Enter smelter details",IF(ISERROR($V978),"",OFFSET('Smelter Look-up'!$F$4,$V978-4,0)))</f>
        <v/>
      </c>
      <c r="H978" s="217" t="str">
        <f ca="1">IF(ISERROR($V978),"",OFFSET('Smelter Look-up'!$G$4,$V978-4,0))</f>
        <v/>
      </c>
      <c r="I978" s="218" t="str">
        <f ca="1">IF(ISERROR($V978),"",OFFSET('Smelter Look-up'!$H$4,$V978-4,0))</f>
        <v/>
      </c>
      <c r="J978" s="218" t="str">
        <f ca="1">IF(ISERROR($V978),"",OFFSET('Smelter Look-up'!$I$4,$V978-4,0))</f>
        <v/>
      </c>
      <c r="K978" s="272"/>
      <c r="L978" s="272"/>
      <c r="M978" s="272"/>
      <c r="N978" s="272"/>
      <c r="O978" s="272"/>
      <c r="P978" s="219"/>
      <c r="Q978" s="273"/>
      <c r="R978" s="216" t="str">
        <f ca="1">IF(ISERROR($V978),"",OFFSET('Smelter Look-up'!$C$4,$V978-4,0)&amp;"")</f>
        <v/>
      </c>
      <c r="S978" s="224" t="str">
        <f t="shared" ca="1" si="138"/>
        <v/>
      </c>
      <c r="T978" s="224" t="str">
        <f ca="1">IF(B978="","",IF(ISERROR(MATCH($J978,SorP!$B$1:$B$6230,0)),"",INDIRECT("'SorP'!$A$"&amp;MATCH($J978,SorP!$B$1:$B$6230,0))))</f>
        <v/>
      </c>
      <c r="U978" s="240"/>
      <c r="V978" s="274" t="e">
        <f>IF(C978="",NA(),MATCH($B978&amp;$C978,'Smelter Look-up'!$J:$J,0))</f>
        <v>#N/A</v>
      </c>
      <c r="W978" s="275"/>
      <c r="X978" s="275">
        <f t="shared" ca="1" si="139"/>
        <v>0</v>
      </c>
      <c r="Y978" s="275"/>
      <c r="Z978" s="275"/>
      <c r="AB978" s="277" t="str">
        <f t="shared" si="140"/>
        <v/>
      </c>
    </row>
    <row r="979" spans="1:28" s="276" customFormat="1" ht="20.25">
      <c r="A979" s="330"/>
      <c r="B979" s="216" t="str">
        <f>IF(LEN(A979)=0,"",INDEX('Smelter Look-up'!$A:$A,MATCH($A979,'Smelter Look-up'!$E:$E,0)))</f>
        <v/>
      </c>
      <c r="C979" s="220" t="str">
        <f>IF(LEN(A979)=0,"",INDEX('Smelter Look-up'!$C:$C,MATCH($A979,'Smelter Look-up'!$E:$E,0)))</f>
        <v/>
      </c>
      <c r="D979" s="282"/>
      <c r="E979" s="216" t="str">
        <f ca="1">IF(ISERROR($V979),"",OFFSET('Smelter Look-up'!$D$4,$V979-4,0)&amp;"")</f>
        <v/>
      </c>
      <c r="F979" s="216" t="str">
        <f ca="1">IF(ISERROR($V979),"",OFFSET('Smelter Look-up'!$E$4,$V979-4,0))</f>
        <v/>
      </c>
      <c r="G979" s="216" t="str">
        <f ca="1">IF(C979=$X$4,"Enter smelter details",IF(ISERROR($V979),"",OFFSET('Smelter Look-up'!$F$4,$V979-4,0)))</f>
        <v/>
      </c>
      <c r="H979" s="217" t="str">
        <f ca="1">IF(ISERROR($V979),"",OFFSET('Smelter Look-up'!$G$4,$V979-4,0))</f>
        <v/>
      </c>
      <c r="I979" s="218" t="str">
        <f ca="1">IF(ISERROR($V979),"",OFFSET('Smelter Look-up'!$H$4,$V979-4,0))</f>
        <v/>
      </c>
      <c r="J979" s="218" t="str">
        <f ca="1">IF(ISERROR($V979),"",OFFSET('Smelter Look-up'!$I$4,$V979-4,0))</f>
        <v/>
      </c>
      <c r="K979" s="272"/>
      <c r="L979" s="272"/>
      <c r="M979" s="272"/>
      <c r="N979" s="272"/>
      <c r="O979" s="272"/>
      <c r="P979" s="219"/>
      <c r="Q979" s="273"/>
      <c r="R979" s="216" t="str">
        <f ca="1">IF(ISERROR($V979),"",OFFSET('Smelter Look-up'!$C$4,$V979-4,0)&amp;"")</f>
        <v/>
      </c>
      <c r="S979" s="224" t="str">
        <f t="shared" ca="1" si="138"/>
        <v/>
      </c>
      <c r="T979" s="224" t="str">
        <f ca="1">IF(B979="","",IF(ISERROR(MATCH($J979,SorP!$B$1:$B$6230,0)),"",INDIRECT("'SorP'!$A$"&amp;MATCH($J979,SorP!$B$1:$B$6230,0))))</f>
        <v/>
      </c>
      <c r="U979" s="240"/>
      <c r="V979" s="274" t="e">
        <f>IF(C979="",NA(),MATCH($B979&amp;$C979,'Smelter Look-up'!$J:$J,0))</f>
        <v>#N/A</v>
      </c>
      <c r="W979" s="275"/>
      <c r="X979" s="275">
        <f t="shared" ca="1" si="139"/>
        <v>0</v>
      </c>
      <c r="Y979" s="275"/>
      <c r="Z979" s="275"/>
      <c r="AB979" s="277" t="str">
        <f t="shared" si="140"/>
        <v/>
      </c>
    </row>
    <row r="980" spans="1:28" s="276" customFormat="1" ht="20.25">
      <c r="A980" s="330"/>
      <c r="B980" s="216" t="str">
        <f>IF(LEN(A980)=0,"",INDEX('Smelter Look-up'!$A:$A,MATCH($A980,'Smelter Look-up'!$E:$E,0)))</f>
        <v/>
      </c>
      <c r="C980" s="220" t="str">
        <f>IF(LEN(A980)=0,"",INDEX('Smelter Look-up'!$C:$C,MATCH($A980,'Smelter Look-up'!$E:$E,0)))</f>
        <v/>
      </c>
      <c r="D980" s="282"/>
      <c r="E980" s="216" t="str">
        <f ca="1">IF(ISERROR($V980),"",OFFSET('Smelter Look-up'!$D$4,$V980-4,0)&amp;"")</f>
        <v/>
      </c>
      <c r="F980" s="216" t="str">
        <f ca="1">IF(ISERROR($V980),"",OFFSET('Smelter Look-up'!$E$4,$V980-4,0))</f>
        <v/>
      </c>
      <c r="G980" s="216" t="str">
        <f ca="1">IF(C980=$X$4,"Enter smelter details",IF(ISERROR($V980),"",OFFSET('Smelter Look-up'!$F$4,$V980-4,0)))</f>
        <v/>
      </c>
      <c r="H980" s="217" t="str">
        <f ca="1">IF(ISERROR($V980),"",OFFSET('Smelter Look-up'!$G$4,$V980-4,0))</f>
        <v/>
      </c>
      <c r="I980" s="218" t="str">
        <f ca="1">IF(ISERROR($V980),"",OFFSET('Smelter Look-up'!$H$4,$V980-4,0))</f>
        <v/>
      </c>
      <c r="J980" s="218" t="str">
        <f ca="1">IF(ISERROR($V980),"",OFFSET('Smelter Look-up'!$I$4,$V980-4,0))</f>
        <v/>
      </c>
      <c r="K980" s="272"/>
      <c r="L980" s="272"/>
      <c r="M980" s="272"/>
      <c r="N980" s="272"/>
      <c r="O980" s="272"/>
      <c r="P980" s="219"/>
      <c r="Q980" s="273"/>
      <c r="R980" s="216" t="str">
        <f ca="1">IF(ISERROR($V980),"",OFFSET('Smelter Look-up'!$C$4,$V980-4,0)&amp;"")</f>
        <v/>
      </c>
      <c r="S980" s="224" t="str">
        <f t="shared" ca="1" si="138"/>
        <v/>
      </c>
      <c r="T980" s="224" t="str">
        <f ca="1">IF(B980="","",IF(ISERROR(MATCH($J980,SorP!$B$1:$B$6230,0)),"",INDIRECT("'SorP'!$A$"&amp;MATCH($J980,SorP!$B$1:$B$6230,0))))</f>
        <v/>
      </c>
      <c r="U980" s="240"/>
      <c r="V980" s="274" t="e">
        <f>IF(C980="",NA(),MATCH($B980&amp;$C980,'Smelter Look-up'!$J:$J,0))</f>
        <v>#N/A</v>
      </c>
      <c r="W980" s="275"/>
      <c r="X980" s="275">
        <f t="shared" ca="1" si="139"/>
        <v>0</v>
      </c>
      <c r="Y980" s="275"/>
      <c r="Z980" s="275"/>
      <c r="AB980" s="277" t="str">
        <f t="shared" si="140"/>
        <v/>
      </c>
    </row>
    <row r="981" spans="1:28" s="276" customFormat="1" ht="20.25">
      <c r="A981" s="330"/>
      <c r="B981" s="216" t="str">
        <f>IF(LEN(A981)=0,"",INDEX('Smelter Look-up'!$A:$A,MATCH($A981,'Smelter Look-up'!$E:$E,0)))</f>
        <v/>
      </c>
      <c r="C981" s="220" t="str">
        <f>IF(LEN(A981)=0,"",INDEX('Smelter Look-up'!$C:$C,MATCH($A981,'Smelter Look-up'!$E:$E,0)))</f>
        <v/>
      </c>
      <c r="D981" s="282"/>
      <c r="E981" s="216" t="str">
        <f ca="1">IF(ISERROR($V981),"",OFFSET('Smelter Look-up'!$D$4,$V981-4,0)&amp;"")</f>
        <v/>
      </c>
      <c r="F981" s="216" t="str">
        <f ca="1">IF(ISERROR($V981),"",OFFSET('Smelter Look-up'!$E$4,$V981-4,0))</f>
        <v/>
      </c>
      <c r="G981" s="216" t="str">
        <f ca="1">IF(C981=$X$4,"Enter smelter details",IF(ISERROR($V981),"",OFFSET('Smelter Look-up'!$F$4,$V981-4,0)))</f>
        <v/>
      </c>
      <c r="H981" s="217" t="str">
        <f ca="1">IF(ISERROR($V981),"",OFFSET('Smelter Look-up'!$G$4,$V981-4,0))</f>
        <v/>
      </c>
      <c r="I981" s="218" t="str">
        <f ca="1">IF(ISERROR($V981),"",OFFSET('Smelter Look-up'!$H$4,$V981-4,0))</f>
        <v/>
      </c>
      <c r="J981" s="218" t="str">
        <f ca="1">IF(ISERROR($V981),"",OFFSET('Smelter Look-up'!$I$4,$V981-4,0))</f>
        <v/>
      </c>
      <c r="K981" s="272"/>
      <c r="L981" s="272"/>
      <c r="M981" s="272"/>
      <c r="N981" s="272"/>
      <c r="O981" s="272"/>
      <c r="P981" s="219"/>
      <c r="Q981" s="273"/>
      <c r="R981" s="216" t="str">
        <f ca="1">IF(ISERROR($V981),"",OFFSET('Smelter Look-up'!$C$4,$V981-4,0)&amp;"")</f>
        <v/>
      </c>
      <c r="S981" s="224" t="str">
        <f t="shared" ca="1" si="138"/>
        <v/>
      </c>
      <c r="T981" s="224" t="str">
        <f ca="1">IF(B981="","",IF(ISERROR(MATCH($J981,SorP!$B$1:$B$6230,0)),"",INDIRECT("'SorP'!$A$"&amp;MATCH($J981,SorP!$B$1:$B$6230,0))))</f>
        <v/>
      </c>
      <c r="U981" s="240"/>
      <c r="V981" s="274" t="e">
        <f>IF(C981="",NA(),MATCH($B981&amp;$C981,'Smelter Look-up'!$J:$J,0))</f>
        <v>#N/A</v>
      </c>
      <c r="W981" s="275"/>
      <c r="X981" s="275">
        <f t="shared" ca="1" si="139"/>
        <v>0</v>
      </c>
      <c r="Y981" s="275"/>
      <c r="Z981" s="275"/>
      <c r="AB981" s="277" t="str">
        <f t="shared" si="140"/>
        <v/>
      </c>
    </row>
    <row r="982" spans="1:28" s="276" customFormat="1" ht="20.25">
      <c r="A982" s="330"/>
      <c r="B982" s="216" t="str">
        <f>IF(LEN(A982)=0,"",INDEX('Smelter Look-up'!$A:$A,MATCH($A982,'Smelter Look-up'!$E:$E,0)))</f>
        <v/>
      </c>
      <c r="C982" s="220" t="str">
        <f>IF(LEN(A982)=0,"",INDEX('Smelter Look-up'!$C:$C,MATCH($A982,'Smelter Look-up'!$E:$E,0)))</f>
        <v/>
      </c>
      <c r="D982" s="282"/>
      <c r="E982" s="216" t="str">
        <f ca="1">IF(ISERROR($V982),"",OFFSET('Smelter Look-up'!$D$4,$V982-4,0)&amp;"")</f>
        <v/>
      </c>
      <c r="F982" s="216" t="str">
        <f ca="1">IF(ISERROR($V982),"",OFFSET('Smelter Look-up'!$E$4,$V982-4,0))</f>
        <v/>
      </c>
      <c r="G982" s="216" t="str">
        <f ca="1">IF(C982=$X$4,"Enter smelter details",IF(ISERROR($V982),"",OFFSET('Smelter Look-up'!$F$4,$V982-4,0)))</f>
        <v/>
      </c>
      <c r="H982" s="217" t="str">
        <f ca="1">IF(ISERROR($V982),"",OFFSET('Smelter Look-up'!$G$4,$V982-4,0))</f>
        <v/>
      </c>
      <c r="I982" s="218" t="str">
        <f ca="1">IF(ISERROR($V982),"",OFFSET('Smelter Look-up'!$H$4,$V982-4,0))</f>
        <v/>
      </c>
      <c r="J982" s="218" t="str">
        <f ca="1">IF(ISERROR($V982),"",OFFSET('Smelter Look-up'!$I$4,$V982-4,0))</f>
        <v/>
      </c>
      <c r="K982" s="272"/>
      <c r="L982" s="272"/>
      <c r="M982" s="272"/>
      <c r="N982" s="272"/>
      <c r="O982" s="272"/>
      <c r="P982" s="219"/>
      <c r="Q982" s="273"/>
      <c r="R982" s="216" t="str">
        <f ca="1">IF(ISERROR($V982),"",OFFSET('Smelter Look-up'!$C$4,$V982-4,0)&amp;"")</f>
        <v/>
      </c>
      <c r="S982" s="224" t="str">
        <f t="shared" ca="1" si="138"/>
        <v/>
      </c>
      <c r="T982" s="224" t="str">
        <f ca="1">IF(B982="","",IF(ISERROR(MATCH($J982,SorP!$B$1:$B$6230,0)),"",INDIRECT("'SorP'!$A$"&amp;MATCH($J982,SorP!$B$1:$B$6230,0))))</f>
        <v/>
      </c>
      <c r="U982" s="240"/>
      <c r="V982" s="274" t="e">
        <f>IF(C982="",NA(),MATCH($B982&amp;$C982,'Smelter Look-up'!$J:$J,0))</f>
        <v>#N/A</v>
      </c>
      <c r="W982" s="275"/>
      <c r="X982" s="275">
        <f t="shared" ca="1" si="139"/>
        <v>0</v>
      </c>
      <c r="Y982" s="275"/>
      <c r="Z982" s="275"/>
      <c r="AB982" s="277" t="str">
        <f t="shared" si="140"/>
        <v/>
      </c>
    </row>
    <row r="983" spans="1:28" s="276" customFormat="1" ht="20.25">
      <c r="A983" s="330"/>
      <c r="B983" s="216" t="str">
        <f>IF(LEN(A983)=0,"",INDEX('Smelter Look-up'!$A:$A,MATCH($A983,'Smelter Look-up'!$E:$E,0)))</f>
        <v/>
      </c>
      <c r="C983" s="220" t="str">
        <f>IF(LEN(A983)=0,"",INDEX('Smelter Look-up'!$C:$C,MATCH($A983,'Smelter Look-up'!$E:$E,0)))</f>
        <v/>
      </c>
      <c r="D983" s="282"/>
      <c r="E983" s="216" t="str">
        <f ca="1">IF(ISERROR($V983),"",OFFSET('Smelter Look-up'!$D$4,$V983-4,0)&amp;"")</f>
        <v/>
      </c>
      <c r="F983" s="216" t="str">
        <f ca="1">IF(ISERROR($V983),"",OFFSET('Smelter Look-up'!$E$4,$V983-4,0))</f>
        <v/>
      </c>
      <c r="G983" s="216" t="str">
        <f ca="1">IF(C983=$X$4,"Enter smelter details",IF(ISERROR($V983),"",OFFSET('Smelter Look-up'!$F$4,$V983-4,0)))</f>
        <v/>
      </c>
      <c r="H983" s="217" t="str">
        <f ca="1">IF(ISERROR($V983),"",OFFSET('Smelter Look-up'!$G$4,$V983-4,0))</f>
        <v/>
      </c>
      <c r="I983" s="218" t="str">
        <f ca="1">IF(ISERROR($V983),"",OFFSET('Smelter Look-up'!$H$4,$V983-4,0))</f>
        <v/>
      </c>
      <c r="J983" s="218" t="str">
        <f ca="1">IF(ISERROR($V983),"",OFFSET('Smelter Look-up'!$I$4,$V983-4,0))</f>
        <v/>
      </c>
      <c r="K983" s="272"/>
      <c r="L983" s="272"/>
      <c r="M983" s="272"/>
      <c r="N983" s="272"/>
      <c r="O983" s="272"/>
      <c r="P983" s="219"/>
      <c r="Q983" s="273"/>
      <c r="R983" s="216" t="str">
        <f ca="1">IF(ISERROR($V983),"",OFFSET('Smelter Look-up'!$C$4,$V983-4,0)&amp;"")</f>
        <v/>
      </c>
      <c r="S983" s="224" t="str">
        <f t="shared" ca="1" si="138"/>
        <v/>
      </c>
      <c r="T983" s="224" t="str">
        <f ca="1">IF(B983="","",IF(ISERROR(MATCH($J983,SorP!$B$1:$B$6230,0)),"",INDIRECT("'SorP'!$A$"&amp;MATCH($J983,SorP!$B$1:$B$6230,0))))</f>
        <v/>
      </c>
      <c r="U983" s="240"/>
      <c r="V983" s="274" t="e">
        <f>IF(C983="",NA(),MATCH($B983&amp;$C983,'Smelter Look-up'!$J:$J,0))</f>
        <v>#N/A</v>
      </c>
      <c r="W983" s="275"/>
      <c r="X983" s="275">
        <f t="shared" ca="1" si="139"/>
        <v>0</v>
      </c>
      <c r="Y983" s="275"/>
      <c r="Z983" s="275"/>
      <c r="AB983" s="277" t="str">
        <f t="shared" si="140"/>
        <v/>
      </c>
    </row>
    <row r="984" spans="1:28" s="276" customFormat="1" ht="20.25">
      <c r="A984" s="330"/>
      <c r="B984" s="216" t="str">
        <f>IF(LEN(A984)=0,"",INDEX('Smelter Look-up'!$A:$A,MATCH($A984,'Smelter Look-up'!$E:$E,0)))</f>
        <v/>
      </c>
      <c r="C984" s="220" t="str">
        <f>IF(LEN(A984)=0,"",INDEX('Smelter Look-up'!$C:$C,MATCH($A984,'Smelter Look-up'!$E:$E,0)))</f>
        <v/>
      </c>
      <c r="D984" s="282"/>
      <c r="E984" s="216" t="str">
        <f ca="1">IF(ISERROR($V984),"",OFFSET('Smelter Look-up'!$D$4,$V984-4,0)&amp;"")</f>
        <v/>
      </c>
      <c r="F984" s="216" t="str">
        <f ca="1">IF(ISERROR($V984),"",OFFSET('Smelter Look-up'!$E$4,$V984-4,0))</f>
        <v/>
      </c>
      <c r="G984" s="216" t="str">
        <f ca="1">IF(C984=$X$4,"Enter smelter details",IF(ISERROR($V984),"",OFFSET('Smelter Look-up'!$F$4,$V984-4,0)))</f>
        <v/>
      </c>
      <c r="H984" s="217" t="str">
        <f ca="1">IF(ISERROR($V984),"",OFFSET('Smelter Look-up'!$G$4,$V984-4,0))</f>
        <v/>
      </c>
      <c r="I984" s="218" t="str">
        <f ca="1">IF(ISERROR($V984),"",OFFSET('Smelter Look-up'!$H$4,$V984-4,0))</f>
        <v/>
      </c>
      <c r="J984" s="218" t="str">
        <f ca="1">IF(ISERROR($V984),"",OFFSET('Smelter Look-up'!$I$4,$V984-4,0))</f>
        <v/>
      </c>
      <c r="K984" s="272"/>
      <c r="L984" s="272"/>
      <c r="M984" s="272"/>
      <c r="N984" s="272"/>
      <c r="O984" s="272"/>
      <c r="P984" s="219"/>
      <c r="Q984" s="273"/>
      <c r="R984" s="216" t="str">
        <f ca="1">IF(ISERROR($V984),"",OFFSET('Smelter Look-up'!$C$4,$V984-4,0)&amp;"")</f>
        <v/>
      </c>
      <c r="S984" s="224" t="str">
        <f t="shared" ca="1" si="138"/>
        <v/>
      </c>
      <c r="T984" s="224" t="str">
        <f ca="1">IF(B984="","",IF(ISERROR(MATCH($J984,SorP!$B$1:$B$6230,0)),"",INDIRECT("'SorP'!$A$"&amp;MATCH($J984,SorP!$B$1:$B$6230,0))))</f>
        <v/>
      </c>
      <c r="U984" s="240"/>
      <c r="V984" s="274" t="e">
        <f>IF(C984="",NA(),MATCH($B984&amp;$C984,'Smelter Look-up'!$J:$J,0))</f>
        <v>#N/A</v>
      </c>
      <c r="W984" s="275"/>
      <c r="X984" s="275">
        <f t="shared" ca="1" si="139"/>
        <v>0</v>
      </c>
      <c r="Y984" s="275"/>
      <c r="Z984" s="275"/>
      <c r="AB984" s="277" t="str">
        <f t="shared" si="140"/>
        <v/>
      </c>
    </row>
    <row r="985" spans="1:28" s="276" customFormat="1" ht="20.25">
      <c r="A985" s="330"/>
      <c r="B985" s="216" t="str">
        <f>IF(LEN(A985)=0,"",INDEX('Smelter Look-up'!$A:$A,MATCH($A985,'Smelter Look-up'!$E:$E,0)))</f>
        <v/>
      </c>
      <c r="C985" s="220" t="str">
        <f>IF(LEN(A985)=0,"",INDEX('Smelter Look-up'!$C:$C,MATCH($A985,'Smelter Look-up'!$E:$E,0)))</f>
        <v/>
      </c>
      <c r="D985" s="282"/>
      <c r="E985" s="216" t="str">
        <f ca="1">IF(ISERROR($V985),"",OFFSET('Smelter Look-up'!$D$4,$V985-4,0)&amp;"")</f>
        <v/>
      </c>
      <c r="F985" s="216" t="str">
        <f ca="1">IF(ISERROR($V985),"",OFFSET('Smelter Look-up'!$E$4,$V985-4,0))</f>
        <v/>
      </c>
      <c r="G985" s="216" t="str">
        <f ca="1">IF(C985=$X$4,"Enter smelter details",IF(ISERROR($V985),"",OFFSET('Smelter Look-up'!$F$4,$V985-4,0)))</f>
        <v/>
      </c>
      <c r="H985" s="217" t="str">
        <f ca="1">IF(ISERROR($V985),"",OFFSET('Smelter Look-up'!$G$4,$V985-4,0))</f>
        <v/>
      </c>
      <c r="I985" s="218" t="str">
        <f ca="1">IF(ISERROR($V985),"",OFFSET('Smelter Look-up'!$H$4,$V985-4,0))</f>
        <v/>
      </c>
      <c r="J985" s="218" t="str">
        <f ca="1">IF(ISERROR($V985),"",OFFSET('Smelter Look-up'!$I$4,$V985-4,0))</f>
        <v/>
      </c>
      <c r="K985" s="272"/>
      <c r="L985" s="272"/>
      <c r="M985" s="272"/>
      <c r="N985" s="272"/>
      <c r="O985" s="272"/>
      <c r="P985" s="219"/>
      <c r="Q985" s="273"/>
      <c r="R985" s="216" t="str">
        <f ca="1">IF(ISERROR($V985),"",OFFSET('Smelter Look-up'!$C$4,$V985-4,0)&amp;"")</f>
        <v/>
      </c>
      <c r="S985" s="224" t="str">
        <f t="shared" ca="1" si="138"/>
        <v/>
      </c>
      <c r="T985" s="224" t="str">
        <f ca="1">IF(B985="","",IF(ISERROR(MATCH($J985,SorP!$B$1:$B$6230,0)),"",INDIRECT("'SorP'!$A$"&amp;MATCH($J985,SorP!$B$1:$B$6230,0))))</f>
        <v/>
      </c>
      <c r="U985" s="240"/>
      <c r="V985" s="274" t="e">
        <f>IF(C985="",NA(),MATCH($B985&amp;$C985,'Smelter Look-up'!$J:$J,0))</f>
        <v>#N/A</v>
      </c>
      <c r="W985" s="275"/>
      <c r="X985" s="275">
        <f t="shared" ca="1" si="139"/>
        <v>0</v>
      </c>
      <c r="Y985" s="275"/>
      <c r="Z985" s="275"/>
      <c r="AB985" s="277" t="str">
        <f t="shared" si="140"/>
        <v/>
      </c>
    </row>
    <row r="986" spans="1:28" s="276" customFormat="1" ht="20.25">
      <c r="A986" s="330"/>
      <c r="B986" s="216" t="str">
        <f>IF(LEN(A986)=0,"",INDEX('Smelter Look-up'!$A:$A,MATCH($A986,'Smelter Look-up'!$E:$E,0)))</f>
        <v/>
      </c>
      <c r="C986" s="220" t="str">
        <f>IF(LEN(A986)=0,"",INDEX('Smelter Look-up'!$C:$C,MATCH($A986,'Smelter Look-up'!$E:$E,0)))</f>
        <v/>
      </c>
      <c r="D986" s="282"/>
      <c r="E986" s="216" t="str">
        <f ca="1">IF(ISERROR($V986),"",OFFSET('Smelter Look-up'!$D$4,$V986-4,0)&amp;"")</f>
        <v/>
      </c>
      <c r="F986" s="216" t="str">
        <f ca="1">IF(ISERROR($V986),"",OFFSET('Smelter Look-up'!$E$4,$V986-4,0))</f>
        <v/>
      </c>
      <c r="G986" s="216" t="str">
        <f ca="1">IF(C986=$X$4,"Enter smelter details",IF(ISERROR($V986),"",OFFSET('Smelter Look-up'!$F$4,$V986-4,0)))</f>
        <v/>
      </c>
      <c r="H986" s="217" t="str">
        <f ca="1">IF(ISERROR($V986),"",OFFSET('Smelter Look-up'!$G$4,$V986-4,0))</f>
        <v/>
      </c>
      <c r="I986" s="218" t="str">
        <f ca="1">IF(ISERROR($V986),"",OFFSET('Smelter Look-up'!$H$4,$V986-4,0))</f>
        <v/>
      </c>
      <c r="J986" s="218" t="str">
        <f ca="1">IF(ISERROR($V986),"",OFFSET('Smelter Look-up'!$I$4,$V986-4,0))</f>
        <v/>
      </c>
      <c r="K986" s="272"/>
      <c r="L986" s="272"/>
      <c r="M986" s="272"/>
      <c r="N986" s="272"/>
      <c r="O986" s="272"/>
      <c r="P986" s="219"/>
      <c r="Q986" s="273"/>
      <c r="R986" s="216" t="str">
        <f ca="1">IF(ISERROR($V986),"",OFFSET('Smelter Look-up'!$C$4,$V986-4,0)&amp;"")</f>
        <v/>
      </c>
      <c r="S986" s="224" t="str">
        <f t="shared" ca="1" si="138"/>
        <v/>
      </c>
      <c r="T986" s="224" t="str">
        <f ca="1">IF(B986="","",IF(ISERROR(MATCH($J986,SorP!$B$1:$B$6230,0)),"",INDIRECT("'SorP'!$A$"&amp;MATCH($J986,SorP!$B$1:$B$6230,0))))</f>
        <v/>
      </c>
      <c r="U986" s="240"/>
      <c r="V986" s="274" t="e">
        <f>IF(C986="",NA(),MATCH($B986&amp;$C986,'Smelter Look-up'!$J:$J,0))</f>
        <v>#N/A</v>
      </c>
      <c r="W986" s="275"/>
      <c r="X986" s="275">
        <f t="shared" ca="1" si="139"/>
        <v>0</v>
      </c>
      <c r="Y986" s="275"/>
      <c r="Z986" s="275"/>
      <c r="AB986" s="277" t="str">
        <f t="shared" si="140"/>
        <v/>
      </c>
    </row>
    <row r="987" spans="1:28" s="276" customFormat="1" ht="20.25">
      <c r="A987" s="330"/>
      <c r="B987" s="216" t="str">
        <f>IF(LEN(A987)=0,"",INDEX('Smelter Look-up'!$A:$A,MATCH($A987,'Smelter Look-up'!$E:$E,0)))</f>
        <v/>
      </c>
      <c r="C987" s="220" t="str">
        <f>IF(LEN(A987)=0,"",INDEX('Smelter Look-up'!$C:$C,MATCH($A987,'Smelter Look-up'!$E:$E,0)))</f>
        <v/>
      </c>
      <c r="D987" s="282"/>
      <c r="E987" s="216" t="str">
        <f ca="1">IF(ISERROR($V987),"",OFFSET('Smelter Look-up'!$D$4,$V987-4,0)&amp;"")</f>
        <v/>
      </c>
      <c r="F987" s="216" t="str">
        <f ca="1">IF(ISERROR($V987),"",OFFSET('Smelter Look-up'!$E$4,$V987-4,0))</f>
        <v/>
      </c>
      <c r="G987" s="216" t="str">
        <f ca="1">IF(C987=$X$4,"Enter smelter details",IF(ISERROR($V987),"",OFFSET('Smelter Look-up'!$F$4,$V987-4,0)))</f>
        <v/>
      </c>
      <c r="H987" s="217" t="str">
        <f ca="1">IF(ISERROR($V987),"",OFFSET('Smelter Look-up'!$G$4,$V987-4,0))</f>
        <v/>
      </c>
      <c r="I987" s="218" t="str">
        <f ca="1">IF(ISERROR($V987),"",OFFSET('Smelter Look-up'!$H$4,$V987-4,0))</f>
        <v/>
      </c>
      <c r="J987" s="218" t="str">
        <f ca="1">IF(ISERROR($V987),"",OFFSET('Smelter Look-up'!$I$4,$V987-4,0))</f>
        <v/>
      </c>
      <c r="K987" s="272"/>
      <c r="L987" s="272"/>
      <c r="M987" s="272"/>
      <c r="N987" s="272"/>
      <c r="O987" s="272"/>
      <c r="P987" s="219"/>
      <c r="Q987" s="273"/>
      <c r="R987" s="216" t="str">
        <f ca="1">IF(ISERROR($V987),"",OFFSET('Smelter Look-up'!$C$4,$V987-4,0)&amp;"")</f>
        <v/>
      </c>
      <c r="S987" s="224" t="str">
        <f t="shared" ca="1" si="138"/>
        <v/>
      </c>
      <c r="T987" s="224" t="str">
        <f ca="1">IF(B987="","",IF(ISERROR(MATCH($J987,SorP!$B$1:$B$6230,0)),"",INDIRECT("'SorP'!$A$"&amp;MATCH($J987,SorP!$B$1:$B$6230,0))))</f>
        <v/>
      </c>
      <c r="U987" s="240"/>
      <c r="V987" s="274" t="e">
        <f>IF(C987="",NA(),MATCH($B987&amp;$C987,'Smelter Look-up'!$J:$J,0))</f>
        <v>#N/A</v>
      </c>
      <c r="W987" s="275"/>
      <c r="X987" s="275">
        <f t="shared" ca="1" si="139"/>
        <v>0</v>
      </c>
      <c r="Y987" s="275"/>
      <c r="Z987" s="275"/>
      <c r="AB987" s="277" t="str">
        <f t="shared" si="140"/>
        <v/>
      </c>
    </row>
    <row r="988" spans="1:28" s="276" customFormat="1" ht="20.25">
      <c r="A988" s="330"/>
      <c r="B988" s="216" t="str">
        <f>IF(LEN(A988)=0,"",INDEX('Smelter Look-up'!$A:$A,MATCH($A988,'Smelter Look-up'!$E:$E,0)))</f>
        <v/>
      </c>
      <c r="C988" s="220" t="str">
        <f>IF(LEN(A988)=0,"",INDEX('Smelter Look-up'!$C:$C,MATCH($A988,'Smelter Look-up'!$E:$E,0)))</f>
        <v/>
      </c>
      <c r="D988" s="282"/>
      <c r="E988" s="216" t="str">
        <f ca="1">IF(ISERROR($V988),"",OFFSET('Smelter Look-up'!$D$4,$V988-4,0)&amp;"")</f>
        <v/>
      </c>
      <c r="F988" s="216" t="str">
        <f ca="1">IF(ISERROR($V988),"",OFFSET('Smelter Look-up'!$E$4,$V988-4,0))</f>
        <v/>
      </c>
      <c r="G988" s="216" t="str">
        <f ca="1">IF(C988=$X$4,"Enter smelter details",IF(ISERROR($V988),"",OFFSET('Smelter Look-up'!$F$4,$V988-4,0)))</f>
        <v/>
      </c>
      <c r="H988" s="217" t="str">
        <f ca="1">IF(ISERROR($V988),"",OFFSET('Smelter Look-up'!$G$4,$V988-4,0))</f>
        <v/>
      </c>
      <c r="I988" s="218" t="str">
        <f ca="1">IF(ISERROR($V988),"",OFFSET('Smelter Look-up'!$H$4,$V988-4,0))</f>
        <v/>
      </c>
      <c r="J988" s="218" t="str">
        <f ca="1">IF(ISERROR($V988),"",OFFSET('Smelter Look-up'!$I$4,$V988-4,0))</f>
        <v/>
      </c>
      <c r="K988" s="272"/>
      <c r="L988" s="272"/>
      <c r="M988" s="272"/>
      <c r="N988" s="272"/>
      <c r="O988" s="272"/>
      <c r="P988" s="219"/>
      <c r="Q988" s="273"/>
      <c r="R988" s="216" t="str">
        <f ca="1">IF(ISERROR($V988),"",OFFSET('Smelter Look-up'!$C$4,$V988-4,0)&amp;"")</f>
        <v/>
      </c>
      <c r="S988" s="224" t="str">
        <f t="shared" ref="S988:S1018" ca="1" si="141">IF(B988="","",IF(ISERROR(MATCH($E988,CL,0)),"Unknown",INDIRECT("'C'!$A$"&amp;MATCH($E988,CL,0)+1)))</f>
        <v/>
      </c>
      <c r="T988" s="224" t="str">
        <f ca="1">IF(B988="","",IF(ISERROR(MATCH($J988,SorP!$B$1:$B$6230,0)),"",INDIRECT("'SorP'!$A$"&amp;MATCH($J988,SorP!$B$1:$B$6230,0))))</f>
        <v/>
      </c>
      <c r="U988" s="240"/>
      <c r="V988" s="274" t="e">
        <f>IF(C988="",NA(),MATCH($B988&amp;$C988,'Smelter Look-up'!$J:$J,0))</f>
        <v>#N/A</v>
      </c>
      <c r="W988" s="275"/>
      <c r="X988" s="275">
        <f t="shared" ref="X988:X1018" ca="1" si="142">IF(AND(C988="Smelter not listed",OR(LEN(D988)=0,LEN(E988)=0)),1,0)</f>
        <v>0</v>
      </c>
      <c r="Y988" s="275"/>
      <c r="Z988" s="275"/>
      <c r="AB988" s="277" t="str">
        <f t="shared" ref="AB988:AB1018" si="143">B988&amp;C988</f>
        <v/>
      </c>
    </row>
    <row r="989" spans="1:28" s="276" customFormat="1" ht="20.25">
      <c r="A989" s="330"/>
      <c r="B989" s="216" t="str">
        <f>IF(LEN(A989)=0,"",INDEX('Smelter Look-up'!$A:$A,MATCH($A989,'Smelter Look-up'!$E:$E,0)))</f>
        <v/>
      </c>
      <c r="C989" s="220" t="str">
        <f>IF(LEN(A989)=0,"",INDEX('Smelter Look-up'!$C:$C,MATCH($A989,'Smelter Look-up'!$E:$E,0)))</f>
        <v/>
      </c>
      <c r="D989" s="282"/>
      <c r="E989" s="216" t="str">
        <f ca="1">IF(ISERROR($V989),"",OFFSET('Smelter Look-up'!$D$4,$V989-4,0)&amp;"")</f>
        <v/>
      </c>
      <c r="F989" s="216" t="str">
        <f ca="1">IF(ISERROR($V989),"",OFFSET('Smelter Look-up'!$E$4,$V989-4,0))</f>
        <v/>
      </c>
      <c r="G989" s="216" t="str">
        <f ca="1">IF(C989=$X$4,"Enter smelter details",IF(ISERROR($V989),"",OFFSET('Smelter Look-up'!$F$4,$V989-4,0)))</f>
        <v/>
      </c>
      <c r="H989" s="217" t="str">
        <f ca="1">IF(ISERROR($V989),"",OFFSET('Smelter Look-up'!$G$4,$V989-4,0))</f>
        <v/>
      </c>
      <c r="I989" s="218" t="str">
        <f ca="1">IF(ISERROR($V989),"",OFFSET('Smelter Look-up'!$H$4,$V989-4,0))</f>
        <v/>
      </c>
      <c r="J989" s="218" t="str">
        <f ca="1">IF(ISERROR($V989),"",OFFSET('Smelter Look-up'!$I$4,$V989-4,0))</f>
        <v/>
      </c>
      <c r="K989" s="272"/>
      <c r="L989" s="272"/>
      <c r="M989" s="272"/>
      <c r="N989" s="272"/>
      <c r="O989" s="272"/>
      <c r="P989" s="219"/>
      <c r="Q989" s="273"/>
      <c r="R989" s="216" t="str">
        <f ca="1">IF(ISERROR($V989),"",OFFSET('Smelter Look-up'!$C$4,$V989-4,0)&amp;"")</f>
        <v/>
      </c>
      <c r="S989" s="224" t="str">
        <f t="shared" ca="1" si="141"/>
        <v/>
      </c>
      <c r="T989" s="224" t="str">
        <f ca="1">IF(B989="","",IF(ISERROR(MATCH($J989,SorP!$B$1:$B$6230,0)),"",INDIRECT("'SorP'!$A$"&amp;MATCH($J989,SorP!$B$1:$B$6230,0))))</f>
        <v/>
      </c>
      <c r="U989" s="240"/>
      <c r="V989" s="274" t="e">
        <f>IF(C989="",NA(),MATCH($B989&amp;$C989,'Smelter Look-up'!$J:$J,0))</f>
        <v>#N/A</v>
      </c>
      <c r="W989" s="275"/>
      <c r="X989" s="275">
        <f t="shared" ca="1" si="142"/>
        <v>0</v>
      </c>
      <c r="Y989" s="275"/>
      <c r="Z989" s="275"/>
      <c r="AB989" s="277" t="str">
        <f t="shared" si="143"/>
        <v/>
      </c>
    </row>
    <row r="990" spans="1:28" s="276" customFormat="1" ht="20.25">
      <c r="A990" s="330"/>
      <c r="B990" s="216" t="str">
        <f>IF(LEN(A990)=0,"",INDEX('Smelter Look-up'!$A:$A,MATCH($A990,'Smelter Look-up'!$E:$E,0)))</f>
        <v/>
      </c>
      <c r="C990" s="220" t="str">
        <f>IF(LEN(A990)=0,"",INDEX('Smelter Look-up'!$C:$C,MATCH($A990,'Smelter Look-up'!$E:$E,0)))</f>
        <v/>
      </c>
      <c r="D990" s="282"/>
      <c r="E990" s="216" t="str">
        <f ca="1">IF(ISERROR($V990),"",OFFSET('Smelter Look-up'!$D$4,$V990-4,0)&amp;"")</f>
        <v/>
      </c>
      <c r="F990" s="216" t="str">
        <f ca="1">IF(ISERROR($V990),"",OFFSET('Smelter Look-up'!$E$4,$V990-4,0))</f>
        <v/>
      </c>
      <c r="G990" s="216" t="str">
        <f ca="1">IF(C990=$X$4,"Enter smelter details",IF(ISERROR($V990),"",OFFSET('Smelter Look-up'!$F$4,$V990-4,0)))</f>
        <v/>
      </c>
      <c r="H990" s="217" t="str">
        <f ca="1">IF(ISERROR($V990),"",OFFSET('Smelter Look-up'!$G$4,$V990-4,0))</f>
        <v/>
      </c>
      <c r="I990" s="218" t="str">
        <f ca="1">IF(ISERROR($V990),"",OFFSET('Smelter Look-up'!$H$4,$V990-4,0))</f>
        <v/>
      </c>
      <c r="J990" s="218" t="str">
        <f ca="1">IF(ISERROR($V990),"",OFFSET('Smelter Look-up'!$I$4,$V990-4,0))</f>
        <v/>
      </c>
      <c r="K990" s="272"/>
      <c r="L990" s="272"/>
      <c r="M990" s="272"/>
      <c r="N990" s="272"/>
      <c r="O990" s="272"/>
      <c r="P990" s="219"/>
      <c r="Q990" s="273"/>
      <c r="R990" s="216" t="str">
        <f ca="1">IF(ISERROR($V990),"",OFFSET('Smelter Look-up'!$C$4,$V990-4,0)&amp;"")</f>
        <v/>
      </c>
      <c r="S990" s="224" t="str">
        <f t="shared" ca="1" si="141"/>
        <v/>
      </c>
      <c r="T990" s="224" t="str">
        <f ca="1">IF(B990="","",IF(ISERROR(MATCH($J990,SorP!$B$1:$B$6230,0)),"",INDIRECT("'SorP'!$A$"&amp;MATCH($J990,SorP!$B$1:$B$6230,0))))</f>
        <v/>
      </c>
      <c r="U990" s="240"/>
      <c r="V990" s="274" t="e">
        <f>IF(C990="",NA(),MATCH($B990&amp;$C990,'Smelter Look-up'!$J:$J,0))</f>
        <v>#N/A</v>
      </c>
      <c r="W990" s="275"/>
      <c r="X990" s="275">
        <f t="shared" ca="1" si="142"/>
        <v>0</v>
      </c>
      <c r="Y990" s="275"/>
      <c r="Z990" s="275"/>
      <c r="AB990" s="277" t="str">
        <f t="shared" si="143"/>
        <v/>
      </c>
    </row>
    <row r="991" spans="1:28" s="276" customFormat="1" ht="20.25">
      <c r="A991" s="330"/>
      <c r="B991" s="216" t="str">
        <f>IF(LEN(A991)=0,"",INDEX('Smelter Look-up'!$A:$A,MATCH($A991,'Smelter Look-up'!$E:$E,0)))</f>
        <v/>
      </c>
      <c r="C991" s="220" t="str">
        <f>IF(LEN(A991)=0,"",INDEX('Smelter Look-up'!$C:$C,MATCH($A991,'Smelter Look-up'!$E:$E,0)))</f>
        <v/>
      </c>
      <c r="D991" s="282"/>
      <c r="E991" s="216" t="str">
        <f ca="1">IF(ISERROR($V991),"",OFFSET('Smelter Look-up'!$D$4,$V991-4,0)&amp;"")</f>
        <v/>
      </c>
      <c r="F991" s="216" t="str">
        <f ca="1">IF(ISERROR($V991),"",OFFSET('Smelter Look-up'!$E$4,$V991-4,0))</f>
        <v/>
      </c>
      <c r="G991" s="216" t="str">
        <f ca="1">IF(C991=$X$4,"Enter smelter details",IF(ISERROR($V991),"",OFFSET('Smelter Look-up'!$F$4,$V991-4,0)))</f>
        <v/>
      </c>
      <c r="H991" s="217" t="str">
        <f ca="1">IF(ISERROR($V991),"",OFFSET('Smelter Look-up'!$G$4,$V991-4,0))</f>
        <v/>
      </c>
      <c r="I991" s="218" t="str">
        <f ca="1">IF(ISERROR($V991),"",OFFSET('Smelter Look-up'!$H$4,$V991-4,0))</f>
        <v/>
      </c>
      <c r="J991" s="218" t="str">
        <f ca="1">IF(ISERROR($V991),"",OFFSET('Smelter Look-up'!$I$4,$V991-4,0))</f>
        <v/>
      </c>
      <c r="K991" s="272"/>
      <c r="L991" s="272"/>
      <c r="M991" s="272"/>
      <c r="N991" s="272"/>
      <c r="O991" s="272"/>
      <c r="P991" s="219"/>
      <c r="Q991" s="273"/>
      <c r="R991" s="216" t="str">
        <f ca="1">IF(ISERROR($V991),"",OFFSET('Smelter Look-up'!$C$4,$V991-4,0)&amp;"")</f>
        <v/>
      </c>
      <c r="S991" s="224" t="str">
        <f t="shared" ca="1" si="141"/>
        <v/>
      </c>
      <c r="T991" s="224" t="str">
        <f ca="1">IF(B991="","",IF(ISERROR(MATCH($J991,SorP!$B$1:$B$6230,0)),"",INDIRECT("'SorP'!$A$"&amp;MATCH($J991,SorP!$B$1:$B$6230,0))))</f>
        <v/>
      </c>
      <c r="U991" s="240"/>
      <c r="V991" s="274" t="e">
        <f>IF(C991="",NA(),MATCH($B991&amp;$C991,'Smelter Look-up'!$J:$J,0))</f>
        <v>#N/A</v>
      </c>
      <c r="W991" s="275"/>
      <c r="X991" s="275">
        <f t="shared" ca="1" si="142"/>
        <v>0</v>
      </c>
      <c r="Y991" s="275"/>
      <c r="Z991" s="275"/>
      <c r="AB991" s="277" t="str">
        <f t="shared" si="143"/>
        <v/>
      </c>
    </row>
    <row r="992" spans="1:28" s="276" customFormat="1" ht="20.25">
      <c r="A992" s="330"/>
      <c r="B992" s="216" t="str">
        <f>IF(LEN(A992)=0,"",INDEX('Smelter Look-up'!$A:$A,MATCH($A992,'Smelter Look-up'!$E:$E,0)))</f>
        <v/>
      </c>
      <c r="C992" s="220" t="str">
        <f>IF(LEN(A992)=0,"",INDEX('Smelter Look-up'!$C:$C,MATCH($A992,'Smelter Look-up'!$E:$E,0)))</f>
        <v/>
      </c>
      <c r="D992" s="282"/>
      <c r="E992" s="216" t="str">
        <f ca="1">IF(ISERROR($V992),"",OFFSET('Smelter Look-up'!$D$4,$V992-4,0)&amp;"")</f>
        <v/>
      </c>
      <c r="F992" s="216" t="str">
        <f ca="1">IF(ISERROR($V992),"",OFFSET('Smelter Look-up'!$E$4,$V992-4,0))</f>
        <v/>
      </c>
      <c r="G992" s="216" t="str">
        <f ca="1">IF(C992=$X$4,"Enter smelter details",IF(ISERROR($V992),"",OFFSET('Smelter Look-up'!$F$4,$V992-4,0)))</f>
        <v/>
      </c>
      <c r="H992" s="217" t="str">
        <f ca="1">IF(ISERROR($V992),"",OFFSET('Smelter Look-up'!$G$4,$V992-4,0))</f>
        <v/>
      </c>
      <c r="I992" s="218" t="str">
        <f ca="1">IF(ISERROR($V992),"",OFFSET('Smelter Look-up'!$H$4,$V992-4,0))</f>
        <v/>
      </c>
      <c r="J992" s="218" t="str">
        <f ca="1">IF(ISERROR($V992),"",OFFSET('Smelter Look-up'!$I$4,$V992-4,0))</f>
        <v/>
      </c>
      <c r="K992" s="272"/>
      <c r="L992" s="272"/>
      <c r="M992" s="272"/>
      <c r="N992" s="272"/>
      <c r="O992" s="272"/>
      <c r="P992" s="219"/>
      <c r="Q992" s="273"/>
      <c r="R992" s="216" t="str">
        <f ca="1">IF(ISERROR($V992),"",OFFSET('Smelter Look-up'!$C$4,$V992-4,0)&amp;"")</f>
        <v/>
      </c>
      <c r="S992" s="224" t="str">
        <f t="shared" ca="1" si="141"/>
        <v/>
      </c>
      <c r="T992" s="224" t="str">
        <f ca="1">IF(B992="","",IF(ISERROR(MATCH($J992,SorP!$B$1:$B$6230,0)),"",INDIRECT("'SorP'!$A$"&amp;MATCH($J992,SorP!$B$1:$B$6230,0))))</f>
        <v/>
      </c>
      <c r="U992" s="240"/>
      <c r="V992" s="274" t="e">
        <f>IF(C992="",NA(),MATCH($B992&amp;$C992,'Smelter Look-up'!$J:$J,0))</f>
        <v>#N/A</v>
      </c>
      <c r="W992" s="275"/>
      <c r="X992" s="275">
        <f t="shared" ca="1" si="142"/>
        <v>0</v>
      </c>
      <c r="Y992" s="275"/>
      <c r="Z992" s="275"/>
      <c r="AB992" s="277" t="str">
        <f t="shared" si="143"/>
        <v/>
      </c>
    </row>
    <row r="993" spans="1:28" s="276" customFormat="1" ht="20.25">
      <c r="A993" s="330"/>
      <c r="B993" s="216" t="str">
        <f>IF(LEN(A993)=0,"",INDEX('Smelter Look-up'!$A:$A,MATCH($A993,'Smelter Look-up'!$E:$E,0)))</f>
        <v/>
      </c>
      <c r="C993" s="220" t="str">
        <f>IF(LEN(A993)=0,"",INDEX('Smelter Look-up'!$C:$C,MATCH($A993,'Smelter Look-up'!$E:$E,0)))</f>
        <v/>
      </c>
      <c r="D993" s="282"/>
      <c r="E993" s="216" t="str">
        <f ca="1">IF(ISERROR($V993),"",OFFSET('Smelter Look-up'!$D$4,$V993-4,0)&amp;"")</f>
        <v/>
      </c>
      <c r="F993" s="216" t="str">
        <f ca="1">IF(ISERROR($V993),"",OFFSET('Smelter Look-up'!$E$4,$V993-4,0))</f>
        <v/>
      </c>
      <c r="G993" s="216" t="str">
        <f ca="1">IF(C993=$X$4,"Enter smelter details",IF(ISERROR($V993),"",OFFSET('Smelter Look-up'!$F$4,$V993-4,0)))</f>
        <v/>
      </c>
      <c r="H993" s="217" t="str">
        <f ca="1">IF(ISERROR($V993),"",OFFSET('Smelter Look-up'!$G$4,$V993-4,0))</f>
        <v/>
      </c>
      <c r="I993" s="218" t="str">
        <f ca="1">IF(ISERROR($V993),"",OFFSET('Smelter Look-up'!$H$4,$V993-4,0))</f>
        <v/>
      </c>
      <c r="J993" s="218" t="str">
        <f ca="1">IF(ISERROR($V993),"",OFFSET('Smelter Look-up'!$I$4,$V993-4,0))</f>
        <v/>
      </c>
      <c r="K993" s="272"/>
      <c r="L993" s="272"/>
      <c r="M993" s="272"/>
      <c r="N993" s="272"/>
      <c r="O993" s="272"/>
      <c r="P993" s="219"/>
      <c r="Q993" s="273"/>
      <c r="R993" s="216" t="str">
        <f ca="1">IF(ISERROR($V993),"",OFFSET('Smelter Look-up'!$C$4,$V993-4,0)&amp;"")</f>
        <v/>
      </c>
      <c r="S993" s="224" t="str">
        <f t="shared" ca="1" si="141"/>
        <v/>
      </c>
      <c r="T993" s="224" t="str">
        <f ca="1">IF(B993="","",IF(ISERROR(MATCH($J993,SorP!$B$1:$B$6230,0)),"",INDIRECT("'SorP'!$A$"&amp;MATCH($J993,SorP!$B$1:$B$6230,0))))</f>
        <v/>
      </c>
      <c r="U993" s="240"/>
      <c r="V993" s="274" t="e">
        <f>IF(C993="",NA(),MATCH($B993&amp;$C993,'Smelter Look-up'!$J:$J,0))</f>
        <v>#N/A</v>
      </c>
      <c r="W993" s="275"/>
      <c r="X993" s="275">
        <f t="shared" ca="1" si="142"/>
        <v>0</v>
      </c>
      <c r="Y993" s="275"/>
      <c r="Z993" s="275"/>
      <c r="AB993" s="277" t="str">
        <f t="shared" si="143"/>
        <v/>
      </c>
    </row>
    <row r="994" spans="1:28" s="276" customFormat="1" ht="20.25">
      <c r="A994" s="330"/>
      <c r="B994" s="216" t="str">
        <f>IF(LEN(A994)=0,"",INDEX('Smelter Look-up'!$A:$A,MATCH($A994,'Smelter Look-up'!$E:$E,0)))</f>
        <v/>
      </c>
      <c r="C994" s="220" t="str">
        <f>IF(LEN(A994)=0,"",INDEX('Smelter Look-up'!$C:$C,MATCH($A994,'Smelter Look-up'!$E:$E,0)))</f>
        <v/>
      </c>
      <c r="D994" s="282"/>
      <c r="E994" s="216" t="str">
        <f ca="1">IF(ISERROR($V994),"",OFFSET('Smelter Look-up'!$D$4,$V994-4,0)&amp;"")</f>
        <v/>
      </c>
      <c r="F994" s="216" t="str">
        <f ca="1">IF(ISERROR($V994),"",OFFSET('Smelter Look-up'!$E$4,$V994-4,0))</f>
        <v/>
      </c>
      <c r="G994" s="216" t="str">
        <f ca="1">IF(C994=$X$4,"Enter smelter details",IF(ISERROR($V994),"",OFFSET('Smelter Look-up'!$F$4,$V994-4,0)))</f>
        <v/>
      </c>
      <c r="H994" s="217" t="str">
        <f ca="1">IF(ISERROR($V994),"",OFFSET('Smelter Look-up'!$G$4,$V994-4,0))</f>
        <v/>
      </c>
      <c r="I994" s="218" t="str">
        <f ca="1">IF(ISERROR($V994),"",OFFSET('Smelter Look-up'!$H$4,$V994-4,0))</f>
        <v/>
      </c>
      <c r="J994" s="218" t="str">
        <f ca="1">IF(ISERROR($V994),"",OFFSET('Smelter Look-up'!$I$4,$V994-4,0))</f>
        <v/>
      </c>
      <c r="K994" s="272"/>
      <c r="L994" s="272"/>
      <c r="M994" s="272"/>
      <c r="N994" s="272"/>
      <c r="O994" s="272"/>
      <c r="P994" s="219"/>
      <c r="Q994" s="273"/>
      <c r="R994" s="216" t="str">
        <f ca="1">IF(ISERROR($V994),"",OFFSET('Smelter Look-up'!$C$4,$V994-4,0)&amp;"")</f>
        <v/>
      </c>
      <c r="S994" s="224" t="str">
        <f t="shared" ca="1" si="141"/>
        <v/>
      </c>
      <c r="T994" s="224" t="str">
        <f ca="1">IF(B994="","",IF(ISERROR(MATCH($J994,SorP!$B$1:$B$6230,0)),"",INDIRECT("'SorP'!$A$"&amp;MATCH($J994,SorP!$B$1:$B$6230,0))))</f>
        <v/>
      </c>
      <c r="U994" s="240"/>
      <c r="V994" s="274" t="e">
        <f>IF(C994="",NA(),MATCH($B994&amp;$C994,'Smelter Look-up'!$J:$J,0))</f>
        <v>#N/A</v>
      </c>
      <c r="W994" s="275"/>
      <c r="X994" s="275">
        <f t="shared" ca="1" si="142"/>
        <v>0</v>
      </c>
      <c r="Y994" s="275"/>
      <c r="Z994" s="275"/>
      <c r="AB994" s="277" t="str">
        <f t="shared" si="143"/>
        <v/>
      </c>
    </row>
    <row r="995" spans="1:28" s="276" customFormat="1" ht="20.25">
      <c r="A995" s="330"/>
      <c r="B995" s="216" t="str">
        <f>IF(LEN(A995)=0,"",INDEX('Smelter Look-up'!$A:$A,MATCH($A995,'Smelter Look-up'!$E:$E,0)))</f>
        <v/>
      </c>
      <c r="C995" s="220" t="str">
        <f>IF(LEN(A995)=0,"",INDEX('Smelter Look-up'!$C:$C,MATCH($A995,'Smelter Look-up'!$E:$E,0)))</f>
        <v/>
      </c>
      <c r="D995" s="282"/>
      <c r="E995" s="216" t="str">
        <f ca="1">IF(ISERROR($V995),"",OFFSET('Smelter Look-up'!$D$4,$V995-4,0)&amp;"")</f>
        <v/>
      </c>
      <c r="F995" s="216" t="str">
        <f ca="1">IF(ISERROR($V995),"",OFFSET('Smelter Look-up'!$E$4,$V995-4,0))</f>
        <v/>
      </c>
      <c r="G995" s="216" t="str">
        <f ca="1">IF(C995=$X$4,"Enter smelter details",IF(ISERROR($V995),"",OFFSET('Smelter Look-up'!$F$4,$V995-4,0)))</f>
        <v/>
      </c>
      <c r="H995" s="217" t="str">
        <f ca="1">IF(ISERROR($V995),"",OFFSET('Smelter Look-up'!$G$4,$V995-4,0))</f>
        <v/>
      </c>
      <c r="I995" s="218" t="str">
        <f ca="1">IF(ISERROR($V995),"",OFFSET('Smelter Look-up'!$H$4,$V995-4,0))</f>
        <v/>
      </c>
      <c r="J995" s="218" t="str">
        <f ca="1">IF(ISERROR($V995),"",OFFSET('Smelter Look-up'!$I$4,$V995-4,0))</f>
        <v/>
      </c>
      <c r="K995" s="272"/>
      <c r="L995" s="272"/>
      <c r="M995" s="272"/>
      <c r="N995" s="272"/>
      <c r="O995" s="272"/>
      <c r="P995" s="219"/>
      <c r="Q995" s="273"/>
      <c r="R995" s="216" t="str">
        <f ca="1">IF(ISERROR($V995),"",OFFSET('Smelter Look-up'!$C$4,$V995-4,0)&amp;"")</f>
        <v/>
      </c>
      <c r="S995" s="224" t="str">
        <f t="shared" ca="1" si="141"/>
        <v/>
      </c>
      <c r="T995" s="224" t="str">
        <f ca="1">IF(B995="","",IF(ISERROR(MATCH($J995,SorP!$B$1:$B$6230,0)),"",INDIRECT("'SorP'!$A$"&amp;MATCH($J995,SorP!$B$1:$B$6230,0))))</f>
        <v/>
      </c>
      <c r="U995" s="240"/>
      <c r="V995" s="274" t="e">
        <f>IF(C995="",NA(),MATCH($B995&amp;$C995,'Smelter Look-up'!$J:$J,0))</f>
        <v>#N/A</v>
      </c>
      <c r="W995" s="275"/>
      <c r="X995" s="275">
        <f t="shared" ca="1" si="142"/>
        <v>0</v>
      </c>
      <c r="Y995" s="275"/>
      <c r="Z995" s="275"/>
      <c r="AB995" s="277" t="str">
        <f t="shared" si="143"/>
        <v/>
      </c>
    </row>
    <row r="996" spans="1:28" s="276" customFormat="1" ht="20.25">
      <c r="A996" s="330"/>
      <c r="B996" s="216" t="str">
        <f>IF(LEN(A996)=0,"",INDEX('Smelter Look-up'!$A:$A,MATCH($A996,'Smelter Look-up'!$E:$E,0)))</f>
        <v/>
      </c>
      <c r="C996" s="220" t="str">
        <f>IF(LEN(A996)=0,"",INDEX('Smelter Look-up'!$C:$C,MATCH($A996,'Smelter Look-up'!$E:$E,0)))</f>
        <v/>
      </c>
      <c r="D996" s="282"/>
      <c r="E996" s="216" t="str">
        <f ca="1">IF(ISERROR($V996),"",OFFSET('Smelter Look-up'!$D$4,$V996-4,0)&amp;"")</f>
        <v/>
      </c>
      <c r="F996" s="216" t="str">
        <f ca="1">IF(ISERROR($V996),"",OFFSET('Smelter Look-up'!$E$4,$V996-4,0))</f>
        <v/>
      </c>
      <c r="G996" s="216" t="str">
        <f ca="1">IF(C996=$X$4,"Enter smelter details",IF(ISERROR($V996),"",OFFSET('Smelter Look-up'!$F$4,$V996-4,0)))</f>
        <v/>
      </c>
      <c r="H996" s="217" t="str">
        <f ca="1">IF(ISERROR($V996),"",OFFSET('Smelter Look-up'!$G$4,$V996-4,0))</f>
        <v/>
      </c>
      <c r="I996" s="218" t="str">
        <f ca="1">IF(ISERROR($V996),"",OFFSET('Smelter Look-up'!$H$4,$V996-4,0))</f>
        <v/>
      </c>
      <c r="J996" s="218" t="str">
        <f ca="1">IF(ISERROR($V996),"",OFFSET('Smelter Look-up'!$I$4,$V996-4,0))</f>
        <v/>
      </c>
      <c r="K996" s="272"/>
      <c r="L996" s="272"/>
      <c r="M996" s="272"/>
      <c r="N996" s="272"/>
      <c r="O996" s="272"/>
      <c r="P996" s="219"/>
      <c r="Q996" s="273"/>
      <c r="R996" s="216" t="str">
        <f ca="1">IF(ISERROR($V996),"",OFFSET('Smelter Look-up'!$C$4,$V996-4,0)&amp;"")</f>
        <v/>
      </c>
      <c r="S996" s="224" t="str">
        <f t="shared" ca="1" si="141"/>
        <v/>
      </c>
      <c r="T996" s="224" t="str">
        <f ca="1">IF(B996="","",IF(ISERROR(MATCH($J996,SorP!$B$1:$B$6230,0)),"",INDIRECT("'SorP'!$A$"&amp;MATCH($J996,SorP!$B$1:$B$6230,0))))</f>
        <v/>
      </c>
      <c r="U996" s="240"/>
      <c r="V996" s="274" t="e">
        <f>IF(C996="",NA(),MATCH($B996&amp;$C996,'Smelter Look-up'!$J:$J,0))</f>
        <v>#N/A</v>
      </c>
      <c r="W996" s="275"/>
      <c r="X996" s="275">
        <f t="shared" ca="1" si="142"/>
        <v>0</v>
      </c>
      <c r="Y996" s="275"/>
      <c r="Z996" s="275"/>
      <c r="AB996" s="277" t="str">
        <f t="shared" si="143"/>
        <v/>
      </c>
    </row>
    <row r="997" spans="1:28" s="276" customFormat="1" ht="20.25">
      <c r="A997" s="330"/>
      <c r="B997" s="216" t="str">
        <f>IF(LEN(A997)=0,"",INDEX('Smelter Look-up'!$A:$A,MATCH($A997,'Smelter Look-up'!$E:$E,0)))</f>
        <v/>
      </c>
      <c r="C997" s="220" t="str">
        <f>IF(LEN(A997)=0,"",INDEX('Smelter Look-up'!$C:$C,MATCH($A997,'Smelter Look-up'!$E:$E,0)))</f>
        <v/>
      </c>
      <c r="D997" s="282"/>
      <c r="E997" s="216" t="str">
        <f ca="1">IF(ISERROR($V997),"",OFFSET('Smelter Look-up'!$D$4,$V997-4,0)&amp;"")</f>
        <v/>
      </c>
      <c r="F997" s="216" t="str">
        <f ca="1">IF(ISERROR($V997),"",OFFSET('Smelter Look-up'!$E$4,$V997-4,0))</f>
        <v/>
      </c>
      <c r="G997" s="216" t="str">
        <f ca="1">IF(C997=$X$4,"Enter smelter details",IF(ISERROR($V997),"",OFFSET('Smelter Look-up'!$F$4,$V997-4,0)))</f>
        <v/>
      </c>
      <c r="H997" s="217" t="str">
        <f ca="1">IF(ISERROR($V997),"",OFFSET('Smelter Look-up'!$G$4,$V997-4,0))</f>
        <v/>
      </c>
      <c r="I997" s="218" t="str">
        <f ca="1">IF(ISERROR($V997),"",OFFSET('Smelter Look-up'!$H$4,$V997-4,0))</f>
        <v/>
      </c>
      <c r="J997" s="218" t="str">
        <f ca="1">IF(ISERROR($V997),"",OFFSET('Smelter Look-up'!$I$4,$V997-4,0))</f>
        <v/>
      </c>
      <c r="K997" s="272"/>
      <c r="L997" s="272"/>
      <c r="M997" s="272"/>
      <c r="N997" s="272"/>
      <c r="O997" s="272"/>
      <c r="P997" s="219"/>
      <c r="Q997" s="273"/>
      <c r="R997" s="216" t="str">
        <f ca="1">IF(ISERROR($V997),"",OFFSET('Smelter Look-up'!$C$4,$V997-4,0)&amp;"")</f>
        <v/>
      </c>
      <c r="S997" s="224" t="str">
        <f t="shared" ca="1" si="141"/>
        <v/>
      </c>
      <c r="T997" s="224" t="str">
        <f ca="1">IF(B997="","",IF(ISERROR(MATCH($J997,SorP!$B$1:$B$6230,0)),"",INDIRECT("'SorP'!$A$"&amp;MATCH($J997,SorP!$B$1:$B$6230,0))))</f>
        <v/>
      </c>
      <c r="U997" s="240"/>
      <c r="V997" s="274" t="e">
        <f>IF(C997="",NA(),MATCH($B997&amp;$C997,'Smelter Look-up'!$J:$J,0))</f>
        <v>#N/A</v>
      </c>
      <c r="W997" s="275"/>
      <c r="X997" s="275">
        <f t="shared" ca="1" si="142"/>
        <v>0</v>
      </c>
      <c r="Y997" s="275"/>
      <c r="Z997" s="275"/>
      <c r="AB997" s="277" t="str">
        <f t="shared" si="143"/>
        <v/>
      </c>
    </row>
    <row r="998" spans="1:28" s="276" customFormat="1" ht="20.25">
      <c r="A998" s="330"/>
      <c r="B998" s="216" t="str">
        <f>IF(LEN(A998)=0,"",INDEX('Smelter Look-up'!$A:$A,MATCH($A998,'Smelter Look-up'!$E:$E,0)))</f>
        <v/>
      </c>
      <c r="C998" s="220" t="str">
        <f>IF(LEN(A998)=0,"",INDEX('Smelter Look-up'!$C:$C,MATCH($A998,'Smelter Look-up'!$E:$E,0)))</f>
        <v/>
      </c>
      <c r="D998" s="282"/>
      <c r="E998" s="216" t="str">
        <f ca="1">IF(ISERROR($V998),"",OFFSET('Smelter Look-up'!$D$4,$V998-4,0)&amp;"")</f>
        <v/>
      </c>
      <c r="F998" s="216" t="str">
        <f ca="1">IF(ISERROR($V998),"",OFFSET('Smelter Look-up'!$E$4,$V998-4,0))</f>
        <v/>
      </c>
      <c r="G998" s="216" t="str">
        <f ca="1">IF(C998=$X$4,"Enter smelter details",IF(ISERROR($V998),"",OFFSET('Smelter Look-up'!$F$4,$V998-4,0)))</f>
        <v/>
      </c>
      <c r="H998" s="217" t="str">
        <f ca="1">IF(ISERROR($V998),"",OFFSET('Smelter Look-up'!$G$4,$V998-4,0))</f>
        <v/>
      </c>
      <c r="I998" s="218" t="str">
        <f ca="1">IF(ISERROR($V998),"",OFFSET('Smelter Look-up'!$H$4,$V998-4,0))</f>
        <v/>
      </c>
      <c r="J998" s="218" t="str">
        <f ca="1">IF(ISERROR($V998),"",OFFSET('Smelter Look-up'!$I$4,$V998-4,0))</f>
        <v/>
      </c>
      <c r="K998" s="272"/>
      <c r="L998" s="272"/>
      <c r="M998" s="272"/>
      <c r="N998" s="272"/>
      <c r="O998" s="272"/>
      <c r="P998" s="219"/>
      <c r="Q998" s="273"/>
      <c r="R998" s="216" t="str">
        <f ca="1">IF(ISERROR($V998),"",OFFSET('Smelter Look-up'!$C$4,$V998-4,0)&amp;"")</f>
        <v/>
      </c>
      <c r="S998" s="224" t="str">
        <f t="shared" ca="1" si="141"/>
        <v/>
      </c>
      <c r="T998" s="224" t="str">
        <f ca="1">IF(B998="","",IF(ISERROR(MATCH($J998,SorP!$B$1:$B$6230,0)),"",INDIRECT("'SorP'!$A$"&amp;MATCH($J998,SorP!$B$1:$B$6230,0))))</f>
        <v/>
      </c>
      <c r="U998" s="240"/>
      <c r="V998" s="274" t="e">
        <f>IF(C998="",NA(),MATCH($B998&amp;$C998,'Smelter Look-up'!$J:$J,0))</f>
        <v>#N/A</v>
      </c>
      <c r="W998" s="275"/>
      <c r="X998" s="275">
        <f t="shared" ca="1" si="142"/>
        <v>0</v>
      </c>
      <c r="Y998" s="275"/>
      <c r="Z998" s="275"/>
      <c r="AB998" s="277" t="str">
        <f t="shared" si="143"/>
        <v/>
      </c>
    </row>
    <row r="999" spans="1:28" s="276" customFormat="1" ht="20.25">
      <c r="A999" s="330"/>
      <c r="B999" s="216" t="str">
        <f>IF(LEN(A999)=0,"",INDEX('Smelter Look-up'!$A:$A,MATCH($A999,'Smelter Look-up'!$E:$E,0)))</f>
        <v/>
      </c>
      <c r="C999" s="220" t="str">
        <f>IF(LEN(A999)=0,"",INDEX('Smelter Look-up'!$C:$C,MATCH($A999,'Smelter Look-up'!$E:$E,0)))</f>
        <v/>
      </c>
      <c r="D999" s="282"/>
      <c r="E999" s="216" t="str">
        <f ca="1">IF(ISERROR($V999),"",OFFSET('Smelter Look-up'!$D$4,$V999-4,0)&amp;"")</f>
        <v/>
      </c>
      <c r="F999" s="216" t="str">
        <f ca="1">IF(ISERROR($V999),"",OFFSET('Smelter Look-up'!$E$4,$V999-4,0))</f>
        <v/>
      </c>
      <c r="G999" s="216" t="str">
        <f ca="1">IF(C999=$X$4,"Enter smelter details",IF(ISERROR($V999),"",OFFSET('Smelter Look-up'!$F$4,$V999-4,0)))</f>
        <v/>
      </c>
      <c r="H999" s="217" t="str">
        <f ca="1">IF(ISERROR($V999),"",OFFSET('Smelter Look-up'!$G$4,$V999-4,0))</f>
        <v/>
      </c>
      <c r="I999" s="218" t="str">
        <f ca="1">IF(ISERROR($V999),"",OFFSET('Smelter Look-up'!$H$4,$V999-4,0))</f>
        <v/>
      </c>
      <c r="J999" s="218" t="str">
        <f ca="1">IF(ISERROR($V999),"",OFFSET('Smelter Look-up'!$I$4,$V999-4,0))</f>
        <v/>
      </c>
      <c r="K999" s="272"/>
      <c r="L999" s="272"/>
      <c r="M999" s="272"/>
      <c r="N999" s="272"/>
      <c r="O999" s="272"/>
      <c r="P999" s="219"/>
      <c r="Q999" s="273"/>
      <c r="R999" s="216" t="str">
        <f ca="1">IF(ISERROR($V999),"",OFFSET('Smelter Look-up'!$C$4,$V999-4,0)&amp;"")</f>
        <v/>
      </c>
      <c r="S999" s="224" t="str">
        <f t="shared" ca="1" si="141"/>
        <v/>
      </c>
      <c r="T999" s="224" t="str">
        <f ca="1">IF(B999="","",IF(ISERROR(MATCH($J999,SorP!$B$1:$B$6230,0)),"",INDIRECT("'SorP'!$A$"&amp;MATCH($J999,SorP!$B$1:$B$6230,0))))</f>
        <v/>
      </c>
      <c r="U999" s="240"/>
      <c r="V999" s="274" t="e">
        <f>IF(C999="",NA(),MATCH($B999&amp;$C999,'Smelter Look-up'!$J:$J,0))</f>
        <v>#N/A</v>
      </c>
      <c r="W999" s="275"/>
      <c r="X999" s="275">
        <f t="shared" ca="1" si="142"/>
        <v>0</v>
      </c>
      <c r="Y999" s="275"/>
      <c r="Z999" s="275"/>
      <c r="AB999" s="277" t="str">
        <f t="shared" si="143"/>
        <v/>
      </c>
    </row>
    <row r="1000" spans="1:28" s="276" customFormat="1" ht="20.25">
      <c r="A1000" s="330"/>
      <c r="B1000" s="216" t="str">
        <f>IF(LEN(A1000)=0,"",INDEX('Smelter Look-up'!$A:$A,MATCH($A1000,'Smelter Look-up'!$E:$E,0)))</f>
        <v/>
      </c>
      <c r="C1000" s="220" t="str">
        <f>IF(LEN(A1000)=0,"",INDEX('Smelter Look-up'!$C:$C,MATCH($A1000,'Smelter Look-up'!$E:$E,0)))</f>
        <v/>
      </c>
      <c r="D1000" s="282"/>
      <c r="E1000" s="216" t="str">
        <f ca="1">IF(ISERROR($V1000),"",OFFSET('Smelter Look-up'!$D$4,$V1000-4,0)&amp;"")</f>
        <v/>
      </c>
      <c r="F1000" s="216" t="str">
        <f ca="1">IF(ISERROR($V1000),"",OFFSET('Smelter Look-up'!$E$4,$V1000-4,0))</f>
        <v/>
      </c>
      <c r="G1000" s="216" t="str">
        <f ca="1">IF(C1000=$X$4,"Enter smelter details",IF(ISERROR($V1000),"",OFFSET('Smelter Look-up'!$F$4,$V1000-4,0)))</f>
        <v/>
      </c>
      <c r="H1000" s="217" t="str">
        <f ca="1">IF(ISERROR($V1000),"",OFFSET('Smelter Look-up'!$G$4,$V1000-4,0))</f>
        <v/>
      </c>
      <c r="I1000" s="218" t="str">
        <f ca="1">IF(ISERROR($V1000),"",OFFSET('Smelter Look-up'!$H$4,$V1000-4,0))</f>
        <v/>
      </c>
      <c r="J1000" s="218" t="str">
        <f ca="1">IF(ISERROR($V1000),"",OFFSET('Smelter Look-up'!$I$4,$V1000-4,0))</f>
        <v/>
      </c>
      <c r="K1000" s="272"/>
      <c r="L1000" s="272"/>
      <c r="M1000" s="272"/>
      <c r="N1000" s="272"/>
      <c r="O1000" s="272"/>
      <c r="P1000" s="219"/>
      <c r="Q1000" s="273"/>
      <c r="R1000" s="216" t="str">
        <f ca="1">IF(ISERROR($V1000),"",OFFSET('Smelter Look-up'!$C$4,$V1000-4,0)&amp;"")</f>
        <v/>
      </c>
      <c r="S1000" s="224" t="str">
        <f t="shared" ca="1" si="141"/>
        <v/>
      </c>
      <c r="T1000" s="224" t="str">
        <f ca="1">IF(B1000="","",IF(ISERROR(MATCH($J1000,SorP!$B$1:$B$6230,0)),"",INDIRECT("'SorP'!$A$"&amp;MATCH($J1000,SorP!$B$1:$B$6230,0))))</f>
        <v/>
      </c>
      <c r="U1000" s="240"/>
      <c r="V1000" s="274" t="e">
        <f>IF(C1000="",NA(),MATCH($B1000&amp;$C1000,'Smelter Look-up'!$J:$J,0))</f>
        <v>#N/A</v>
      </c>
      <c r="W1000" s="275"/>
      <c r="X1000" s="275">
        <f t="shared" ca="1" si="142"/>
        <v>0</v>
      </c>
      <c r="Y1000" s="275"/>
      <c r="Z1000" s="275"/>
      <c r="AB1000" s="277" t="str">
        <f t="shared" si="143"/>
        <v/>
      </c>
    </row>
    <row r="1001" spans="1:28" s="276" customFormat="1" ht="20.25">
      <c r="A1001" s="330"/>
      <c r="B1001" s="216" t="str">
        <f>IF(LEN(A1001)=0,"",INDEX('Smelter Look-up'!$A:$A,MATCH($A1001,'Smelter Look-up'!$E:$E,0)))</f>
        <v/>
      </c>
      <c r="C1001" s="220" t="str">
        <f>IF(LEN(A1001)=0,"",INDEX('Smelter Look-up'!$C:$C,MATCH($A1001,'Smelter Look-up'!$E:$E,0)))</f>
        <v/>
      </c>
      <c r="D1001" s="282"/>
      <c r="E1001" s="216" t="str">
        <f ca="1">IF(ISERROR($V1001),"",OFFSET('Smelter Look-up'!$D$4,$V1001-4,0)&amp;"")</f>
        <v/>
      </c>
      <c r="F1001" s="216" t="str">
        <f ca="1">IF(ISERROR($V1001),"",OFFSET('Smelter Look-up'!$E$4,$V1001-4,0))</f>
        <v/>
      </c>
      <c r="G1001" s="216" t="str">
        <f ca="1">IF(C1001=$X$4,"Enter smelter details",IF(ISERROR($V1001),"",OFFSET('Smelter Look-up'!$F$4,$V1001-4,0)))</f>
        <v/>
      </c>
      <c r="H1001" s="217" t="str">
        <f ca="1">IF(ISERROR($V1001),"",OFFSET('Smelter Look-up'!$G$4,$V1001-4,0))</f>
        <v/>
      </c>
      <c r="I1001" s="218" t="str">
        <f ca="1">IF(ISERROR($V1001),"",OFFSET('Smelter Look-up'!$H$4,$V1001-4,0))</f>
        <v/>
      </c>
      <c r="J1001" s="218" t="str">
        <f ca="1">IF(ISERROR($V1001),"",OFFSET('Smelter Look-up'!$I$4,$V1001-4,0))</f>
        <v/>
      </c>
      <c r="K1001" s="272"/>
      <c r="L1001" s="272"/>
      <c r="M1001" s="272"/>
      <c r="N1001" s="272"/>
      <c r="O1001" s="272"/>
      <c r="P1001" s="219"/>
      <c r="Q1001" s="273"/>
      <c r="R1001" s="216" t="str">
        <f ca="1">IF(ISERROR($V1001),"",OFFSET('Smelter Look-up'!$C$4,$V1001-4,0)&amp;"")</f>
        <v/>
      </c>
      <c r="S1001" s="224" t="str">
        <f t="shared" ca="1" si="141"/>
        <v/>
      </c>
      <c r="T1001" s="224" t="str">
        <f ca="1">IF(B1001="","",IF(ISERROR(MATCH($J1001,SorP!$B$1:$B$6230,0)),"",INDIRECT("'SorP'!$A$"&amp;MATCH($J1001,SorP!$B$1:$B$6230,0))))</f>
        <v/>
      </c>
      <c r="U1001" s="240"/>
      <c r="V1001" s="274" t="e">
        <f>IF(C1001="",NA(),MATCH($B1001&amp;$C1001,'Smelter Look-up'!$J:$J,0))</f>
        <v>#N/A</v>
      </c>
      <c r="W1001" s="275"/>
      <c r="X1001" s="275">
        <f t="shared" ca="1" si="142"/>
        <v>0</v>
      </c>
      <c r="Y1001" s="275"/>
      <c r="Z1001" s="275"/>
      <c r="AB1001" s="277" t="str">
        <f t="shared" si="143"/>
        <v/>
      </c>
    </row>
    <row r="1002" spans="1:28" s="276" customFormat="1" ht="20.25">
      <c r="A1002" s="330"/>
      <c r="B1002" s="216" t="str">
        <f>IF(LEN(A1002)=0,"",INDEX('Smelter Look-up'!$A:$A,MATCH($A1002,'Smelter Look-up'!$E:$E,0)))</f>
        <v/>
      </c>
      <c r="C1002" s="220" t="str">
        <f>IF(LEN(A1002)=0,"",INDEX('Smelter Look-up'!$C:$C,MATCH($A1002,'Smelter Look-up'!$E:$E,0)))</f>
        <v/>
      </c>
      <c r="D1002" s="282"/>
      <c r="E1002" s="216" t="str">
        <f ca="1">IF(ISERROR($V1002),"",OFFSET('Smelter Look-up'!$D$4,$V1002-4,0)&amp;"")</f>
        <v/>
      </c>
      <c r="F1002" s="216" t="str">
        <f ca="1">IF(ISERROR($V1002),"",OFFSET('Smelter Look-up'!$E$4,$V1002-4,0))</f>
        <v/>
      </c>
      <c r="G1002" s="216" t="str">
        <f ca="1">IF(C1002=$X$4,"Enter smelter details",IF(ISERROR($V1002),"",OFFSET('Smelter Look-up'!$F$4,$V1002-4,0)))</f>
        <v/>
      </c>
      <c r="H1002" s="217" t="str">
        <f ca="1">IF(ISERROR($V1002),"",OFFSET('Smelter Look-up'!$G$4,$V1002-4,0))</f>
        <v/>
      </c>
      <c r="I1002" s="218" t="str">
        <f ca="1">IF(ISERROR($V1002),"",OFFSET('Smelter Look-up'!$H$4,$V1002-4,0))</f>
        <v/>
      </c>
      <c r="J1002" s="218" t="str">
        <f ca="1">IF(ISERROR($V1002),"",OFFSET('Smelter Look-up'!$I$4,$V1002-4,0))</f>
        <v/>
      </c>
      <c r="K1002" s="272"/>
      <c r="L1002" s="272"/>
      <c r="M1002" s="272"/>
      <c r="N1002" s="272"/>
      <c r="O1002" s="272"/>
      <c r="P1002" s="219"/>
      <c r="Q1002" s="273"/>
      <c r="R1002" s="216" t="str">
        <f ca="1">IF(ISERROR($V1002),"",OFFSET('Smelter Look-up'!$C$4,$V1002-4,0)&amp;"")</f>
        <v/>
      </c>
      <c r="S1002" s="224" t="str">
        <f t="shared" ca="1" si="141"/>
        <v/>
      </c>
      <c r="T1002" s="224" t="str">
        <f ca="1">IF(B1002="","",IF(ISERROR(MATCH($J1002,SorP!$B$1:$B$6230,0)),"",INDIRECT("'SorP'!$A$"&amp;MATCH($J1002,SorP!$B$1:$B$6230,0))))</f>
        <v/>
      </c>
      <c r="U1002" s="240"/>
      <c r="V1002" s="274" t="e">
        <f>IF(C1002="",NA(),MATCH($B1002&amp;$C1002,'Smelter Look-up'!$J:$J,0))</f>
        <v>#N/A</v>
      </c>
      <c r="W1002" s="275"/>
      <c r="X1002" s="275">
        <f t="shared" ca="1" si="142"/>
        <v>0</v>
      </c>
      <c r="Y1002" s="275"/>
      <c r="Z1002" s="275"/>
      <c r="AB1002" s="277" t="str">
        <f t="shared" si="143"/>
        <v/>
      </c>
    </row>
    <row r="1003" spans="1:28" s="276" customFormat="1" ht="20.25">
      <c r="A1003" s="330"/>
      <c r="B1003" s="216" t="str">
        <f>IF(LEN(A1003)=0,"",INDEX('Smelter Look-up'!$A:$A,MATCH($A1003,'Smelter Look-up'!$E:$E,0)))</f>
        <v/>
      </c>
      <c r="C1003" s="220" t="str">
        <f>IF(LEN(A1003)=0,"",INDEX('Smelter Look-up'!$C:$C,MATCH($A1003,'Smelter Look-up'!$E:$E,0)))</f>
        <v/>
      </c>
      <c r="D1003" s="282"/>
      <c r="E1003" s="216" t="str">
        <f ca="1">IF(ISERROR($V1003),"",OFFSET('Smelter Look-up'!$D$4,$V1003-4,0)&amp;"")</f>
        <v/>
      </c>
      <c r="F1003" s="216" t="str">
        <f ca="1">IF(ISERROR($V1003),"",OFFSET('Smelter Look-up'!$E$4,$V1003-4,0))</f>
        <v/>
      </c>
      <c r="G1003" s="216" t="str">
        <f ca="1">IF(C1003=$X$4,"Enter smelter details",IF(ISERROR($V1003),"",OFFSET('Smelter Look-up'!$F$4,$V1003-4,0)))</f>
        <v/>
      </c>
      <c r="H1003" s="217" t="str">
        <f ca="1">IF(ISERROR($V1003),"",OFFSET('Smelter Look-up'!$G$4,$V1003-4,0))</f>
        <v/>
      </c>
      <c r="I1003" s="218" t="str">
        <f ca="1">IF(ISERROR($V1003),"",OFFSET('Smelter Look-up'!$H$4,$V1003-4,0))</f>
        <v/>
      </c>
      <c r="J1003" s="218" t="str">
        <f ca="1">IF(ISERROR($V1003),"",OFFSET('Smelter Look-up'!$I$4,$V1003-4,0))</f>
        <v/>
      </c>
      <c r="K1003" s="272"/>
      <c r="L1003" s="272"/>
      <c r="M1003" s="272"/>
      <c r="N1003" s="272"/>
      <c r="O1003" s="272"/>
      <c r="P1003" s="219"/>
      <c r="Q1003" s="273"/>
      <c r="R1003" s="216" t="str">
        <f ca="1">IF(ISERROR($V1003),"",OFFSET('Smelter Look-up'!$C$4,$V1003-4,0)&amp;"")</f>
        <v/>
      </c>
      <c r="S1003" s="224" t="str">
        <f t="shared" ca="1" si="141"/>
        <v/>
      </c>
      <c r="T1003" s="224" t="str">
        <f ca="1">IF(B1003="","",IF(ISERROR(MATCH($J1003,SorP!$B$1:$B$6230,0)),"",INDIRECT("'SorP'!$A$"&amp;MATCH($J1003,SorP!$B$1:$B$6230,0))))</f>
        <v/>
      </c>
      <c r="U1003" s="240"/>
      <c r="V1003" s="274" t="e">
        <f>IF(C1003="",NA(),MATCH($B1003&amp;$C1003,'Smelter Look-up'!$J:$J,0))</f>
        <v>#N/A</v>
      </c>
      <c r="W1003" s="275"/>
      <c r="X1003" s="275">
        <f t="shared" ca="1" si="142"/>
        <v>0</v>
      </c>
      <c r="Y1003" s="275"/>
      <c r="Z1003" s="275"/>
      <c r="AB1003" s="277" t="str">
        <f t="shared" si="143"/>
        <v/>
      </c>
    </row>
    <row r="1004" spans="1:28" s="276" customFormat="1" ht="20.25">
      <c r="A1004" s="330"/>
      <c r="B1004" s="216" t="str">
        <f>IF(LEN(A1004)=0,"",INDEX('Smelter Look-up'!$A:$A,MATCH($A1004,'Smelter Look-up'!$E:$E,0)))</f>
        <v/>
      </c>
      <c r="C1004" s="220" t="str">
        <f>IF(LEN(A1004)=0,"",INDEX('Smelter Look-up'!$C:$C,MATCH($A1004,'Smelter Look-up'!$E:$E,0)))</f>
        <v/>
      </c>
      <c r="D1004" s="282"/>
      <c r="E1004" s="216" t="str">
        <f ca="1">IF(ISERROR($V1004),"",OFFSET('Smelter Look-up'!$D$4,$V1004-4,0)&amp;"")</f>
        <v/>
      </c>
      <c r="F1004" s="216" t="str">
        <f ca="1">IF(ISERROR($V1004),"",OFFSET('Smelter Look-up'!$E$4,$V1004-4,0))</f>
        <v/>
      </c>
      <c r="G1004" s="216" t="str">
        <f ca="1">IF(C1004=$X$4,"Enter smelter details",IF(ISERROR($V1004),"",OFFSET('Smelter Look-up'!$F$4,$V1004-4,0)))</f>
        <v/>
      </c>
      <c r="H1004" s="217" t="str">
        <f ca="1">IF(ISERROR($V1004),"",OFFSET('Smelter Look-up'!$G$4,$V1004-4,0))</f>
        <v/>
      </c>
      <c r="I1004" s="218" t="str">
        <f ca="1">IF(ISERROR($V1004),"",OFFSET('Smelter Look-up'!$H$4,$V1004-4,0))</f>
        <v/>
      </c>
      <c r="J1004" s="218" t="str">
        <f ca="1">IF(ISERROR($V1004),"",OFFSET('Smelter Look-up'!$I$4,$V1004-4,0))</f>
        <v/>
      </c>
      <c r="K1004" s="272"/>
      <c r="L1004" s="272"/>
      <c r="M1004" s="272"/>
      <c r="N1004" s="272"/>
      <c r="O1004" s="272"/>
      <c r="P1004" s="219"/>
      <c r="Q1004" s="273"/>
      <c r="R1004" s="216" t="str">
        <f ca="1">IF(ISERROR($V1004),"",OFFSET('Smelter Look-up'!$C$4,$V1004-4,0)&amp;"")</f>
        <v/>
      </c>
      <c r="S1004" s="224" t="str">
        <f t="shared" ca="1" si="141"/>
        <v/>
      </c>
      <c r="T1004" s="224" t="str">
        <f ca="1">IF(B1004="","",IF(ISERROR(MATCH($J1004,SorP!$B$1:$B$6230,0)),"",INDIRECT("'SorP'!$A$"&amp;MATCH($J1004,SorP!$B$1:$B$6230,0))))</f>
        <v/>
      </c>
      <c r="U1004" s="240"/>
      <c r="V1004" s="274" t="e">
        <f>IF(C1004="",NA(),MATCH($B1004&amp;$C1004,'Smelter Look-up'!$J:$J,0))</f>
        <v>#N/A</v>
      </c>
      <c r="W1004" s="275"/>
      <c r="X1004" s="275">
        <f t="shared" ca="1" si="142"/>
        <v>0</v>
      </c>
      <c r="Y1004" s="275"/>
      <c r="Z1004" s="275"/>
      <c r="AB1004" s="277" t="str">
        <f t="shared" si="143"/>
        <v/>
      </c>
    </row>
    <row r="1005" spans="1:28" s="276" customFormat="1" ht="20.25">
      <c r="A1005" s="330"/>
      <c r="B1005" s="216" t="str">
        <f>IF(LEN(A1005)=0,"",INDEX('Smelter Look-up'!$A:$A,MATCH($A1005,'Smelter Look-up'!$E:$E,0)))</f>
        <v/>
      </c>
      <c r="C1005" s="220" t="str">
        <f>IF(LEN(A1005)=0,"",INDEX('Smelter Look-up'!$C:$C,MATCH($A1005,'Smelter Look-up'!$E:$E,0)))</f>
        <v/>
      </c>
      <c r="D1005" s="282"/>
      <c r="E1005" s="216" t="str">
        <f ca="1">IF(ISERROR($V1005),"",OFFSET('Smelter Look-up'!$D$4,$V1005-4,0)&amp;"")</f>
        <v/>
      </c>
      <c r="F1005" s="216" t="str">
        <f ca="1">IF(ISERROR($V1005),"",OFFSET('Smelter Look-up'!$E$4,$V1005-4,0))</f>
        <v/>
      </c>
      <c r="G1005" s="216" t="str">
        <f ca="1">IF(C1005=$X$4,"Enter smelter details",IF(ISERROR($V1005),"",OFFSET('Smelter Look-up'!$F$4,$V1005-4,0)))</f>
        <v/>
      </c>
      <c r="H1005" s="217" t="str">
        <f ca="1">IF(ISERROR($V1005),"",OFFSET('Smelter Look-up'!$G$4,$V1005-4,0))</f>
        <v/>
      </c>
      <c r="I1005" s="218" t="str">
        <f ca="1">IF(ISERROR($V1005),"",OFFSET('Smelter Look-up'!$H$4,$V1005-4,0))</f>
        <v/>
      </c>
      <c r="J1005" s="218" t="str">
        <f ca="1">IF(ISERROR($V1005),"",OFFSET('Smelter Look-up'!$I$4,$V1005-4,0))</f>
        <v/>
      </c>
      <c r="K1005" s="272"/>
      <c r="L1005" s="272"/>
      <c r="M1005" s="272"/>
      <c r="N1005" s="272"/>
      <c r="O1005" s="272"/>
      <c r="P1005" s="219"/>
      <c r="Q1005" s="273"/>
      <c r="R1005" s="216" t="str">
        <f ca="1">IF(ISERROR($V1005),"",OFFSET('Smelter Look-up'!$C$4,$V1005-4,0)&amp;"")</f>
        <v/>
      </c>
      <c r="S1005" s="224" t="str">
        <f t="shared" ca="1" si="141"/>
        <v/>
      </c>
      <c r="T1005" s="224" t="str">
        <f ca="1">IF(B1005="","",IF(ISERROR(MATCH($J1005,SorP!$B$1:$B$6230,0)),"",INDIRECT("'SorP'!$A$"&amp;MATCH($J1005,SorP!$B$1:$B$6230,0))))</f>
        <v/>
      </c>
      <c r="U1005" s="240"/>
      <c r="V1005" s="274" t="e">
        <f>IF(C1005="",NA(),MATCH($B1005&amp;$C1005,'Smelter Look-up'!$J:$J,0))</f>
        <v>#N/A</v>
      </c>
      <c r="W1005" s="275"/>
      <c r="X1005" s="275">
        <f t="shared" ca="1" si="142"/>
        <v>0</v>
      </c>
      <c r="Y1005" s="275"/>
      <c r="Z1005" s="275"/>
      <c r="AB1005" s="277" t="str">
        <f t="shared" si="143"/>
        <v/>
      </c>
    </row>
    <row r="1006" spans="1:28" s="276" customFormat="1" ht="20.25">
      <c r="A1006" s="330"/>
      <c r="B1006" s="216" t="str">
        <f>IF(LEN(A1006)=0,"",INDEX('Smelter Look-up'!$A:$A,MATCH($A1006,'Smelter Look-up'!$E:$E,0)))</f>
        <v/>
      </c>
      <c r="C1006" s="220" t="str">
        <f>IF(LEN(A1006)=0,"",INDEX('Smelter Look-up'!$C:$C,MATCH($A1006,'Smelter Look-up'!$E:$E,0)))</f>
        <v/>
      </c>
      <c r="D1006" s="282"/>
      <c r="E1006" s="216" t="str">
        <f ca="1">IF(ISERROR($V1006),"",OFFSET('Smelter Look-up'!$D$4,$V1006-4,0)&amp;"")</f>
        <v/>
      </c>
      <c r="F1006" s="216" t="str">
        <f ca="1">IF(ISERROR($V1006),"",OFFSET('Smelter Look-up'!$E$4,$V1006-4,0))</f>
        <v/>
      </c>
      <c r="G1006" s="216" t="str">
        <f ca="1">IF(C1006=$X$4,"Enter smelter details",IF(ISERROR($V1006),"",OFFSET('Smelter Look-up'!$F$4,$V1006-4,0)))</f>
        <v/>
      </c>
      <c r="H1006" s="217" t="str">
        <f ca="1">IF(ISERROR($V1006),"",OFFSET('Smelter Look-up'!$G$4,$V1006-4,0))</f>
        <v/>
      </c>
      <c r="I1006" s="218" t="str">
        <f ca="1">IF(ISERROR($V1006),"",OFFSET('Smelter Look-up'!$H$4,$V1006-4,0))</f>
        <v/>
      </c>
      <c r="J1006" s="218" t="str">
        <f ca="1">IF(ISERROR($V1006),"",OFFSET('Smelter Look-up'!$I$4,$V1006-4,0))</f>
        <v/>
      </c>
      <c r="K1006" s="272"/>
      <c r="L1006" s="272"/>
      <c r="M1006" s="272"/>
      <c r="N1006" s="272"/>
      <c r="O1006" s="272"/>
      <c r="P1006" s="219"/>
      <c r="Q1006" s="273"/>
      <c r="R1006" s="216" t="str">
        <f ca="1">IF(ISERROR($V1006),"",OFFSET('Smelter Look-up'!$C$4,$V1006-4,0)&amp;"")</f>
        <v/>
      </c>
      <c r="S1006" s="224" t="str">
        <f t="shared" ca="1" si="141"/>
        <v/>
      </c>
      <c r="T1006" s="224" t="str">
        <f ca="1">IF(B1006="","",IF(ISERROR(MATCH($J1006,SorP!$B$1:$B$6230,0)),"",INDIRECT("'SorP'!$A$"&amp;MATCH($J1006,SorP!$B$1:$B$6230,0))))</f>
        <v/>
      </c>
      <c r="U1006" s="240"/>
      <c r="V1006" s="274" t="e">
        <f>IF(C1006="",NA(),MATCH($B1006&amp;$C1006,'Smelter Look-up'!$J:$J,0))</f>
        <v>#N/A</v>
      </c>
      <c r="W1006" s="275"/>
      <c r="X1006" s="275">
        <f t="shared" ca="1" si="142"/>
        <v>0</v>
      </c>
      <c r="Y1006" s="275"/>
      <c r="Z1006" s="275"/>
      <c r="AB1006" s="277" t="str">
        <f t="shared" si="143"/>
        <v/>
      </c>
    </row>
    <row r="1007" spans="1:28" s="276" customFormat="1" ht="20.25">
      <c r="A1007" s="330"/>
      <c r="B1007" s="216" t="str">
        <f>IF(LEN(A1007)=0,"",INDEX('Smelter Look-up'!$A:$A,MATCH($A1007,'Smelter Look-up'!$E:$E,0)))</f>
        <v/>
      </c>
      <c r="C1007" s="220" t="str">
        <f>IF(LEN(A1007)=0,"",INDEX('Smelter Look-up'!$C:$C,MATCH($A1007,'Smelter Look-up'!$E:$E,0)))</f>
        <v/>
      </c>
      <c r="D1007" s="282"/>
      <c r="E1007" s="216" t="str">
        <f ca="1">IF(ISERROR($V1007),"",OFFSET('Smelter Look-up'!$D$4,$V1007-4,0)&amp;"")</f>
        <v/>
      </c>
      <c r="F1007" s="216" t="str">
        <f ca="1">IF(ISERROR($V1007),"",OFFSET('Smelter Look-up'!$E$4,$V1007-4,0))</f>
        <v/>
      </c>
      <c r="G1007" s="216" t="str">
        <f ca="1">IF(C1007=$X$4,"Enter smelter details",IF(ISERROR($V1007),"",OFFSET('Smelter Look-up'!$F$4,$V1007-4,0)))</f>
        <v/>
      </c>
      <c r="H1007" s="217" t="str">
        <f ca="1">IF(ISERROR($V1007),"",OFFSET('Smelter Look-up'!$G$4,$V1007-4,0))</f>
        <v/>
      </c>
      <c r="I1007" s="218" t="str">
        <f ca="1">IF(ISERROR($V1007),"",OFFSET('Smelter Look-up'!$H$4,$V1007-4,0))</f>
        <v/>
      </c>
      <c r="J1007" s="218" t="str">
        <f ca="1">IF(ISERROR($V1007),"",OFFSET('Smelter Look-up'!$I$4,$V1007-4,0))</f>
        <v/>
      </c>
      <c r="K1007" s="272"/>
      <c r="L1007" s="272"/>
      <c r="M1007" s="272"/>
      <c r="N1007" s="272"/>
      <c r="O1007" s="272"/>
      <c r="P1007" s="219"/>
      <c r="Q1007" s="273"/>
      <c r="R1007" s="216" t="str">
        <f ca="1">IF(ISERROR($V1007),"",OFFSET('Smelter Look-up'!$C$4,$V1007-4,0)&amp;"")</f>
        <v/>
      </c>
      <c r="S1007" s="224" t="str">
        <f t="shared" ca="1" si="141"/>
        <v/>
      </c>
      <c r="T1007" s="224" t="str">
        <f ca="1">IF(B1007="","",IF(ISERROR(MATCH($J1007,SorP!$B$1:$B$6230,0)),"",INDIRECT("'SorP'!$A$"&amp;MATCH($J1007,SorP!$B$1:$B$6230,0))))</f>
        <v/>
      </c>
      <c r="U1007" s="240"/>
      <c r="V1007" s="274" t="e">
        <f>IF(C1007="",NA(),MATCH($B1007&amp;$C1007,'Smelter Look-up'!$J:$J,0))</f>
        <v>#N/A</v>
      </c>
      <c r="W1007" s="275"/>
      <c r="X1007" s="275">
        <f t="shared" ca="1" si="142"/>
        <v>0</v>
      </c>
      <c r="Y1007" s="275"/>
      <c r="Z1007" s="275"/>
      <c r="AB1007" s="277" t="str">
        <f t="shared" si="143"/>
        <v/>
      </c>
    </row>
    <row r="1008" spans="1:28" s="276" customFormat="1" ht="20.25">
      <c r="A1008" s="330"/>
      <c r="B1008" s="216" t="str">
        <f>IF(LEN(A1008)=0,"",INDEX('Smelter Look-up'!$A:$A,MATCH($A1008,'Smelter Look-up'!$E:$E,0)))</f>
        <v/>
      </c>
      <c r="C1008" s="220" t="str">
        <f>IF(LEN(A1008)=0,"",INDEX('Smelter Look-up'!$C:$C,MATCH($A1008,'Smelter Look-up'!$E:$E,0)))</f>
        <v/>
      </c>
      <c r="D1008" s="282"/>
      <c r="E1008" s="216" t="str">
        <f ca="1">IF(ISERROR($V1008),"",OFFSET('Smelter Look-up'!$D$4,$V1008-4,0)&amp;"")</f>
        <v/>
      </c>
      <c r="F1008" s="216" t="str">
        <f ca="1">IF(ISERROR($V1008),"",OFFSET('Smelter Look-up'!$E$4,$V1008-4,0))</f>
        <v/>
      </c>
      <c r="G1008" s="216" t="str">
        <f ca="1">IF(C1008=$X$4,"Enter smelter details",IF(ISERROR($V1008),"",OFFSET('Smelter Look-up'!$F$4,$V1008-4,0)))</f>
        <v/>
      </c>
      <c r="H1008" s="217" t="str">
        <f ca="1">IF(ISERROR($V1008),"",OFFSET('Smelter Look-up'!$G$4,$V1008-4,0))</f>
        <v/>
      </c>
      <c r="I1008" s="218" t="str">
        <f ca="1">IF(ISERROR($V1008),"",OFFSET('Smelter Look-up'!$H$4,$V1008-4,0))</f>
        <v/>
      </c>
      <c r="J1008" s="218" t="str">
        <f ca="1">IF(ISERROR($V1008),"",OFFSET('Smelter Look-up'!$I$4,$V1008-4,0))</f>
        <v/>
      </c>
      <c r="K1008" s="272"/>
      <c r="L1008" s="272"/>
      <c r="M1008" s="272"/>
      <c r="N1008" s="272"/>
      <c r="O1008" s="272"/>
      <c r="P1008" s="219"/>
      <c r="Q1008" s="273"/>
      <c r="R1008" s="216" t="str">
        <f ca="1">IF(ISERROR($V1008),"",OFFSET('Smelter Look-up'!$C$4,$V1008-4,0)&amp;"")</f>
        <v/>
      </c>
      <c r="S1008" s="224" t="str">
        <f t="shared" ca="1" si="141"/>
        <v/>
      </c>
      <c r="T1008" s="224" t="str">
        <f ca="1">IF(B1008="","",IF(ISERROR(MATCH($J1008,SorP!$B$1:$B$6230,0)),"",INDIRECT("'SorP'!$A$"&amp;MATCH($J1008,SorP!$B$1:$B$6230,0))))</f>
        <v/>
      </c>
      <c r="U1008" s="240"/>
      <c r="V1008" s="274" t="e">
        <f>IF(C1008="",NA(),MATCH($B1008&amp;$C1008,'Smelter Look-up'!$J:$J,0))</f>
        <v>#N/A</v>
      </c>
      <c r="W1008" s="275"/>
      <c r="X1008" s="275">
        <f t="shared" ca="1" si="142"/>
        <v>0</v>
      </c>
      <c r="Y1008" s="275"/>
      <c r="Z1008" s="275"/>
      <c r="AB1008" s="277" t="str">
        <f t="shared" si="143"/>
        <v/>
      </c>
    </row>
    <row r="1009" spans="1:28" s="276" customFormat="1" ht="20.25">
      <c r="A1009" s="330"/>
      <c r="B1009" s="216" t="str">
        <f>IF(LEN(A1009)=0,"",INDEX('Smelter Look-up'!$A:$A,MATCH($A1009,'Smelter Look-up'!$E:$E,0)))</f>
        <v/>
      </c>
      <c r="C1009" s="220" t="str">
        <f>IF(LEN(A1009)=0,"",INDEX('Smelter Look-up'!$C:$C,MATCH($A1009,'Smelter Look-up'!$E:$E,0)))</f>
        <v/>
      </c>
      <c r="D1009" s="282"/>
      <c r="E1009" s="216" t="str">
        <f ca="1">IF(ISERROR($V1009),"",OFFSET('Smelter Look-up'!$D$4,$V1009-4,0)&amp;"")</f>
        <v/>
      </c>
      <c r="F1009" s="216" t="str">
        <f ca="1">IF(ISERROR($V1009),"",OFFSET('Smelter Look-up'!$E$4,$V1009-4,0))</f>
        <v/>
      </c>
      <c r="G1009" s="216" t="str">
        <f ca="1">IF(C1009=$X$4,"Enter smelter details",IF(ISERROR($V1009),"",OFFSET('Smelter Look-up'!$F$4,$V1009-4,0)))</f>
        <v/>
      </c>
      <c r="H1009" s="217" t="str">
        <f ca="1">IF(ISERROR($V1009),"",OFFSET('Smelter Look-up'!$G$4,$V1009-4,0))</f>
        <v/>
      </c>
      <c r="I1009" s="218" t="str">
        <f ca="1">IF(ISERROR($V1009),"",OFFSET('Smelter Look-up'!$H$4,$V1009-4,0))</f>
        <v/>
      </c>
      <c r="J1009" s="218" t="str">
        <f ca="1">IF(ISERROR($V1009),"",OFFSET('Smelter Look-up'!$I$4,$V1009-4,0))</f>
        <v/>
      </c>
      <c r="K1009" s="272"/>
      <c r="L1009" s="272"/>
      <c r="M1009" s="272"/>
      <c r="N1009" s="272"/>
      <c r="O1009" s="272"/>
      <c r="P1009" s="219"/>
      <c r="Q1009" s="273"/>
      <c r="R1009" s="216" t="str">
        <f ca="1">IF(ISERROR($V1009),"",OFFSET('Smelter Look-up'!$C$4,$V1009-4,0)&amp;"")</f>
        <v/>
      </c>
      <c r="S1009" s="224" t="str">
        <f t="shared" ca="1" si="141"/>
        <v/>
      </c>
      <c r="T1009" s="224" t="str">
        <f ca="1">IF(B1009="","",IF(ISERROR(MATCH($J1009,SorP!$B$1:$B$6230,0)),"",INDIRECT("'SorP'!$A$"&amp;MATCH($J1009,SorP!$B$1:$B$6230,0))))</f>
        <v/>
      </c>
      <c r="U1009" s="240"/>
      <c r="V1009" s="274" t="e">
        <f>IF(C1009="",NA(),MATCH($B1009&amp;$C1009,'Smelter Look-up'!$J:$J,0))</f>
        <v>#N/A</v>
      </c>
      <c r="W1009" s="275"/>
      <c r="X1009" s="275">
        <f t="shared" ca="1" si="142"/>
        <v>0</v>
      </c>
      <c r="Y1009" s="275"/>
      <c r="Z1009" s="275"/>
      <c r="AB1009" s="277" t="str">
        <f t="shared" si="143"/>
        <v/>
      </c>
    </row>
    <row r="1010" spans="1:28" s="276" customFormat="1" ht="20.25">
      <c r="A1010" s="330"/>
      <c r="B1010" s="216" t="str">
        <f>IF(LEN(A1010)=0,"",INDEX('Smelter Look-up'!$A:$A,MATCH($A1010,'Smelter Look-up'!$E:$E,0)))</f>
        <v/>
      </c>
      <c r="C1010" s="220" t="str">
        <f>IF(LEN(A1010)=0,"",INDEX('Smelter Look-up'!$C:$C,MATCH($A1010,'Smelter Look-up'!$E:$E,0)))</f>
        <v/>
      </c>
      <c r="D1010" s="282"/>
      <c r="E1010" s="216" t="str">
        <f ca="1">IF(ISERROR($V1010),"",OFFSET('Smelter Look-up'!$D$4,$V1010-4,0)&amp;"")</f>
        <v/>
      </c>
      <c r="F1010" s="216" t="str">
        <f ca="1">IF(ISERROR($V1010),"",OFFSET('Smelter Look-up'!$E$4,$V1010-4,0))</f>
        <v/>
      </c>
      <c r="G1010" s="216" t="str">
        <f ca="1">IF(C1010=$X$4,"Enter smelter details",IF(ISERROR($V1010),"",OFFSET('Smelter Look-up'!$F$4,$V1010-4,0)))</f>
        <v/>
      </c>
      <c r="H1010" s="217" t="str">
        <f ca="1">IF(ISERROR($V1010),"",OFFSET('Smelter Look-up'!$G$4,$V1010-4,0))</f>
        <v/>
      </c>
      <c r="I1010" s="218" t="str">
        <f ca="1">IF(ISERROR($V1010),"",OFFSET('Smelter Look-up'!$H$4,$V1010-4,0))</f>
        <v/>
      </c>
      <c r="J1010" s="218" t="str">
        <f ca="1">IF(ISERROR($V1010),"",OFFSET('Smelter Look-up'!$I$4,$V1010-4,0))</f>
        <v/>
      </c>
      <c r="K1010" s="272"/>
      <c r="L1010" s="272"/>
      <c r="M1010" s="272"/>
      <c r="N1010" s="272"/>
      <c r="O1010" s="272"/>
      <c r="P1010" s="219"/>
      <c r="Q1010" s="273"/>
      <c r="R1010" s="216" t="str">
        <f ca="1">IF(ISERROR($V1010),"",OFFSET('Smelter Look-up'!$C$4,$V1010-4,0)&amp;"")</f>
        <v/>
      </c>
      <c r="S1010" s="224" t="str">
        <f t="shared" ca="1" si="141"/>
        <v/>
      </c>
      <c r="T1010" s="224" t="str">
        <f ca="1">IF(B1010="","",IF(ISERROR(MATCH($J1010,SorP!$B$1:$B$6230,0)),"",INDIRECT("'SorP'!$A$"&amp;MATCH($J1010,SorP!$B$1:$B$6230,0))))</f>
        <v/>
      </c>
      <c r="U1010" s="240"/>
      <c r="V1010" s="274" t="e">
        <f>IF(C1010="",NA(),MATCH($B1010&amp;$C1010,'Smelter Look-up'!$J:$J,0))</f>
        <v>#N/A</v>
      </c>
      <c r="W1010" s="275"/>
      <c r="X1010" s="275">
        <f t="shared" ca="1" si="142"/>
        <v>0</v>
      </c>
      <c r="Y1010" s="275"/>
      <c r="Z1010" s="275"/>
      <c r="AB1010" s="277" t="str">
        <f t="shared" si="143"/>
        <v/>
      </c>
    </row>
    <row r="1011" spans="1:28" s="276" customFormat="1" ht="20.25">
      <c r="A1011" s="330"/>
      <c r="B1011" s="216" t="str">
        <f>IF(LEN(A1011)=0,"",INDEX('Smelter Look-up'!$A:$A,MATCH($A1011,'Smelter Look-up'!$E:$E,0)))</f>
        <v/>
      </c>
      <c r="C1011" s="220" t="str">
        <f>IF(LEN(A1011)=0,"",INDEX('Smelter Look-up'!$C:$C,MATCH($A1011,'Smelter Look-up'!$E:$E,0)))</f>
        <v/>
      </c>
      <c r="D1011" s="282"/>
      <c r="E1011" s="216" t="str">
        <f ca="1">IF(ISERROR($V1011),"",OFFSET('Smelter Look-up'!$D$4,$V1011-4,0)&amp;"")</f>
        <v/>
      </c>
      <c r="F1011" s="216" t="str">
        <f ca="1">IF(ISERROR($V1011),"",OFFSET('Smelter Look-up'!$E$4,$V1011-4,0))</f>
        <v/>
      </c>
      <c r="G1011" s="216" t="str">
        <f ca="1">IF(C1011=$X$4,"Enter smelter details",IF(ISERROR($V1011),"",OFFSET('Smelter Look-up'!$F$4,$V1011-4,0)))</f>
        <v/>
      </c>
      <c r="H1011" s="217" t="str">
        <f ca="1">IF(ISERROR($V1011),"",OFFSET('Smelter Look-up'!$G$4,$V1011-4,0))</f>
        <v/>
      </c>
      <c r="I1011" s="218" t="str">
        <f ca="1">IF(ISERROR($V1011),"",OFFSET('Smelter Look-up'!$H$4,$V1011-4,0))</f>
        <v/>
      </c>
      <c r="J1011" s="218" t="str">
        <f ca="1">IF(ISERROR($V1011),"",OFFSET('Smelter Look-up'!$I$4,$V1011-4,0))</f>
        <v/>
      </c>
      <c r="K1011" s="272"/>
      <c r="L1011" s="272"/>
      <c r="M1011" s="272"/>
      <c r="N1011" s="272"/>
      <c r="O1011" s="272"/>
      <c r="P1011" s="219"/>
      <c r="Q1011" s="273"/>
      <c r="R1011" s="216" t="str">
        <f ca="1">IF(ISERROR($V1011),"",OFFSET('Smelter Look-up'!$C$4,$V1011-4,0)&amp;"")</f>
        <v/>
      </c>
      <c r="S1011" s="224" t="str">
        <f t="shared" ca="1" si="141"/>
        <v/>
      </c>
      <c r="T1011" s="224" t="str">
        <f ca="1">IF(B1011="","",IF(ISERROR(MATCH($J1011,SorP!$B$1:$B$6230,0)),"",INDIRECT("'SorP'!$A$"&amp;MATCH($J1011,SorP!$B$1:$B$6230,0))))</f>
        <v/>
      </c>
      <c r="U1011" s="240"/>
      <c r="V1011" s="274" t="e">
        <f>IF(C1011="",NA(),MATCH($B1011&amp;$C1011,'Smelter Look-up'!$J:$J,0))</f>
        <v>#N/A</v>
      </c>
      <c r="W1011" s="275"/>
      <c r="X1011" s="275">
        <f t="shared" ca="1" si="142"/>
        <v>0</v>
      </c>
      <c r="Y1011" s="275"/>
      <c r="Z1011" s="275"/>
      <c r="AB1011" s="277" t="str">
        <f t="shared" si="143"/>
        <v/>
      </c>
    </row>
    <row r="1012" spans="1:28" s="276" customFormat="1" ht="20.25">
      <c r="A1012" s="330"/>
      <c r="B1012" s="216" t="str">
        <f>IF(LEN(A1012)=0,"",INDEX('Smelter Look-up'!$A:$A,MATCH($A1012,'Smelter Look-up'!$E:$E,0)))</f>
        <v/>
      </c>
      <c r="C1012" s="220" t="str">
        <f>IF(LEN(A1012)=0,"",INDEX('Smelter Look-up'!$C:$C,MATCH($A1012,'Smelter Look-up'!$E:$E,0)))</f>
        <v/>
      </c>
      <c r="D1012" s="282"/>
      <c r="E1012" s="216" t="str">
        <f ca="1">IF(ISERROR($V1012),"",OFFSET('Smelter Look-up'!$D$4,$V1012-4,0)&amp;"")</f>
        <v/>
      </c>
      <c r="F1012" s="216" t="str">
        <f ca="1">IF(ISERROR($V1012),"",OFFSET('Smelter Look-up'!$E$4,$V1012-4,0))</f>
        <v/>
      </c>
      <c r="G1012" s="216" t="str">
        <f ca="1">IF(C1012=$X$4,"Enter smelter details",IF(ISERROR($V1012),"",OFFSET('Smelter Look-up'!$F$4,$V1012-4,0)))</f>
        <v/>
      </c>
      <c r="H1012" s="217" t="str">
        <f ca="1">IF(ISERROR($V1012),"",OFFSET('Smelter Look-up'!$G$4,$V1012-4,0))</f>
        <v/>
      </c>
      <c r="I1012" s="218" t="str">
        <f ca="1">IF(ISERROR($V1012),"",OFFSET('Smelter Look-up'!$H$4,$V1012-4,0))</f>
        <v/>
      </c>
      <c r="J1012" s="218" t="str">
        <f ca="1">IF(ISERROR($V1012),"",OFFSET('Smelter Look-up'!$I$4,$V1012-4,0))</f>
        <v/>
      </c>
      <c r="K1012" s="272"/>
      <c r="L1012" s="272"/>
      <c r="M1012" s="272"/>
      <c r="N1012" s="272"/>
      <c r="O1012" s="272"/>
      <c r="P1012" s="219"/>
      <c r="Q1012" s="273"/>
      <c r="R1012" s="216" t="str">
        <f ca="1">IF(ISERROR($V1012),"",OFFSET('Smelter Look-up'!$C$4,$V1012-4,0)&amp;"")</f>
        <v/>
      </c>
      <c r="S1012" s="224" t="str">
        <f t="shared" ca="1" si="141"/>
        <v/>
      </c>
      <c r="T1012" s="224" t="str">
        <f ca="1">IF(B1012="","",IF(ISERROR(MATCH($J1012,SorP!$B$1:$B$6230,0)),"",INDIRECT("'SorP'!$A$"&amp;MATCH($J1012,SorP!$B$1:$B$6230,0))))</f>
        <v/>
      </c>
      <c r="U1012" s="240"/>
      <c r="V1012" s="274" t="e">
        <f>IF(C1012="",NA(),MATCH($B1012&amp;$C1012,'Smelter Look-up'!$J:$J,0))</f>
        <v>#N/A</v>
      </c>
      <c r="W1012" s="275"/>
      <c r="X1012" s="275">
        <f t="shared" ca="1" si="142"/>
        <v>0</v>
      </c>
      <c r="Y1012" s="275"/>
      <c r="Z1012" s="275"/>
      <c r="AB1012" s="277" t="str">
        <f t="shared" si="143"/>
        <v/>
      </c>
    </row>
    <row r="1013" spans="1:28" s="276" customFormat="1" ht="20.25">
      <c r="A1013" s="330"/>
      <c r="B1013" s="216" t="str">
        <f>IF(LEN(A1013)=0,"",INDEX('Smelter Look-up'!$A:$A,MATCH($A1013,'Smelter Look-up'!$E:$E,0)))</f>
        <v/>
      </c>
      <c r="C1013" s="220" t="str">
        <f>IF(LEN(A1013)=0,"",INDEX('Smelter Look-up'!$C:$C,MATCH($A1013,'Smelter Look-up'!$E:$E,0)))</f>
        <v/>
      </c>
      <c r="D1013" s="282"/>
      <c r="E1013" s="216" t="str">
        <f ca="1">IF(ISERROR($V1013),"",OFFSET('Smelter Look-up'!$D$4,$V1013-4,0)&amp;"")</f>
        <v/>
      </c>
      <c r="F1013" s="216" t="str">
        <f ca="1">IF(ISERROR($V1013),"",OFFSET('Smelter Look-up'!$E$4,$V1013-4,0))</f>
        <v/>
      </c>
      <c r="G1013" s="216" t="str">
        <f ca="1">IF(C1013=$X$4,"Enter smelter details",IF(ISERROR($V1013),"",OFFSET('Smelter Look-up'!$F$4,$V1013-4,0)))</f>
        <v/>
      </c>
      <c r="H1013" s="217" t="str">
        <f ca="1">IF(ISERROR($V1013),"",OFFSET('Smelter Look-up'!$G$4,$V1013-4,0))</f>
        <v/>
      </c>
      <c r="I1013" s="218" t="str">
        <f ca="1">IF(ISERROR($V1013),"",OFFSET('Smelter Look-up'!$H$4,$V1013-4,0))</f>
        <v/>
      </c>
      <c r="J1013" s="218" t="str">
        <f ca="1">IF(ISERROR($V1013),"",OFFSET('Smelter Look-up'!$I$4,$V1013-4,0))</f>
        <v/>
      </c>
      <c r="K1013" s="272"/>
      <c r="L1013" s="272"/>
      <c r="M1013" s="272"/>
      <c r="N1013" s="272"/>
      <c r="O1013" s="272"/>
      <c r="P1013" s="219"/>
      <c r="Q1013" s="273"/>
      <c r="R1013" s="216" t="str">
        <f ca="1">IF(ISERROR($V1013),"",OFFSET('Smelter Look-up'!$C$4,$V1013-4,0)&amp;"")</f>
        <v/>
      </c>
      <c r="S1013" s="224" t="str">
        <f t="shared" ca="1" si="141"/>
        <v/>
      </c>
      <c r="T1013" s="224" t="str">
        <f ca="1">IF(B1013="","",IF(ISERROR(MATCH($J1013,SorP!$B$1:$B$6230,0)),"",INDIRECT("'SorP'!$A$"&amp;MATCH($J1013,SorP!$B$1:$B$6230,0))))</f>
        <v/>
      </c>
      <c r="U1013" s="240"/>
      <c r="V1013" s="274" t="e">
        <f>IF(C1013="",NA(),MATCH($B1013&amp;$C1013,'Smelter Look-up'!$J:$J,0))</f>
        <v>#N/A</v>
      </c>
      <c r="W1013" s="275"/>
      <c r="X1013" s="275">
        <f t="shared" ca="1" si="142"/>
        <v>0</v>
      </c>
      <c r="Y1013" s="275"/>
      <c r="Z1013" s="275"/>
      <c r="AB1013" s="277" t="str">
        <f t="shared" si="143"/>
        <v/>
      </c>
    </row>
    <row r="1014" spans="1:28" s="276" customFormat="1" ht="20.25">
      <c r="A1014" s="330"/>
      <c r="B1014" s="216" t="str">
        <f>IF(LEN(A1014)=0,"",INDEX('Smelter Look-up'!$A:$A,MATCH($A1014,'Smelter Look-up'!$E:$E,0)))</f>
        <v/>
      </c>
      <c r="C1014" s="220" t="str">
        <f>IF(LEN(A1014)=0,"",INDEX('Smelter Look-up'!$C:$C,MATCH($A1014,'Smelter Look-up'!$E:$E,0)))</f>
        <v/>
      </c>
      <c r="D1014" s="282"/>
      <c r="E1014" s="216" t="str">
        <f ca="1">IF(ISERROR($V1014),"",OFFSET('Smelter Look-up'!$D$4,$V1014-4,0)&amp;"")</f>
        <v/>
      </c>
      <c r="F1014" s="216" t="str">
        <f ca="1">IF(ISERROR($V1014),"",OFFSET('Smelter Look-up'!$E$4,$V1014-4,0))</f>
        <v/>
      </c>
      <c r="G1014" s="216" t="str">
        <f ca="1">IF(C1014=$X$4,"Enter smelter details",IF(ISERROR($V1014),"",OFFSET('Smelter Look-up'!$F$4,$V1014-4,0)))</f>
        <v/>
      </c>
      <c r="H1014" s="217" t="str">
        <f ca="1">IF(ISERROR($V1014),"",OFFSET('Smelter Look-up'!$G$4,$V1014-4,0))</f>
        <v/>
      </c>
      <c r="I1014" s="218" t="str">
        <f ca="1">IF(ISERROR($V1014),"",OFFSET('Smelter Look-up'!$H$4,$V1014-4,0))</f>
        <v/>
      </c>
      <c r="J1014" s="218" t="str">
        <f ca="1">IF(ISERROR($V1014),"",OFFSET('Smelter Look-up'!$I$4,$V1014-4,0))</f>
        <v/>
      </c>
      <c r="K1014" s="272"/>
      <c r="L1014" s="272"/>
      <c r="M1014" s="272"/>
      <c r="N1014" s="272"/>
      <c r="O1014" s="272"/>
      <c r="P1014" s="219"/>
      <c r="Q1014" s="273"/>
      <c r="R1014" s="216" t="str">
        <f ca="1">IF(ISERROR($V1014),"",OFFSET('Smelter Look-up'!$C$4,$V1014-4,0)&amp;"")</f>
        <v/>
      </c>
      <c r="S1014" s="224" t="str">
        <f t="shared" ca="1" si="141"/>
        <v/>
      </c>
      <c r="T1014" s="224" t="str">
        <f ca="1">IF(B1014="","",IF(ISERROR(MATCH($J1014,SorP!$B$1:$B$6230,0)),"",INDIRECT("'SorP'!$A$"&amp;MATCH($J1014,SorP!$B$1:$B$6230,0))))</f>
        <v/>
      </c>
      <c r="U1014" s="240"/>
      <c r="V1014" s="274" t="e">
        <f>IF(C1014="",NA(),MATCH($B1014&amp;$C1014,'Smelter Look-up'!$J:$J,0))</f>
        <v>#N/A</v>
      </c>
      <c r="W1014" s="275"/>
      <c r="X1014" s="275">
        <f t="shared" ca="1" si="142"/>
        <v>0</v>
      </c>
      <c r="Y1014" s="275"/>
      <c r="Z1014" s="275"/>
      <c r="AB1014" s="277" t="str">
        <f t="shared" si="143"/>
        <v/>
      </c>
    </row>
    <row r="1015" spans="1:28" s="276" customFormat="1" ht="20.25">
      <c r="A1015" s="330"/>
      <c r="B1015" s="216" t="str">
        <f>IF(LEN(A1015)=0,"",INDEX('Smelter Look-up'!$A:$A,MATCH($A1015,'Smelter Look-up'!$E:$E,0)))</f>
        <v/>
      </c>
      <c r="C1015" s="220" t="str">
        <f>IF(LEN(A1015)=0,"",INDEX('Smelter Look-up'!$C:$C,MATCH($A1015,'Smelter Look-up'!$E:$E,0)))</f>
        <v/>
      </c>
      <c r="D1015" s="282"/>
      <c r="E1015" s="216" t="str">
        <f ca="1">IF(ISERROR($V1015),"",OFFSET('Smelter Look-up'!$D$4,$V1015-4,0)&amp;"")</f>
        <v/>
      </c>
      <c r="F1015" s="216" t="str">
        <f ca="1">IF(ISERROR($V1015),"",OFFSET('Smelter Look-up'!$E$4,$V1015-4,0))</f>
        <v/>
      </c>
      <c r="G1015" s="216" t="str">
        <f ca="1">IF(C1015=$X$4,"Enter smelter details",IF(ISERROR($V1015),"",OFFSET('Smelter Look-up'!$F$4,$V1015-4,0)))</f>
        <v/>
      </c>
      <c r="H1015" s="217" t="str">
        <f ca="1">IF(ISERROR($V1015),"",OFFSET('Smelter Look-up'!$G$4,$V1015-4,0))</f>
        <v/>
      </c>
      <c r="I1015" s="218" t="str">
        <f ca="1">IF(ISERROR($V1015),"",OFFSET('Smelter Look-up'!$H$4,$V1015-4,0))</f>
        <v/>
      </c>
      <c r="J1015" s="218" t="str">
        <f ca="1">IF(ISERROR($V1015),"",OFFSET('Smelter Look-up'!$I$4,$V1015-4,0))</f>
        <v/>
      </c>
      <c r="K1015" s="272"/>
      <c r="L1015" s="272"/>
      <c r="M1015" s="272"/>
      <c r="N1015" s="272"/>
      <c r="O1015" s="272"/>
      <c r="P1015" s="219"/>
      <c r="Q1015" s="273"/>
      <c r="R1015" s="216" t="str">
        <f ca="1">IF(ISERROR($V1015),"",OFFSET('Smelter Look-up'!$C$4,$V1015-4,0)&amp;"")</f>
        <v/>
      </c>
      <c r="S1015" s="224" t="str">
        <f t="shared" ca="1" si="141"/>
        <v/>
      </c>
      <c r="T1015" s="224" t="str">
        <f ca="1">IF(B1015="","",IF(ISERROR(MATCH($J1015,SorP!$B$1:$B$6230,0)),"",INDIRECT("'SorP'!$A$"&amp;MATCH($J1015,SorP!$B$1:$B$6230,0))))</f>
        <v/>
      </c>
      <c r="U1015" s="240"/>
      <c r="V1015" s="274" t="e">
        <f>IF(C1015="",NA(),MATCH($B1015&amp;$C1015,'Smelter Look-up'!$J:$J,0))</f>
        <v>#N/A</v>
      </c>
      <c r="W1015" s="275"/>
      <c r="X1015" s="275">
        <f t="shared" ca="1" si="142"/>
        <v>0</v>
      </c>
      <c r="Y1015" s="275"/>
      <c r="Z1015" s="275"/>
      <c r="AB1015" s="277" t="str">
        <f t="shared" si="143"/>
        <v/>
      </c>
    </row>
    <row r="1016" spans="1:28" s="276" customFormat="1" ht="20.25">
      <c r="A1016" s="330"/>
      <c r="B1016" s="216" t="str">
        <f>IF(LEN(A1016)=0,"",INDEX('Smelter Look-up'!$A:$A,MATCH($A1016,'Smelter Look-up'!$E:$E,0)))</f>
        <v/>
      </c>
      <c r="C1016" s="220" t="str">
        <f>IF(LEN(A1016)=0,"",INDEX('Smelter Look-up'!$C:$C,MATCH($A1016,'Smelter Look-up'!$E:$E,0)))</f>
        <v/>
      </c>
      <c r="D1016" s="282"/>
      <c r="E1016" s="216" t="str">
        <f ca="1">IF(ISERROR($V1016),"",OFFSET('Smelter Look-up'!$D$4,$V1016-4,0)&amp;"")</f>
        <v/>
      </c>
      <c r="F1016" s="216" t="str">
        <f ca="1">IF(ISERROR($V1016),"",OFFSET('Smelter Look-up'!$E$4,$V1016-4,0))</f>
        <v/>
      </c>
      <c r="G1016" s="216" t="str">
        <f ca="1">IF(C1016=$X$4,"Enter smelter details",IF(ISERROR($V1016),"",OFFSET('Smelter Look-up'!$F$4,$V1016-4,0)))</f>
        <v/>
      </c>
      <c r="H1016" s="217" t="str">
        <f ca="1">IF(ISERROR($V1016),"",OFFSET('Smelter Look-up'!$G$4,$V1016-4,0))</f>
        <v/>
      </c>
      <c r="I1016" s="218" t="str">
        <f ca="1">IF(ISERROR($V1016),"",OFFSET('Smelter Look-up'!$H$4,$V1016-4,0))</f>
        <v/>
      </c>
      <c r="J1016" s="218" t="str">
        <f ca="1">IF(ISERROR($V1016),"",OFFSET('Smelter Look-up'!$I$4,$V1016-4,0))</f>
        <v/>
      </c>
      <c r="K1016" s="272"/>
      <c r="L1016" s="272"/>
      <c r="M1016" s="272"/>
      <c r="N1016" s="272"/>
      <c r="O1016" s="272"/>
      <c r="P1016" s="219"/>
      <c r="Q1016" s="273"/>
      <c r="R1016" s="216" t="str">
        <f ca="1">IF(ISERROR($V1016),"",OFFSET('Smelter Look-up'!$C$4,$V1016-4,0)&amp;"")</f>
        <v/>
      </c>
      <c r="S1016" s="224" t="str">
        <f t="shared" ca="1" si="141"/>
        <v/>
      </c>
      <c r="T1016" s="224" t="str">
        <f ca="1">IF(B1016="","",IF(ISERROR(MATCH($J1016,SorP!$B$1:$B$6230,0)),"",INDIRECT("'SorP'!$A$"&amp;MATCH($J1016,SorP!$B$1:$B$6230,0))))</f>
        <v/>
      </c>
      <c r="U1016" s="240"/>
      <c r="V1016" s="274" t="e">
        <f>IF(C1016="",NA(),MATCH($B1016&amp;$C1016,'Smelter Look-up'!$J:$J,0))</f>
        <v>#N/A</v>
      </c>
      <c r="W1016" s="275"/>
      <c r="X1016" s="275">
        <f t="shared" ca="1" si="142"/>
        <v>0</v>
      </c>
      <c r="Y1016" s="275"/>
      <c r="Z1016" s="275"/>
      <c r="AB1016" s="277" t="str">
        <f t="shared" si="143"/>
        <v/>
      </c>
    </row>
    <row r="1017" spans="1:28" s="276" customFormat="1" ht="20.25">
      <c r="A1017" s="330"/>
      <c r="B1017" s="216" t="str">
        <f>IF(LEN(A1017)=0,"",INDEX('Smelter Look-up'!$A:$A,MATCH($A1017,'Smelter Look-up'!$E:$E,0)))</f>
        <v/>
      </c>
      <c r="C1017" s="220" t="str">
        <f>IF(LEN(A1017)=0,"",INDEX('Smelter Look-up'!$C:$C,MATCH($A1017,'Smelter Look-up'!$E:$E,0)))</f>
        <v/>
      </c>
      <c r="D1017" s="282"/>
      <c r="E1017" s="216" t="str">
        <f ca="1">IF(ISERROR($V1017),"",OFFSET('Smelter Look-up'!$D$4,$V1017-4,0)&amp;"")</f>
        <v/>
      </c>
      <c r="F1017" s="216" t="str">
        <f ca="1">IF(ISERROR($V1017),"",OFFSET('Smelter Look-up'!$E$4,$V1017-4,0))</f>
        <v/>
      </c>
      <c r="G1017" s="216" t="str">
        <f ca="1">IF(C1017=$X$4,"Enter smelter details",IF(ISERROR($V1017),"",OFFSET('Smelter Look-up'!$F$4,$V1017-4,0)))</f>
        <v/>
      </c>
      <c r="H1017" s="217" t="str">
        <f ca="1">IF(ISERROR($V1017),"",OFFSET('Smelter Look-up'!$G$4,$V1017-4,0))</f>
        <v/>
      </c>
      <c r="I1017" s="218" t="str">
        <f ca="1">IF(ISERROR($V1017),"",OFFSET('Smelter Look-up'!$H$4,$V1017-4,0))</f>
        <v/>
      </c>
      <c r="J1017" s="218" t="str">
        <f ca="1">IF(ISERROR($V1017),"",OFFSET('Smelter Look-up'!$I$4,$V1017-4,0))</f>
        <v/>
      </c>
      <c r="K1017" s="272"/>
      <c r="L1017" s="272"/>
      <c r="M1017" s="272"/>
      <c r="N1017" s="272"/>
      <c r="O1017" s="272"/>
      <c r="P1017" s="219"/>
      <c r="Q1017" s="273"/>
      <c r="R1017" s="216" t="str">
        <f ca="1">IF(ISERROR($V1017),"",OFFSET('Smelter Look-up'!$C$4,$V1017-4,0)&amp;"")</f>
        <v/>
      </c>
      <c r="S1017" s="224" t="str">
        <f t="shared" ca="1" si="141"/>
        <v/>
      </c>
      <c r="T1017" s="224" t="str">
        <f ca="1">IF(B1017="","",IF(ISERROR(MATCH($J1017,SorP!$B$1:$B$6230,0)),"",INDIRECT("'SorP'!$A$"&amp;MATCH($J1017,SorP!$B$1:$B$6230,0))))</f>
        <v/>
      </c>
      <c r="U1017" s="240"/>
      <c r="V1017" s="274" t="e">
        <f>IF(C1017="",NA(),MATCH($B1017&amp;$C1017,'Smelter Look-up'!$J:$J,0))</f>
        <v>#N/A</v>
      </c>
      <c r="W1017" s="275"/>
      <c r="X1017" s="275">
        <f t="shared" ca="1" si="142"/>
        <v>0</v>
      </c>
      <c r="Y1017" s="275"/>
      <c r="Z1017" s="275"/>
      <c r="AB1017" s="277" t="str">
        <f t="shared" si="143"/>
        <v/>
      </c>
    </row>
    <row r="1018" spans="1:28" s="276" customFormat="1" ht="20.25">
      <c r="A1018" s="330"/>
      <c r="B1018" s="216" t="str">
        <f>IF(LEN(A1018)=0,"",INDEX('Smelter Look-up'!$A:$A,MATCH($A1018,'Smelter Look-up'!$E:$E,0)))</f>
        <v/>
      </c>
      <c r="C1018" s="220" t="str">
        <f>IF(LEN(A1018)=0,"",INDEX('Smelter Look-up'!$C:$C,MATCH($A1018,'Smelter Look-up'!$E:$E,0)))</f>
        <v/>
      </c>
      <c r="D1018" s="282"/>
      <c r="E1018" s="216" t="str">
        <f ca="1">IF(ISERROR($V1018),"",OFFSET('Smelter Look-up'!$D$4,$V1018-4,0)&amp;"")</f>
        <v/>
      </c>
      <c r="F1018" s="216" t="str">
        <f ca="1">IF(ISERROR($V1018),"",OFFSET('Smelter Look-up'!$E$4,$V1018-4,0))</f>
        <v/>
      </c>
      <c r="G1018" s="216" t="str">
        <f ca="1">IF(C1018=$X$4,"Enter smelter details",IF(ISERROR($V1018),"",OFFSET('Smelter Look-up'!$F$4,$V1018-4,0)))</f>
        <v/>
      </c>
      <c r="H1018" s="217" t="str">
        <f ca="1">IF(ISERROR($V1018),"",OFFSET('Smelter Look-up'!$G$4,$V1018-4,0))</f>
        <v/>
      </c>
      <c r="I1018" s="218" t="str">
        <f ca="1">IF(ISERROR($V1018),"",OFFSET('Smelter Look-up'!$H$4,$V1018-4,0))</f>
        <v/>
      </c>
      <c r="J1018" s="218" t="str">
        <f ca="1">IF(ISERROR($V1018),"",OFFSET('Smelter Look-up'!$I$4,$V1018-4,0))</f>
        <v/>
      </c>
      <c r="K1018" s="272"/>
      <c r="L1018" s="272"/>
      <c r="M1018" s="272"/>
      <c r="N1018" s="272"/>
      <c r="O1018" s="272"/>
      <c r="P1018" s="219"/>
      <c r="Q1018" s="273"/>
      <c r="R1018" s="216" t="str">
        <f ca="1">IF(ISERROR($V1018),"",OFFSET('Smelter Look-up'!$C$4,$V1018-4,0)&amp;"")</f>
        <v/>
      </c>
      <c r="S1018" s="224" t="str">
        <f t="shared" ca="1" si="141"/>
        <v/>
      </c>
      <c r="T1018" s="224" t="str">
        <f ca="1">IF(B1018="","",IF(ISERROR(MATCH($J1018,SorP!$B$1:$B$6230,0)),"",INDIRECT("'SorP'!$A$"&amp;MATCH($J1018,SorP!$B$1:$B$6230,0))))</f>
        <v/>
      </c>
      <c r="U1018" s="240"/>
      <c r="V1018" s="274" t="e">
        <f>IF(C1018="",NA(),MATCH($B1018&amp;$C1018,'Smelter Look-up'!$J:$J,0))</f>
        <v>#N/A</v>
      </c>
      <c r="W1018" s="275"/>
      <c r="X1018" s="275">
        <f t="shared" ca="1" si="142"/>
        <v>0</v>
      </c>
      <c r="Y1018" s="275"/>
      <c r="Z1018" s="275"/>
      <c r="AB1018" s="277" t="str">
        <f t="shared" si="143"/>
        <v/>
      </c>
    </row>
    <row r="1019" spans="1:28" s="276" customFormat="1" ht="20.25">
      <c r="A1019" s="330"/>
      <c r="B1019" s="216" t="str">
        <f>IF(LEN(A1019)=0,"",INDEX('Smelter Look-up'!$A:$A,MATCH($A1019,'Smelter Look-up'!$E:$E,0)))</f>
        <v/>
      </c>
      <c r="C1019" s="220" t="str">
        <f>IF(LEN(A1019)=0,"",INDEX('Smelter Look-up'!$C:$C,MATCH($A1019,'Smelter Look-up'!$E:$E,0)))</f>
        <v/>
      </c>
      <c r="D1019" s="282"/>
      <c r="E1019" s="216" t="str">
        <f ca="1">IF(ISERROR($V1019),"",OFFSET('Smelter Look-up'!$D$4,$V1019-4,0)&amp;"")</f>
        <v/>
      </c>
      <c r="F1019" s="216" t="str">
        <f ca="1">IF(ISERROR($V1019),"",OFFSET('Smelter Look-up'!$E$4,$V1019-4,0))</f>
        <v/>
      </c>
      <c r="G1019" s="216" t="str">
        <f ca="1">IF(C1019=$X$4,"Enter smelter details",IF(ISERROR($V1019),"",OFFSET('Smelter Look-up'!$F$4,$V1019-4,0)))</f>
        <v/>
      </c>
      <c r="H1019" s="217" t="str">
        <f ca="1">IF(ISERROR($V1019),"",OFFSET('Smelter Look-up'!$G$4,$V1019-4,0))</f>
        <v/>
      </c>
      <c r="I1019" s="218" t="str">
        <f ca="1">IF(ISERROR($V1019),"",OFFSET('Smelter Look-up'!$H$4,$V1019-4,0))</f>
        <v/>
      </c>
      <c r="J1019" s="218" t="str">
        <f ca="1">IF(ISERROR($V1019),"",OFFSET('Smelter Look-up'!$I$4,$V1019-4,0))</f>
        <v/>
      </c>
      <c r="K1019" s="272"/>
      <c r="L1019" s="272"/>
      <c r="M1019" s="272"/>
      <c r="N1019" s="272"/>
      <c r="O1019" s="272"/>
      <c r="P1019" s="219"/>
      <c r="Q1019" s="273"/>
      <c r="R1019" s="216" t="str">
        <f ca="1">IF(ISERROR($V1019),"",OFFSET('Smelter Look-up'!$C$4,$V1019-4,0)&amp;"")</f>
        <v/>
      </c>
      <c r="S1019" s="224" t="str">
        <f t="shared" ref="S1019" ca="1" si="144">IF(B1019="","",IF(ISERROR(MATCH($E1019,CL,0)),"Unknown",INDIRECT("'C'!$A$"&amp;MATCH($E1019,CL,0)+1)))</f>
        <v/>
      </c>
      <c r="T1019" s="224" t="str">
        <f ca="1">IF(B1019="","",IF(ISERROR(MATCH($J1019,SorP!$B$1:$B$6230,0)),"",INDIRECT("'SorP'!$A$"&amp;MATCH($J1019,SorP!$B$1:$B$6230,0))))</f>
        <v/>
      </c>
      <c r="U1019" s="240"/>
      <c r="V1019" s="274" t="e">
        <f>IF(C1019="",NA(),MATCH($B1019&amp;$C1019,'Smelter Look-up'!$J:$J,0))</f>
        <v>#N/A</v>
      </c>
      <c r="W1019" s="275"/>
      <c r="X1019" s="275">
        <f t="shared" ref="X1019" ca="1" si="145">IF(AND(C1019="Smelter not listed",OR(LEN(D1019)=0,LEN(E1019)=0)),1,0)</f>
        <v>0</v>
      </c>
      <c r="Y1019" s="275"/>
      <c r="Z1019" s="275"/>
      <c r="AB1019" s="277" t="str">
        <f t="shared" ref="AB1019" si="146">B1019&amp;C1019</f>
        <v/>
      </c>
    </row>
    <row r="1020" spans="1:28" s="276" customFormat="1" ht="20.25">
      <c r="A1020" s="330"/>
      <c r="B1020" s="216" t="str">
        <f>IF(LEN(A1020)=0,"",INDEX('Smelter Look-up'!$A:$A,MATCH($A1020,'Smelter Look-up'!$E:$E,0)))</f>
        <v/>
      </c>
      <c r="C1020" s="220" t="str">
        <f>IF(LEN(A1020)=0,"",INDEX('Smelter Look-up'!$C:$C,MATCH($A1020,'Smelter Look-up'!$E:$E,0)))</f>
        <v/>
      </c>
      <c r="D1020" s="282"/>
      <c r="E1020" s="216" t="str">
        <f ca="1">IF(ISERROR($V1020),"",OFFSET('Smelter Look-up'!$D$4,$V1020-4,0)&amp;"")</f>
        <v/>
      </c>
      <c r="F1020" s="216" t="str">
        <f ca="1">IF(ISERROR($V1020),"",OFFSET('Smelter Look-up'!$E$4,$V1020-4,0))</f>
        <v/>
      </c>
      <c r="G1020" s="216" t="str">
        <f ca="1">IF(C1020=$X$4,"Enter smelter details",IF(ISERROR($V1020),"",OFFSET('Smelter Look-up'!$F$4,$V1020-4,0)))</f>
        <v/>
      </c>
      <c r="H1020" s="217" t="str">
        <f ca="1">IF(ISERROR($V1020),"",OFFSET('Smelter Look-up'!$G$4,$V1020-4,0))</f>
        <v/>
      </c>
      <c r="I1020" s="218" t="str">
        <f ca="1">IF(ISERROR($V1020),"",OFFSET('Smelter Look-up'!$H$4,$V1020-4,0))</f>
        <v/>
      </c>
      <c r="J1020" s="218" t="str">
        <f ca="1">IF(ISERROR($V1020),"",OFFSET('Smelter Look-up'!$I$4,$V1020-4,0))</f>
        <v/>
      </c>
      <c r="K1020" s="272"/>
      <c r="L1020" s="272"/>
      <c r="M1020" s="272"/>
      <c r="N1020" s="272"/>
      <c r="O1020" s="272"/>
      <c r="P1020" s="219"/>
      <c r="Q1020" s="273"/>
      <c r="R1020" s="216" t="str">
        <f ca="1">IF(ISERROR($V1020),"",OFFSET('Smelter Look-up'!$C$4,$V1020-4,0)&amp;"")</f>
        <v/>
      </c>
      <c r="S1020" s="224" t="str">
        <f t="shared" ref="S1020:S1051" ca="1" si="147">IF(B1020="","",IF(ISERROR(MATCH($E1020,CL,0)),"Unknown",INDIRECT("'C'!$A$"&amp;MATCH($E1020,CL,0)+1)))</f>
        <v/>
      </c>
      <c r="T1020" s="224" t="str">
        <f ca="1">IF(B1020="","",IF(ISERROR(MATCH($J1020,SorP!$B$1:$B$6230,0)),"",INDIRECT("'SorP'!$A$"&amp;MATCH($J1020,SorP!$B$1:$B$6230,0))))</f>
        <v/>
      </c>
      <c r="U1020" s="240"/>
      <c r="V1020" s="274" t="e">
        <f>IF(C1020="",NA(),MATCH($B1020&amp;$C1020,'Smelter Look-up'!$J:$J,0))</f>
        <v>#N/A</v>
      </c>
      <c r="W1020" s="275"/>
      <c r="X1020" s="275">
        <f t="shared" ref="X1020:X1051" ca="1" si="148">IF(AND(C1020="Smelter not listed",OR(LEN(D1020)=0,LEN(E1020)=0)),1,0)</f>
        <v>0</v>
      </c>
      <c r="Y1020" s="275"/>
      <c r="Z1020" s="275"/>
      <c r="AB1020" s="277" t="str">
        <f t="shared" ref="AB1020:AB1051" si="149">B1020&amp;C1020</f>
        <v/>
      </c>
    </row>
    <row r="1021" spans="1:28" s="276" customFormat="1" ht="20.25">
      <c r="A1021" s="330"/>
      <c r="B1021" s="216" t="str">
        <f>IF(LEN(A1021)=0,"",INDEX('Smelter Look-up'!$A:$A,MATCH($A1021,'Smelter Look-up'!$E:$E,0)))</f>
        <v/>
      </c>
      <c r="C1021" s="220" t="str">
        <f>IF(LEN(A1021)=0,"",INDEX('Smelter Look-up'!$C:$C,MATCH($A1021,'Smelter Look-up'!$E:$E,0)))</f>
        <v/>
      </c>
      <c r="D1021" s="282"/>
      <c r="E1021" s="216" t="str">
        <f ca="1">IF(ISERROR($V1021),"",OFFSET('Smelter Look-up'!$D$4,$V1021-4,0)&amp;"")</f>
        <v/>
      </c>
      <c r="F1021" s="216" t="str">
        <f ca="1">IF(ISERROR($V1021),"",OFFSET('Smelter Look-up'!$E$4,$V1021-4,0))</f>
        <v/>
      </c>
      <c r="G1021" s="216" t="str">
        <f ca="1">IF(C1021=$X$4,"Enter smelter details",IF(ISERROR($V1021),"",OFFSET('Smelter Look-up'!$F$4,$V1021-4,0)))</f>
        <v/>
      </c>
      <c r="H1021" s="217" t="str">
        <f ca="1">IF(ISERROR($V1021),"",OFFSET('Smelter Look-up'!$G$4,$V1021-4,0))</f>
        <v/>
      </c>
      <c r="I1021" s="218" t="str">
        <f ca="1">IF(ISERROR($V1021),"",OFFSET('Smelter Look-up'!$H$4,$V1021-4,0))</f>
        <v/>
      </c>
      <c r="J1021" s="218" t="str">
        <f ca="1">IF(ISERROR($V1021),"",OFFSET('Smelter Look-up'!$I$4,$V1021-4,0))</f>
        <v/>
      </c>
      <c r="K1021" s="272"/>
      <c r="L1021" s="272"/>
      <c r="M1021" s="272"/>
      <c r="N1021" s="272"/>
      <c r="O1021" s="272"/>
      <c r="P1021" s="219"/>
      <c r="Q1021" s="273"/>
      <c r="R1021" s="216" t="str">
        <f ca="1">IF(ISERROR($V1021),"",OFFSET('Smelter Look-up'!$C$4,$V1021-4,0)&amp;"")</f>
        <v/>
      </c>
      <c r="S1021" s="224" t="str">
        <f t="shared" ca="1" si="147"/>
        <v/>
      </c>
      <c r="T1021" s="224" t="str">
        <f ca="1">IF(B1021="","",IF(ISERROR(MATCH($J1021,SorP!$B$1:$B$6230,0)),"",INDIRECT("'SorP'!$A$"&amp;MATCH($J1021,SorP!$B$1:$B$6230,0))))</f>
        <v/>
      </c>
      <c r="U1021" s="240"/>
      <c r="V1021" s="274" t="e">
        <f>IF(C1021="",NA(),MATCH($B1021&amp;$C1021,'Smelter Look-up'!$J:$J,0))</f>
        <v>#N/A</v>
      </c>
      <c r="W1021" s="275"/>
      <c r="X1021" s="275">
        <f t="shared" ca="1" si="148"/>
        <v>0</v>
      </c>
      <c r="Y1021" s="275"/>
      <c r="Z1021" s="275"/>
      <c r="AB1021" s="277" t="str">
        <f t="shared" si="149"/>
        <v/>
      </c>
    </row>
    <row r="1022" spans="1:28" s="276" customFormat="1" ht="20.25">
      <c r="A1022" s="330"/>
      <c r="B1022" s="216" t="str">
        <f>IF(LEN(A1022)=0,"",INDEX('Smelter Look-up'!$A:$A,MATCH($A1022,'Smelter Look-up'!$E:$E,0)))</f>
        <v/>
      </c>
      <c r="C1022" s="220" t="str">
        <f>IF(LEN(A1022)=0,"",INDEX('Smelter Look-up'!$C:$C,MATCH($A1022,'Smelter Look-up'!$E:$E,0)))</f>
        <v/>
      </c>
      <c r="D1022" s="282"/>
      <c r="E1022" s="216" t="str">
        <f ca="1">IF(ISERROR($V1022),"",OFFSET('Smelter Look-up'!$D$4,$V1022-4,0)&amp;"")</f>
        <v/>
      </c>
      <c r="F1022" s="216" t="str">
        <f ca="1">IF(ISERROR($V1022),"",OFFSET('Smelter Look-up'!$E$4,$V1022-4,0))</f>
        <v/>
      </c>
      <c r="G1022" s="216" t="str">
        <f ca="1">IF(C1022=$X$4,"Enter smelter details",IF(ISERROR($V1022),"",OFFSET('Smelter Look-up'!$F$4,$V1022-4,0)))</f>
        <v/>
      </c>
      <c r="H1022" s="217" t="str">
        <f ca="1">IF(ISERROR($V1022),"",OFFSET('Smelter Look-up'!$G$4,$V1022-4,0))</f>
        <v/>
      </c>
      <c r="I1022" s="218" t="str">
        <f ca="1">IF(ISERROR($V1022),"",OFFSET('Smelter Look-up'!$H$4,$V1022-4,0))</f>
        <v/>
      </c>
      <c r="J1022" s="218" t="str">
        <f ca="1">IF(ISERROR($V1022),"",OFFSET('Smelter Look-up'!$I$4,$V1022-4,0))</f>
        <v/>
      </c>
      <c r="K1022" s="272"/>
      <c r="L1022" s="272"/>
      <c r="M1022" s="272"/>
      <c r="N1022" s="272"/>
      <c r="O1022" s="272"/>
      <c r="P1022" s="219"/>
      <c r="Q1022" s="273"/>
      <c r="R1022" s="216" t="str">
        <f ca="1">IF(ISERROR($V1022),"",OFFSET('Smelter Look-up'!$C$4,$V1022-4,0)&amp;"")</f>
        <v/>
      </c>
      <c r="S1022" s="224" t="str">
        <f t="shared" ca="1" si="147"/>
        <v/>
      </c>
      <c r="T1022" s="224" t="str">
        <f ca="1">IF(B1022="","",IF(ISERROR(MATCH($J1022,SorP!$B$1:$B$6230,0)),"",INDIRECT("'SorP'!$A$"&amp;MATCH($J1022,SorP!$B$1:$B$6230,0))))</f>
        <v/>
      </c>
      <c r="U1022" s="240"/>
      <c r="V1022" s="274" t="e">
        <f>IF(C1022="",NA(),MATCH($B1022&amp;$C1022,'Smelter Look-up'!$J:$J,0))</f>
        <v>#N/A</v>
      </c>
      <c r="W1022" s="275"/>
      <c r="X1022" s="275">
        <f t="shared" ca="1" si="148"/>
        <v>0</v>
      </c>
      <c r="Y1022" s="275"/>
      <c r="Z1022" s="275"/>
      <c r="AB1022" s="277" t="str">
        <f t="shared" si="149"/>
        <v/>
      </c>
    </row>
    <row r="1023" spans="1:28" s="276" customFormat="1" ht="20.25">
      <c r="A1023" s="330"/>
      <c r="B1023" s="216" t="str">
        <f>IF(LEN(A1023)=0,"",INDEX('Smelter Look-up'!$A:$A,MATCH($A1023,'Smelter Look-up'!$E:$E,0)))</f>
        <v/>
      </c>
      <c r="C1023" s="220" t="str">
        <f>IF(LEN(A1023)=0,"",INDEX('Smelter Look-up'!$C:$C,MATCH($A1023,'Smelter Look-up'!$E:$E,0)))</f>
        <v/>
      </c>
      <c r="D1023" s="282"/>
      <c r="E1023" s="216" t="str">
        <f ca="1">IF(ISERROR($V1023),"",OFFSET('Smelter Look-up'!$D$4,$V1023-4,0)&amp;"")</f>
        <v/>
      </c>
      <c r="F1023" s="216" t="str">
        <f ca="1">IF(ISERROR($V1023),"",OFFSET('Smelter Look-up'!$E$4,$V1023-4,0))</f>
        <v/>
      </c>
      <c r="G1023" s="216" t="str">
        <f ca="1">IF(C1023=$X$4,"Enter smelter details",IF(ISERROR($V1023),"",OFFSET('Smelter Look-up'!$F$4,$V1023-4,0)))</f>
        <v/>
      </c>
      <c r="H1023" s="217" t="str">
        <f ca="1">IF(ISERROR($V1023),"",OFFSET('Smelter Look-up'!$G$4,$V1023-4,0))</f>
        <v/>
      </c>
      <c r="I1023" s="218" t="str">
        <f ca="1">IF(ISERROR($V1023),"",OFFSET('Smelter Look-up'!$H$4,$V1023-4,0))</f>
        <v/>
      </c>
      <c r="J1023" s="218" t="str">
        <f ca="1">IF(ISERROR($V1023),"",OFFSET('Smelter Look-up'!$I$4,$V1023-4,0))</f>
        <v/>
      </c>
      <c r="K1023" s="272"/>
      <c r="L1023" s="272"/>
      <c r="M1023" s="272"/>
      <c r="N1023" s="272"/>
      <c r="O1023" s="272"/>
      <c r="P1023" s="219"/>
      <c r="Q1023" s="273"/>
      <c r="R1023" s="216" t="str">
        <f ca="1">IF(ISERROR($V1023),"",OFFSET('Smelter Look-up'!$C$4,$V1023-4,0)&amp;"")</f>
        <v/>
      </c>
      <c r="S1023" s="224" t="str">
        <f t="shared" ca="1" si="147"/>
        <v/>
      </c>
      <c r="T1023" s="224" t="str">
        <f ca="1">IF(B1023="","",IF(ISERROR(MATCH($J1023,SorP!$B$1:$B$6230,0)),"",INDIRECT("'SorP'!$A$"&amp;MATCH($J1023,SorP!$B$1:$B$6230,0))))</f>
        <v/>
      </c>
      <c r="U1023" s="240"/>
      <c r="V1023" s="274" t="e">
        <f>IF(C1023="",NA(),MATCH($B1023&amp;$C1023,'Smelter Look-up'!$J:$J,0))</f>
        <v>#N/A</v>
      </c>
      <c r="W1023" s="275"/>
      <c r="X1023" s="275">
        <f t="shared" ca="1" si="148"/>
        <v>0</v>
      </c>
      <c r="Y1023" s="275"/>
      <c r="Z1023" s="275"/>
      <c r="AB1023" s="277" t="str">
        <f t="shared" si="149"/>
        <v/>
      </c>
    </row>
    <row r="1024" spans="1:28" s="276" customFormat="1" ht="20.25">
      <c r="A1024" s="330"/>
      <c r="B1024" s="216" t="str">
        <f>IF(LEN(A1024)=0,"",INDEX('Smelter Look-up'!$A:$A,MATCH($A1024,'Smelter Look-up'!$E:$E,0)))</f>
        <v/>
      </c>
      <c r="C1024" s="220" t="str">
        <f>IF(LEN(A1024)=0,"",INDEX('Smelter Look-up'!$C:$C,MATCH($A1024,'Smelter Look-up'!$E:$E,0)))</f>
        <v/>
      </c>
      <c r="D1024" s="282"/>
      <c r="E1024" s="216" t="str">
        <f ca="1">IF(ISERROR($V1024),"",OFFSET('Smelter Look-up'!$D$4,$V1024-4,0)&amp;"")</f>
        <v/>
      </c>
      <c r="F1024" s="216" t="str">
        <f ca="1">IF(ISERROR($V1024),"",OFFSET('Smelter Look-up'!$E$4,$V1024-4,0))</f>
        <v/>
      </c>
      <c r="G1024" s="216" t="str">
        <f ca="1">IF(C1024=$X$4,"Enter smelter details",IF(ISERROR($V1024),"",OFFSET('Smelter Look-up'!$F$4,$V1024-4,0)))</f>
        <v/>
      </c>
      <c r="H1024" s="217" t="str">
        <f ca="1">IF(ISERROR($V1024),"",OFFSET('Smelter Look-up'!$G$4,$V1024-4,0))</f>
        <v/>
      </c>
      <c r="I1024" s="218" t="str">
        <f ca="1">IF(ISERROR($V1024),"",OFFSET('Smelter Look-up'!$H$4,$V1024-4,0))</f>
        <v/>
      </c>
      <c r="J1024" s="218" t="str">
        <f ca="1">IF(ISERROR($V1024),"",OFFSET('Smelter Look-up'!$I$4,$V1024-4,0))</f>
        <v/>
      </c>
      <c r="K1024" s="272"/>
      <c r="L1024" s="272"/>
      <c r="M1024" s="272"/>
      <c r="N1024" s="272"/>
      <c r="O1024" s="272"/>
      <c r="P1024" s="219"/>
      <c r="Q1024" s="273"/>
      <c r="R1024" s="216" t="str">
        <f ca="1">IF(ISERROR($V1024),"",OFFSET('Smelter Look-up'!$C$4,$V1024-4,0)&amp;"")</f>
        <v/>
      </c>
      <c r="S1024" s="224" t="str">
        <f t="shared" ca="1" si="147"/>
        <v/>
      </c>
      <c r="T1024" s="224" t="str">
        <f ca="1">IF(B1024="","",IF(ISERROR(MATCH($J1024,SorP!$B$1:$B$6230,0)),"",INDIRECT("'SorP'!$A$"&amp;MATCH($J1024,SorP!$B$1:$B$6230,0))))</f>
        <v/>
      </c>
      <c r="U1024" s="240"/>
      <c r="V1024" s="274" t="e">
        <f>IF(C1024="",NA(),MATCH($B1024&amp;$C1024,'Smelter Look-up'!$J:$J,0))</f>
        <v>#N/A</v>
      </c>
      <c r="W1024" s="275"/>
      <c r="X1024" s="275">
        <f t="shared" ca="1" si="148"/>
        <v>0</v>
      </c>
      <c r="Y1024" s="275"/>
      <c r="Z1024" s="275"/>
      <c r="AB1024" s="277" t="str">
        <f t="shared" si="149"/>
        <v/>
      </c>
    </row>
    <row r="1025" spans="1:28" s="276" customFormat="1" ht="20.25">
      <c r="A1025" s="330"/>
      <c r="B1025" s="216" t="str">
        <f>IF(LEN(A1025)=0,"",INDEX('Smelter Look-up'!$A:$A,MATCH($A1025,'Smelter Look-up'!$E:$E,0)))</f>
        <v/>
      </c>
      <c r="C1025" s="220" t="str">
        <f>IF(LEN(A1025)=0,"",INDEX('Smelter Look-up'!$C:$C,MATCH($A1025,'Smelter Look-up'!$E:$E,0)))</f>
        <v/>
      </c>
      <c r="D1025" s="282"/>
      <c r="E1025" s="216" t="str">
        <f ca="1">IF(ISERROR($V1025),"",OFFSET('Smelter Look-up'!$D$4,$V1025-4,0)&amp;"")</f>
        <v/>
      </c>
      <c r="F1025" s="216" t="str">
        <f ca="1">IF(ISERROR($V1025),"",OFFSET('Smelter Look-up'!$E$4,$V1025-4,0))</f>
        <v/>
      </c>
      <c r="G1025" s="216" t="str">
        <f ca="1">IF(C1025=$X$4,"Enter smelter details",IF(ISERROR($V1025),"",OFFSET('Smelter Look-up'!$F$4,$V1025-4,0)))</f>
        <v/>
      </c>
      <c r="H1025" s="217" t="str">
        <f ca="1">IF(ISERROR($V1025),"",OFFSET('Smelter Look-up'!$G$4,$V1025-4,0))</f>
        <v/>
      </c>
      <c r="I1025" s="218" t="str">
        <f ca="1">IF(ISERROR($V1025),"",OFFSET('Smelter Look-up'!$H$4,$V1025-4,0))</f>
        <v/>
      </c>
      <c r="J1025" s="218" t="str">
        <f ca="1">IF(ISERROR($V1025),"",OFFSET('Smelter Look-up'!$I$4,$V1025-4,0))</f>
        <v/>
      </c>
      <c r="K1025" s="272"/>
      <c r="L1025" s="272"/>
      <c r="M1025" s="272"/>
      <c r="N1025" s="272"/>
      <c r="O1025" s="272"/>
      <c r="P1025" s="219"/>
      <c r="Q1025" s="273"/>
      <c r="R1025" s="216" t="str">
        <f ca="1">IF(ISERROR($V1025),"",OFFSET('Smelter Look-up'!$C$4,$V1025-4,0)&amp;"")</f>
        <v/>
      </c>
      <c r="S1025" s="224" t="str">
        <f t="shared" ca="1" si="147"/>
        <v/>
      </c>
      <c r="T1025" s="224" t="str">
        <f ca="1">IF(B1025="","",IF(ISERROR(MATCH($J1025,SorP!$B$1:$B$6230,0)),"",INDIRECT("'SorP'!$A$"&amp;MATCH($J1025,SorP!$B$1:$B$6230,0))))</f>
        <v/>
      </c>
      <c r="U1025" s="240"/>
      <c r="V1025" s="274" t="e">
        <f>IF(C1025="",NA(),MATCH($B1025&amp;$C1025,'Smelter Look-up'!$J:$J,0))</f>
        <v>#N/A</v>
      </c>
      <c r="W1025" s="275"/>
      <c r="X1025" s="275">
        <f t="shared" ca="1" si="148"/>
        <v>0</v>
      </c>
      <c r="Y1025" s="275"/>
      <c r="Z1025" s="275"/>
      <c r="AB1025" s="277" t="str">
        <f t="shared" si="149"/>
        <v/>
      </c>
    </row>
    <row r="1026" spans="1:28" s="276" customFormat="1" ht="20.25">
      <c r="A1026" s="330"/>
      <c r="B1026" s="216" t="str">
        <f>IF(LEN(A1026)=0,"",INDEX('Smelter Look-up'!$A:$A,MATCH($A1026,'Smelter Look-up'!$E:$E,0)))</f>
        <v/>
      </c>
      <c r="C1026" s="220" t="str">
        <f>IF(LEN(A1026)=0,"",INDEX('Smelter Look-up'!$C:$C,MATCH($A1026,'Smelter Look-up'!$E:$E,0)))</f>
        <v/>
      </c>
      <c r="D1026" s="282"/>
      <c r="E1026" s="216" t="str">
        <f ca="1">IF(ISERROR($V1026),"",OFFSET('Smelter Look-up'!$D$4,$V1026-4,0)&amp;"")</f>
        <v/>
      </c>
      <c r="F1026" s="216" t="str">
        <f ca="1">IF(ISERROR($V1026),"",OFFSET('Smelter Look-up'!$E$4,$V1026-4,0))</f>
        <v/>
      </c>
      <c r="G1026" s="216" t="str">
        <f ca="1">IF(C1026=$X$4,"Enter smelter details",IF(ISERROR($V1026),"",OFFSET('Smelter Look-up'!$F$4,$V1026-4,0)))</f>
        <v/>
      </c>
      <c r="H1026" s="217" t="str">
        <f ca="1">IF(ISERROR($V1026),"",OFFSET('Smelter Look-up'!$G$4,$V1026-4,0))</f>
        <v/>
      </c>
      <c r="I1026" s="218" t="str">
        <f ca="1">IF(ISERROR($V1026),"",OFFSET('Smelter Look-up'!$H$4,$V1026-4,0))</f>
        <v/>
      </c>
      <c r="J1026" s="218" t="str">
        <f ca="1">IF(ISERROR($V1026),"",OFFSET('Smelter Look-up'!$I$4,$V1026-4,0))</f>
        <v/>
      </c>
      <c r="K1026" s="272"/>
      <c r="L1026" s="272"/>
      <c r="M1026" s="272"/>
      <c r="N1026" s="272"/>
      <c r="O1026" s="272"/>
      <c r="P1026" s="219"/>
      <c r="Q1026" s="273"/>
      <c r="R1026" s="216" t="str">
        <f ca="1">IF(ISERROR($V1026),"",OFFSET('Smelter Look-up'!$C$4,$V1026-4,0)&amp;"")</f>
        <v/>
      </c>
      <c r="S1026" s="224" t="str">
        <f t="shared" ca="1" si="147"/>
        <v/>
      </c>
      <c r="T1026" s="224" t="str">
        <f ca="1">IF(B1026="","",IF(ISERROR(MATCH($J1026,SorP!$B$1:$B$6230,0)),"",INDIRECT("'SorP'!$A$"&amp;MATCH($J1026,SorP!$B$1:$B$6230,0))))</f>
        <v/>
      </c>
      <c r="U1026" s="240"/>
      <c r="V1026" s="274" t="e">
        <f>IF(C1026="",NA(),MATCH($B1026&amp;$C1026,'Smelter Look-up'!$J:$J,0))</f>
        <v>#N/A</v>
      </c>
      <c r="W1026" s="275"/>
      <c r="X1026" s="275">
        <f t="shared" ca="1" si="148"/>
        <v>0</v>
      </c>
      <c r="Y1026" s="275"/>
      <c r="Z1026" s="275"/>
      <c r="AB1026" s="277" t="str">
        <f t="shared" si="149"/>
        <v/>
      </c>
    </row>
    <row r="1027" spans="1:28" s="276" customFormat="1" ht="20.25">
      <c r="A1027" s="330"/>
      <c r="B1027" s="216" t="str">
        <f>IF(LEN(A1027)=0,"",INDEX('Smelter Look-up'!$A:$A,MATCH($A1027,'Smelter Look-up'!$E:$E,0)))</f>
        <v/>
      </c>
      <c r="C1027" s="220" t="str">
        <f>IF(LEN(A1027)=0,"",INDEX('Smelter Look-up'!$C:$C,MATCH($A1027,'Smelter Look-up'!$E:$E,0)))</f>
        <v/>
      </c>
      <c r="D1027" s="282"/>
      <c r="E1027" s="216" t="str">
        <f ca="1">IF(ISERROR($V1027),"",OFFSET('Smelter Look-up'!$D$4,$V1027-4,0)&amp;"")</f>
        <v/>
      </c>
      <c r="F1027" s="216" t="str">
        <f ca="1">IF(ISERROR($V1027),"",OFFSET('Smelter Look-up'!$E$4,$V1027-4,0))</f>
        <v/>
      </c>
      <c r="G1027" s="216" t="str">
        <f ca="1">IF(C1027=$X$4,"Enter smelter details",IF(ISERROR($V1027),"",OFFSET('Smelter Look-up'!$F$4,$V1027-4,0)))</f>
        <v/>
      </c>
      <c r="H1027" s="217" t="str">
        <f ca="1">IF(ISERROR($V1027),"",OFFSET('Smelter Look-up'!$G$4,$V1027-4,0))</f>
        <v/>
      </c>
      <c r="I1027" s="218" t="str">
        <f ca="1">IF(ISERROR($V1027),"",OFFSET('Smelter Look-up'!$H$4,$V1027-4,0))</f>
        <v/>
      </c>
      <c r="J1027" s="218" t="str">
        <f ca="1">IF(ISERROR($V1027),"",OFFSET('Smelter Look-up'!$I$4,$V1027-4,0))</f>
        <v/>
      </c>
      <c r="K1027" s="272"/>
      <c r="L1027" s="272"/>
      <c r="M1027" s="272"/>
      <c r="N1027" s="272"/>
      <c r="O1027" s="272"/>
      <c r="P1027" s="219"/>
      <c r="Q1027" s="273"/>
      <c r="R1027" s="216" t="str">
        <f ca="1">IF(ISERROR($V1027),"",OFFSET('Smelter Look-up'!$C$4,$V1027-4,0)&amp;"")</f>
        <v/>
      </c>
      <c r="S1027" s="224" t="str">
        <f t="shared" ca="1" si="147"/>
        <v/>
      </c>
      <c r="T1027" s="224" t="str">
        <f ca="1">IF(B1027="","",IF(ISERROR(MATCH($J1027,SorP!$B$1:$B$6230,0)),"",INDIRECT("'SorP'!$A$"&amp;MATCH($J1027,SorP!$B$1:$B$6230,0))))</f>
        <v/>
      </c>
      <c r="U1027" s="240"/>
      <c r="V1027" s="274" t="e">
        <f>IF(C1027="",NA(),MATCH($B1027&amp;$C1027,'Smelter Look-up'!$J:$J,0))</f>
        <v>#N/A</v>
      </c>
      <c r="W1027" s="275"/>
      <c r="X1027" s="275">
        <f t="shared" ca="1" si="148"/>
        <v>0</v>
      </c>
      <c r="Y1027" s="275"/>
      <c r="Z1027" s="275"/>
      <c r="AB1027" s="277" t="str">
        <f t="shared" si="149"/>
        <v/>
      </c>
    </row>
    <row r="1028" spans="1:28" s="276" customFormat="1" ht="20.25">
      <c r="A1028" s="330"/>
      <c r="B1028" s="216" t="str">
        <f>IF(LEN(A1028)=0,"",INDEX('Smelter Look-up'!$A:$A,MATCH($A1028,'Smelter Look-up'!$E:$E,0)))</f>
        <v/>
      </c>
      <c r="C1028" s="220" t="str">
        <f>IF(LEN(A1028)=0,"",INDEX('Smelter Look-up'!$C:$C,MATCH($A1028,'Smelter Look-up'!$E:$E,0)))</f>
        <v/>
      </c>
      <c r="D1028" s="282"/>
      <c r="E1028" s="216" t="str">
        <f ca="1">IF(ISERROR($V1028),"",OFFSET('Smelter Look-up'!$D$4,$V1028-4,0)&amp;"")</f>
        <v/>
      </c>
      <c r="F1028" s="216" t="str">
        <f ca="1">IF(ISERROR($V1028),"",OFFSET('Smelter Look-up'!$E$4,$V1028-4,0))</f>
        <v/>
      </c>
      <c r="G1028" s="216" t="str">
        <f ca="1">IF(C1028=$X$4,"Enter smelter details",IF(ISERROR($V1028),"",OFFSET('Smelter Look-up'!$F$4,$V1028-4,0)))</f>
        <v/>
      </c>
      <c r="H1028" s="217" t="str">
        <f ca="1">IF(ISERROR($V1028),"",OFFSET('Smelter Look-up'!$G$4,$V1028-4,0))</f>
        <v/>
      </c>
      <c r="I1028" s="218" t="str">
        <f ca="1">IF(ISERROR($V1028),"",OFFSET('Smelter Look-up'!$H$4,$V1028-4,0))</f>
        <v/>
      </c>
      <c r="J1028" s="218" t="str">
        <f ca="1">IF(ISERROR($V1028),"",OFFSET('Smelter Look-up'!$I$4,$V1028-4,0))</f>
        <v/>
      </c>
      <c r="K1028" s="272"/>
      <c r="L1028" s="272"/>
      <c r="M1028" s="272"/>
      <c r="N1028" s="272"/>
      <c r="O1028" s="272"/>
      <c r="P1028" s="219"/>
      <c r="Q1028" s="273"/>
      <c r="R1028" s="216" t="str">
        <f ca="1">IF(ISERROR($V1028),"",OFFSET('Smelter Look-up'!$C$4,$V1028-4,0)&amp;"")</f>
        <v/>
      </c>
      <c r="S1028" s="224" t="str">
        <f t="shared" ca="1" si="147"/>
        <v/>
      </c>
      <c r="T1028" s="224" t="str">
        <f ca="1">IF(B1028="","",IF(ISERROR(MATCH($J1028,SorP!$B$1:$B$6230,0)),"",INDIRECT("'SorP'!$A$"&amp;MATCH($J1028,SorP!$B$1:$B$6230,0))))</f>
        <v/>
      </c>
      <c r="U1028" s="240"/>
      <c r="V1028" s="274" t="e">
        <f>IF(C1028="",NA(),MATCH($B1028&amp;$C1028,'Smelter Look-up'!$J:$J,0))</f>
        <v>#N/A</v>
      </c>
      <c r="W1028" s="275"/>
      <c r="X1028" s="275">
        <f t="shared" ca="1" si="148"/>
        <v>0</v>
      </c>
      <c r="Y1028" s="275"/>
      <c r="Z1028" s="275"/>
      <c r="AB1028" s="277" t="str">
        <f t="shared" si="149"/>
        <v/>
      </c>
    </row>
    <row r="1029" spans="1:28" s="276" customFormat="1" ht="20.25">
      <c r="A1029" s="330"/>
      <c r="B1029" s="216" t="str">
        <f>IF(LEN(A1029)=0,"",INDEX('Smelter Look-up'!$A:$A,MATCH($A1029,'Smelter Look-up'!$E:$E,0)))</f>
        <v/>
      </c>
      <c r="C1029" s="220" t="str">
        <f>IF(LEN(A1029)=0,"",INDEX('Smelter Look-up'!$C:$C,MATCH($A1029,'Smelter Look-up'!$E:$E,0)))</f>
        <v/>
      </c>
      <c r="D1029" s="282"/>
      <c r="E1029" s="216" t="str">
        <f ca="1">IF(ISERROR($V1029),"",OFFSET('Smelter Look-up'!$D$4,$V1029-4,0)&amp;"")</f>
        <v/>
      </c>
      <c r="F1029" s="216" t="str">
        <f ca="1">IF(ISERROR($V1029),"",OFFSET('Smelter Look-up'!$E$4,$V1029-4,0))</f>
        <v/>
      </c>
      <c r="G1029" s="216" t="str">
        <f ca="1">IF(C1029=$X$4,"Enter smelter details",IF(ISERROR($V1029),"",OFFSET('Smelter Look-up'!$F$4,$V1029-4,0)))</f>
        <v/>
      </c>
      <c r="H1029" s="217" t="str">
        <f ca="1">IF(ISERROR($V1029),"",OFFSET('Smelter Look-up'!$G$4,$V1029-4,0))</f>
        <v/>
      </c>
      <c r="I1029" s="218" t="str">
        <f ca="1">IF(ISERROR($V1029),"",OFFSET('Smelter Look-up'!$H$4,$V1029-4,0))</f>
        <v/>
      </c>
      <c r="J1029" s="218" t="str">
        <f ca="1">IF(ISERROR($V1029),"",OFFSET('Smelter Look-up'!$I$4,$V1029-4,0))</f>
        <v/>
      </c>
      <c r="K1029" s="272"/>
      <c r="L1029" s="272"/>
      <c r="M1029" s="272"/>
      <c r="N1029" s="272"/>
      <c r="O1029" s="272"/>
      <c r="P1029" s="219"/>
      <c r="Q1029" s="273"/>
      <c r="R1029" s="216" t="str">
        <f ca="1">IF(ISERROR($V1029),"",OFFSET('Smelter Look-up'!$C$4,$V1029-4,0)&amp;"")</f>
        <v/>
      </c>
      <c r="S1029" s="224" t="str">
        <f t="shared" ca="1" si="147"/>
        <v/>
      </c>
      <c r="T1029" s="224" t="str">
        <f ca="1">IF(B1029="","",IF(ISERROR(MATCH($J1029,SorP!$B$1:$B$6230,0)),"",INDIRECT("'SorP'!$A$"&amp;MATCH($J1029,SorP!$B$1:$B$6230,0))))</f>
        <v/>
      </c>
      <c r="U1029" s="240"/>
      <c r="V1029" s="274" t="e">
        <f>IF(C1029="",NA(),MATCH($B1029&amp;$C1029,'Smelter Look-up'!$J:$J,0))</f>
        <v>#N/A</v>
      </c>
      <c r="W1029" s="275"/>
      <c r="X1029" s="275">
        <f t="shared" ca="1" si="148"/>
        <v>0</v>
      </c>
      <c r="Y1029" s="275"/>
      <c r="Z1029" s="275"/>
      <c r="AB1029" s="277" t="str">
        <f t="shared" si="149"/>
        <v/>
      </c>
    </row>
    <row r="1030" spans="1:28" s="276" customFormat="1" ht="20.25">
      <c r="A1030" s="330"/>
      <c r="B1030" s="216" t="str">
        <f>IF(LEN(A1030)=0,"",INDEX('Smelter Look-up'!$A:$A,MATCH($A1030,'Smelter Look-up'!$E:$E,0)))</f>
        <v/>
      </c>
      <c r="C1030" s="220" t="str">
        <f>IF(LEN(A1030)=0,"",INDEX('Smelter Look-up'!$C:$C,MATCH($A1030,'Smelter Look-up'!$E:$E,0)))</f>
        <v/>
      </c>
      <c r="D1030" s="282"/>
      <c r="E1030" s="216" t="str">
        <f ca="1">IF(ISERROR($V1030),"",OFFSET('Smelter Look-up'!$D$4,$V1030-4,0)&amp;"")</f>
        <v/>
      </c>
      <c r="F1030" s="216" t="str">
        <f ca="1">IF(ISERROR($V1030),"",OFFSET('Smelter Look-up'!$E$4,$V1030-4,0))</f>
        <v/>
      </c>
      <c r="G1030" s="216" t="str">
        <f ca="1">IF(C1030=$X$4,"Enter smelter details",IF(ISERROR($V1030),"",OFFSET('Smelter Look-up'!$F$4,$V1030-4,0)))</f>
        <v/>
      </c>
      <c r="H1030" s="217" t="str">
        <f ca="1">IF(ISERROR($V1030),"",OFFSET('Smelter Look-up'!$G$4,$V1030-4,0))</f>
        <v/>
      </c>
      <c r="I1030" s="218" t="str">
        <f ca="1">IF(ISERROR($V1030),"",OFFSET('Smelter Look-up'!$H$4,$V1030-4,0))</f>
        <v/>
      </c>
      <c r="J1030" s="218" t="str">
        <f ca="1">IF(ISERROR($V1030),"",OFFSET('Smelter Look-up'!$I$4,$V1030-4,0))</f>
        <v/>
      </c>
      <c r="K1030" s="272"/>
      <c r="L1030" s="272"/>
      <c r="M1030" s="272"/>
      <c r="N1030" s="272"/>
      <c r="O1030" s="272"/>
      <c r="P1030" s="219"/>
      <c r="Q1030" s="273"/>
      <c r="R1030" s="216" t="str">
        <f ca="1">IF(ISERROR($V1030),"",OFFSET('Smelter Look-up'!$C$4,$V1030-4,0)&amp;"")</f>
        <v/>
      </c>
      <c r="S1030" s="224" t="str">
        <f t="shared" ca="1" si="147"/>
        <v/>
      </c>
      <c r="T1030" s="224" t="str">
        <f ca="1">IF(B1030="","",IF(ISERROR(MATCH($J1030,SorP!$B$1:$B$6230,0)),"",INDIRECT("'SorP'!$A$"&amp;MATCH($J1030,SorP!$B$1:$B$6230,0))))</f>
        <v/>
      </c>
      <c r="U1030" s="240"/>
      <c r="V1030" s="274" t="e">
        <f>IF(C1030="",NA(),MATCH($B1030&amp;$C1030,'Smelter Look-up'!$J:$J,0))</f>
        <v>#N/A</v>
      </c>
      <c r="W1030" s="275"/>
      <c r="X1030" s="275">
        <f t="shared" ca="1" si="148"/>
        <v>0</v>
      </c>
      <c r="Y1030" s="275"/>
      <c r="Z1030" s="275"/>
      <c r="AB1030" s="277" t="str">
        <f t="shared" si="149"/>
        <v/>
      </c>
    </row>
    <row r="1031" spans="1:28" s="276" customFormat="1" ht="20.25">
      <c r="A1031" s="330"/>
      <c r="B1031" s="216" t="str">
        <f>IF(LEN(A1031)=0,"",INDEX('Smelter Look-up'!$A:$A,MATCH($A1031,'Smelter Look-up'!$E:$E,0)))</f>
        <v/>
      </c>
      <c r="C1031" s="220" t="str">
        <f>IF(LEN(A1031)=0,"",INDEX('Smelter Look-up'!$C:$C,MATCH($A1031,'Smelter Look-up'!$E:$E,0)))</f>
        <v/>
      </c>
      <c r="D1031" s="282"/>
      <c r="E1031" s="216" t="str">
        <f ca="1">IF(ISERROR($V1031),"",OFFSET('Smelter Look-up'!$D$4,$V1031-4,0)&amp;"")</f>
        <v/>
      </c>
      <c r="F1031" s="216" t="str">
        <f ca="1">IF(ISERROR($V1031),"",OFFSET('Smelter Look-up'!$E$4,$V1031-4,0))</f>
        <v/>
      </c>
      <c r="G1031" s="216" t="str">
        <f ca="1">IF(C1031=$X$4,"Enter smelter details",IF(ISERROR($V1031),"",OFFSET('Smelter Look-up'!$F$4,$V1031-4,0)))</f>
        <v/>
      </c>
      <c r="H1031" s="217" t="str">
        <f ca="1">IF(ISERROR($V1031),"",OFFSET('Smelter Look-up'!$G$4,$V1031-4,0))</f>
        <v/>
      </c>
      <c r="I1031" s="218" t="str">
        <f ca="1">IF(ISERROR($V1031),"",OFFSET('Smelter Look-up'!$H$4,$V1031-4,0))</f>
        <v/>
      </c>
      <c r="J1031" s="218" t="str">
        <f ca="1">IF(ISERROR($V1031),"",OFFSET('Smelter Look-up'!$I$4,$V1031-4,0))</f>
        <v/>
      </c>
      <c r="K1031" s="272"/>
      <c r="L1031" s="272"/>
      <c r="M1031" s="272"/>
      <c r="N1031" s="272"/>
      <c r="O1031" s="272"/>
      <c r="P1031" s="219"/>
      <c r="Q1031" s="273"/>
      <c r="R1031" s="216" t="str">
        <f ca="1">IF(ISERROR($V1031),"",OFFSET('Smelter Look-up'!$C$4,$V1031-4,0)&amp;"")</f>
        <v/>
      </c>
      <c r="S1031" s="224" t="str">
        <f t="shared" ca="1" si="147"/>
        <v/>
      </c>
      <c r="T1031" s="224" t="str">
        <f ca="1">IF(B1031="","",IF(ISERROR(MATCH($J1031,SorP!$B$1:$B$6230,0)),"",INDIRECT("'SorP'!$A$"&amp;MATCH($J1031,SorP!$B$1:$B$6230,0))))</f>
        <v/>
      </c>
      <c r="U1031" s="240"/>
      <c r="V1031" s="274" t="e">
        <f>IF(C1031="",NA(),MATCH($B1031&amp;$C1031,'Smelter Look-up'!$J:$J,0))</f>
        <v>#N/A</v>
      </c>
      <c r="W1031" s="275"/>
      <c r="X1031" s="275">
        <f t="shared" ca="1" si="148"/>
        <v>0</v>
      </c>
      <c r="Y1031" s="275"/>
      <c r="Z1031" s="275"/>
      <c r="AB1031" s="277" t="str">
        <f t="shared" si="149"/>
        <v/>
      </c>
    </row>
    <row r="1032" spans="1:28" s="276" customFormat="1" ht="20.25">
      <c r="A1032" s="330"/>
      <c r="B1032" s="216" t="str">
        <f>IF(LEN(A1032)=0,"",INDEX('Smelter Look-up'!$A:$A,MATCH($A1032,'Smelter Look-up'!$E:$E,0)))</f>
        <v/>
      </c>
      <c r="C1032" s="220" t="str">
        <f>IF(LEN(A1032)=0,"",INDEX('Smelter Look-up'!$C:$C,MATCH($A1032,'Smelter Look-up'!$E:$E,0)))</f>
        <v/>
      </c>
      <c r="D1032" s="282"/>
      <c r="E1032" s="216" t="str">
        <f ca="1">IF(ISERROR($V1032),"",OFFSET('Smelter Look-up'!$D$4,$V1032-4,0)&amp;"")</f>
        <v/>
      </c>
      <c r="F1032" s="216" t="str">
        <f ca="1">IF(ISERROR($V1032),"",OFFSET('Smelter Look-up'!$E$4,$V1032-4,0))</f>
        <v/>
      </c>
      <c r="G1032" s="216" t="str">
        <f ca="1">IF(C1032=$X$4,"Enter smelter details",IF(ISERROR($V1032),"",OFFSET('Smelter Look-up'!$F$4,$V1032-4,0)))</f>
        <v/>
      </c>
      <c r="H1032" s="217" t="str">
        <f ca="1">IF(ISERROR($V1032),"",OFFSET('Smelter Look-up'!$G$4,$V1032-4,0))</f>
        <v/>
      </c>
      <c r="I1032" s="218" t="str">
        <f ca="1">IF(ISERROR($V1032),"",OFFSET('Smelter Look-up'!$H$4,$V1032-4,0))</f>
        <v/>
      </c>
      <c r="J1032" s="218" t="str">
        <f ca="1">IF(ISERROR($V1032),"",OFFSET('Smelter Look-up'!$I$4,$V1032-4,0))</f>
        <v/>
      </c>
      <c r="K1032" s="272"/>
      <c r="L1032" s="272"/>
      <c r="M1032" s="272"/>
      <c r="N1032" s="272"/>
      <c r="O1032" s="272"/>
      <c r="P1032" s="219"/>
      <c r="Q1032" s="273"/>
      <c r="R1032" s="216" t="str">
        <f ca="1">IF(ISERROR($V1032),"",OFFSET('Smelter Look-up'!$C$4,$V1032-4,0)&amp;"")</f>
        <v/>
      </c>
      <c r="S1032" s="224" t="str">
        <f t="shared" ca="1" si="147"/>
        <v/>
      </c>
      <c r="T1032" s="224" t="str">
        <f ca="1">IF(B1032="","",IF(ISERROR(MATCH($J1032,SorP!$B$1:$B$6230,0)),"",INDIRECT("'SorP'!$A$"&amp;MATCH($J1032,SorP!$B$1:$B$6230,0))))</f>
        <v/>
      </c>
      <c r="U1032" s="240"/>
      <c r="V1032" s="274" t="e">
        <f>IF(C1032="",NA(),MATCH($B1032&amp;$C1032,'Smelter Look-up'!$J:$J,0))</f>
        <v>#N/A</v>
      </c>
      <c r="W1032" s="275"/>
      <c r="X1032" s="275">
        <f t="shared" ca="1" si="148"/>
        <v>0</v>
      </c>
      <c r="Y1032" s="275"/>
      <c r="Z1032" s="275"/>
      <c r="AB1032" s="277" t="str">
        <f t="shared" si="149"/>
        <v/>
      </c>
    </row>
    <row r="1033" spans="1:28" s="276" customFormat="1" ht="20.25">
      <c r="A1033" s="330"/>
      <c r="B1033" s="216" t="str">
        <f>IF(LEN(A1033)=0,"",INDEX('Smelter Look-up'!$A:$A,MATCH($A1033,'Smelter Look-up'!$E:$E,0)))</f>
        <v/>
      </c>
      <c r="C1033" s="220" t="str">
        <f>IF(LEN(A1033)=0,"",INDEX('Smelter Look-up'!$C:$C,MATCH($A1033,'Smelter Look-up'!$E:$E,0)))</f>
        <v/>
      </c>
      <c r="D1033" s="282"/>
      <c r="E1033" s="216" t="str">
        <f ca="1">IF(ISERROR($V1033),"",OFFSET('Smelter Look-up'!$D$4,$V1033-4,0)&amp;"")</f>
        <v/>
      </c>
      <c r="F1033" s="216" t="str">
        <f ca="1">IF(ISERROR($V1033),"",OFFSET('Smelter Look-up'!$E$4,$V1033-4,0))</f>
        <v/>
      </c>
      <c r="G1033" s="216" t="str">
        <f ca="1">IF(C1033=$X$4,"Enter smelter details",IF(ISERROR($V1033),"",OFFSET('Smelter Look-up'!$F$4,$V1033-4,0)))</f>
        <v/>
      </c>
      <c r="H1033" s="217" t="str">
        <f ca="1">IF(ISERROR($V1033),"",OFFSET('Smelter Look-up'!$G$4,$V1033-4,0))</f>
        <v/>
      </c>
      <c r="I1033" s="218" t="str">
        <f ca="1">IF(ISERROR($V1033),"",OFFSET('Smelter Look-up'!$H$4,$V1033-4,0))</f>
        <v/>
      </c>
      <c r="J1033" s="218" t="str">
        <f ca="1">IF(ISERROR($V1033),"",OFFSET('Smelter Look-up'!$I$4,$V1033-4,0))</f>
        <v/>
      </c>
      <c r="K1033" s="272"/>
      <c r="L1033" s="272"/>
      <c r="M1033" s="272"/>
      <c r="N1033" s="272"/>
      <c r="O1033" s="272"/>
      <c r="P1033" s="219"/>
      <c r="Q1033" s="273"/>
      <c r="R1033" s="216" t="str">
        <f ca="1">IF(ISERROR($V1033),"",OFFSET('Smelter Look-up'!$C$4,$V1033-4,0)&amp;"")</f>
        <v/>
      </c>
      <c r="S1033" s="224" t="str">
        <f t="shared" ca="1" si="147"/>
        <v/>
      </c>
      <c r="T1033" s="224" t="str">
        <f ca="1">IF(B1033="","",IF(ISERROR(MATCH($J1033,SorP!$B$1:$B$6230,0)),"",INDIRECT("'SorP'!$A$"&amp;MATCH($J1033,SorP!$B$1:$B$6230,0))))</f>
        <v/>
      </c>
      <c r="U1033" s="240"/>
      <c r="V1033" s="274" t="e">
        <f>IF(C1033="",NA(),MATCH($B1033&amp;$C1033,'Smelter Look-up'!$J:$J,0))</f>
        <v>#N/A</v>
      </c>
      <c r="W1033" s="275"/>
      <c r="X1033" s="275">
        <f t="shared" ca="1" si="148"/>
        <v>0</v>
      </c>
      <c r="Y1033" s="275"/>
      <c r="Z1033" s="275"/>
      <c r="AB1033" s="277" t="str">
        <f t="shared" si="149"/>
        <v/>
      </c>
    </row>
    <row r="1034" spans="1:28" s="276" customFormat="1" ht="20.25">
      <c r="A1034" s="330"/>
      <c r="B1034" s="216" t="str">
        <f>IF(LEN(A1034)=0,"",INDEX('Smelter Look-up'!$A:$A,MATCH($A1034,'Smelter Look-up'!$E:$E,0)))</f>
        <v/>
      </c>
      <c r="C1034" s="220" t="str">
        <f>IF(LEN(A1034)=0,"",INDEX('Smelter Look-up'!$C:$C,MATCH($A1034,'Smelter Look-up'!$E:$E,0)))</f>
        <v/>
      </c>
      <c r="D1034" s="282"/>
      <c r="E1034" s="216" t="str">
        <f ca="1">IF(ISERROR($V1034),"",OFFSET('Smelter Look-up'!$D$4,$V1034-4,0)&amp;"")</f>
        <v/>
      </c>
      <c r="F1034" s="216" t="str">
        <f ca="1">IF(ISERROR($V1034),"",OFFSET('Smelter Look-up'!$E$4,$V1034-4,0))</f>
        <v/>
      </c>
      <c r="G1034" s="216" t="str">
        <f ca="1">IF(C1034=$X$4,"Enter smelter details",IF(ISERROR($V1034),"",OFFSET('Smelter Look-up'!$F$4,$V1034-4,0)))</f>
        <v/>
      </c>
      <c r="H1034" s="217" t="str">
        <f ca="1">IF(ISERROR($V1034),"",OFFSET('Smelter Look-up'!$G$4,$V1034-4,0))</f>
        <v/>
      </c>
      <c r="I1034" s="218" t="str">
        <f ca="1">IF(ISERROR($V1034),"",OFFSET('Smelter Look-up'!$H$4,$V1034-4,0))</f>
        <v/>
      </c>
      <c r="J1034" s="218" t="str">
        <f ca="1">IF(ISERROR($V1034),"",OFFSET('Smelter Look-up'!$I$4,$V1034-4,0))</f>
        <v/>
      </c>
      <c r="K1034" s="272"/>
      <c r="L1034" s="272"/>
      <c r="M1034" s="272"/>
      <c r="N1034" s="272"/>
      <c r="O1034" s="272"/>
      <c r="P1034" s="219"/>
      <c r="Q1034" s="273"/>
      <c r="R1034" s="216" t="str">
        <f ca="1">IF(ISERROR($V1034),"",OFFSET('Smelter Look-up'!$C$4,$V1034-4,0)&amp;"")</f>
        <v/>
      </c>
      <c r="S1034" s="224" t="str">
        <f t="shared" ca="1" si="147"/>
        <v/>
      </c>
      <c r="T1034" s="224" t="str">
        <f ca="1">IF(B1034="","",IF(ISERROR(MATCH($J1034,SorP!$B$1:$B$6230,0)),"",INDIRECT("'SorP'!$A$"&amp;MATCH($J1034,SorP!$B$1:$B$6230,0))))</f>
        <v/>
      </c>
      <c r="U1034" s="240"/>
      <c r="V1034" s="274" t="e">
        <f>IF(C1034="",NA(),MATCH($B1034&amp;$C1034,'Smelter Look-up'!$J:$J,0))</f>
        <v>#N/A</v>
      </c>
      <c r="W1034" s="275"/>
      <c r="X1034" s="275">
        <f t="shared" ca="1" si="148"/>
        <v>0</v>
      </c>
      <c r="Y1034" s="275"/>
      <c r="Z1034" s="275"/>
      <c r="AB1034" s="277" t="str">
        <f t="shared" si="149"/>
        <v/>
      </c>
    </row>
    <row r="1035" spans="1:28" s="276" customFormat="1" ht="20.25">
      <c r="A1035" s="330"/>
      <c r="B1035" s="216" t="str">
        <f>IF(LEN(A1035)=0,"",INDEX('Smelter Look-up'!$A:$A,MATCH($A1035,'Smelter Look-up'!$E:$E,0)))</f>
        <v/>
      </c>
      <c r="C1035" s="220" t="str">
        <f>IF(LEN(A1035)=0,"",INDEX('Smelter Look-up'!$C:$C,MATCH($A1035,'Smelter Look-up'!$E:$E,0)))</f>
        <v/>
      </c>
      <c r="D1035" s="282"/>
      <c r="E1035" s="216" t="str">
        <f ca="1">IF(ISERROR($V1035),"",OFFSET('Smelter Look-up'!$D$4,$V1035-4,0)&amp;"")</f>
        <v/>
      </c>
      <c r="F1035" s="216" t="str">
        <f ca="1">IF(ISERROR($V1035),"",OFFSET('Smelter Look-up'!$E$4,$V1035-4,0))</f>
        <v/>
      </c>
      <c r="G1035" s="216" t="str">
        <f ca="1">IF(C1035=$X$4,"Enter smelter details",IF(ISERROR($V1035),"",OFFSET('Smelter Look-up'!$F$4,$V1035-4,0)))</f>
        <v/>
      </c>
      <c r="H1035" s="217" t="str">
        <f ca="1">IF(ISERROR($V1035),"",OFFSET('Smelter Look-up'!$G$4,$V1035-4,0))</f>
        <v/>
      </c>
      <c r="I1035" s="218" t="str">
        <f ca="1">IF(ISERROR($V1035),"",OFFSET('Smelter Look-up'!$H$4,$V1035-4,0))</f>
        <v/>
      </c>
      <c r="J1035" s="218" t="str">
        <f ca="1">IF(ISERROR($V1035),"",OFFSET('Smelter Look-up'!$I$4,$V1035-4,0))</f>
        <v/>
      </c>
      <c r="K1035" s="272"/>
      <c r="L1035" s="272"/>
      <c r="M1035" s="272"/>
      <c r="N1035" s="272"/>
      <c r="O1035" s="272"/>
      <c r="P1035" s="219"/>
      <c r="Q1035" s="273"/>
      <c r="R1035" s="216" t="str">
        <f ca="1">IF(ISERROR($V1035),"",OFFSET('Smelter Look-up'!$C$4,$V1035-4,0)&amp;"")</f>
        <v/>
      </c>
      <c r="S1035" s="224" t="str">
        <f t="shared" ca="1" si="147"/>
        <v/>
      </c>
      <c r="T1035" s="224" t="str">
        <f ca="1">IF(B1035="","",IF(ISERROR(MATCH($J1035,SorP!$B$1:$B$6230,0)),"",INDIRECT("'SorP'!$A$"&amp;MATCH($J1035,SorP!$B$1:$B$6230,0))))</f>
        <v/>
      </c>
      <c r="U1035" s="240"/>
      <c r="V1035" s="274" t="e">
        <f>IF(C1035="",NA(),MATCH($B1035&amp;$C1035,'Smelter Look-up'!$J:$J,0))</f>
        <v>#N/A</v>
      </c>
      <c r="W1035" s="275"/>
      <c r="X1035" s="275">
        <f t="shared" ca="1" si="148"/>
        <v>0</v>
      </c>
      <c r="Y1035" s="275"/>
      <c r="Z1035" s="275"/>
      <c r="AB1035" s="277" t="str">
        <f t="shared" si="149"/>
        <v/>
      </c>
    </row>
    <row r="1036" spans="1:28" s="276" customFormat="1" ht="20.25">
      <c r="A1036" s="330"/>
      <c r="B1036" s="216" t="str">
        <f>IF(LEN(A1036)=0,"",INDEX('Smelter Look-up'!$A:$A,MATCH($A1036,'Smelter Look-up'!$E:$E,0)))</f>
        <v/>
      </c>
      <c r="C1036" s="220" t="str">
        <f>IF(LEN(A1036)=0,"",INDEX('Smelter Look-up'!$C:$C,MATCH($A1036,'Smelter Look-up'!$E:$E,0)))</f>
        <v/>
      </c>
      <c r="D1036" s="282"/>
      <c r="E1036" s="216" t="str">
        <f ca="1">IF(ISERROR($V1036),"",OFFSET('Smelter Look-up'!$D$4,$V1036-4,0)&amp;"")</f>
        <v/>
      </c>
      <c r="F1036" s="216" t="str">
        <f ca="1">IF(ISERROR($V1036),"",OFFSET('Smelter Look-up'!$E$4,$V1036-4,0))</f>
        <v/>
      </c>
      <c r="G1036" s="216" t="str">
        <f ca="1">IF(C1036=$X$4,"Enter smelter details",IF(ISERROR($V1036),"",OFFSET('Smelter Look-up'!$F$4,$V1036-4,0)))</f>
        <v/>
      </c>
      <c r="H1036" s="217" t="str">
        <f ca="1">IF(ISERROR($V1036),"",OFFSET('Smelter Look-up'!$G$4,$V1036-4,0))</f>
        <v/>
      </c>
      <c r="I1036" s="218" t="str">
        <f ca="1">IF(ISERROR($V1036),"",OFFSET('Smelter Look-up'!$H$4,$V1036-4,0))</f>
        <v/>
      </c>
      <c r="J1036" s="218" t="str">
        <f ca="1">IF(ISERROR($V1036),"",OFFSET('Smelter Look-up'!$I$4,$V1036-4,0))</f>
        <v/>
      </c>
      <c r="K1036" s="272"/>
      <c r="L1036" s="272"/>
      <c r="M1036" s="272"/>
      <c r="N1036" s="272"/>
      <c r="O1036" s="272"/>
      <c r="P1036" s="219"/>
      <c r="Q1036" s="273"/>
      <c r="R1036" s="216" t="str">
        <f ca="1">IF(ISERROR($V1036),"",OFFSET('Smelter Look-up'!$C$4,$V1036-4,0)&amp;"")</f>
        <v/>
      </c>
      <c r="S1036" s="224" t="str">
        <f t="shared" ca="1" si="147"/>
        <v/>
      </c>
      <c r="T1036" s="224" t="str">
        <f ca="1">IF(B1036="","",IF(ISERROR(MATCH($J1036,SorP!$B$1:$B$6230,0)),"",INDIRECT("'SorP'!$A$"&amp;MATCH($J1036,SorP!$B$1:$B$6230,0))))</f>
        <v/>
      </c>
      <c r="U1036" s="240"/>
      <c r="V1036" s="274" t="e">
        <f>IF(C1036="",NA(),MATCH($B1036&amp;$C1036,'Smelter Look-up'!$J:$J,0))</f>
        <v>#N/A</v>
      </c>
      <c r="W1036" s="275"/>
      <c r="X1036" s="275">
        <f t="shared" ca="1" si="148"/>
        <v>0</v>
      </c>
      <c r="Y1036" s="275"/>
      <c r="Z1036" s="275"/>
      <c r="AB1036" s="277" t="str">
        <f t="shared" si="149"/>
        <v/>
      </c>
    </row>
    <row r="1037" spans="1:28" s="276" customFormat="1" ht="20.25">
      <c r="A1037" s="330"/>
      <c r="B1037" s="216" t="str">
        <f>IF(LEN(A1037)=0,"",INDEX('Smelter Look-up'!$A:$A,MATCH($A1037,'Smelter Look-up'!$E:$E,0)))</f>
        <v/>
      </c>
      <c r="C1037" s="220" t="str">
        <f>IF(LEN(A1037)=0,"",INDEX('Smelter Look-up'!$C:$C,MATCH($A1037,'Smelter Look-up'!$E:$E,0)))</f>
        <v/>
      </c>
      <c r="D1037" s="282"/>
      <c r="E1037" s="216" t="str">
        <f ca="1">IF(ISERROR($V1037),"",OFFSET('Smelter Look-up'!$D$4,$V1037-4,0)&amp;"")</f>
        <v/>
      </c>
      <c r="F1037" s="216" t="str">
        <f ca="1">IF(ISERROR($V1037),"",OFFSET('Smelter Look-up'!$E$4,$V1037-4,0))</f>
        <v/>
      </c>
      <c r="G1037" s="216" t="str">
        <f ca="1">IF(C1037=$X$4,"Enter smelter details",IF(ISERROR($V1037),"",OFFSET('Smelter Look-up'!$F$4,$V1037-4,0)))</f>
        <v/>
      </c>
      <c r="H1037" s="217" t="str">
        <f ca="1">IF(ISERROR($V1037),"",OFFSET('Smelter Look-up'!$G$4,$V1037-4,0))</f>
        <v/>
      </c>
      <c r="I1037" s="218" t="str">
        <f ca="1">IF(ISERROR($V1037),"",OFFSET('Smelter Look-up'!$H$4,$V1037-4,0))</f>
        <v/>
      </c>
      <c r="J1037" s="218" t="str">
        <f ca="1">IF(ISERROR($V1037),"",OFFSET('Smelter Look-up'!$I$4,$V1037-4,0))</f>
        <v/>
      </c>
      <c r="K1037" s="272"/>
      <c r="L1037" s="272"/>
      <c r="M1037" s="272"/>
      <c r="N1037" s="272"/>
      <c r="O1037" s="272"/>
      <c r="P1037" s="219"/>
      <c r="Q1037" s="273"/>
      <c r="R1037" s="216" t="str">
        <f ca="1">IF(ISERROR($V1037),"",OFFSET('Smelter Look-up'!$C$4,$V1037-4,0)&amp;"")</f>
        <v/>
      </c>
      <c r="S1037" s="224" t="str">
        <f t="shared" ca="1" si="147"/>
        <v/>
      </c>
      <c r="T1037" s="224" t="str">
        <f ca="1">IF(B1037="","",IF(ISERROR(MATCH($J1037,SorP!$B$1:$B$6230,0)),"",INDIRECT("'SorP'!$A$"&amp;MATCH($J1037,SorP!$B$1:$B$6230,0))))</f>
        <v/>
      </c>
      <c r="U1037" s="240"/>
      <c r="V1037" s="274" t="e">
        <f>IF(C1037="",NA(),MATCH($B1037&amp;$C1037,'Smelter Look-up'!$J:$J,0))</f>
        <v>#N/A</v>
      </c>
      <c r="W1037" s="275"/>
      <c r="X1037" s="275">
        <f t="shared" ca="1" si="148"/>
        <v>0</v>
      </c>
      <c r="Y1037" s="275"/>
      <c r="Z1037" s="275"/>
      <c r="AB1037" s="277" t="str">
        <f t="shared" si="149"/>
        <v/>
      </c>
    </row>
    <row r="1038" spans="1:28" s="276" customFormat="1" ht="20.25">
      <c r="A1038" s="330"/>
      <c r="B1038" s="216" t="str">
        <f>IF(LEN(A1038)=0,"",INDEX('Smelter Look-up'!$A:$A,MATCH($A1038,'Smelter Look-up'!$E:$E,0)))</f>
        <v/>
      </c>
      <c r="C1038" s="220" t="str">
        <f>IF(LEN(A1038)=0,"",INDEX('Smelter Look-up'!$C:$C,MATCH($A1038,'Smelter Look-up'!$E:$E,0)))</f>
        <v/>
      </c>
      <c r="D1038" s="282"/>
      <c r="E1038" s="216" t="str">
        <f ca="1">IF(ISERROR($V1038),"",OFFSET('Smelter Look-up'!$D$4,$V1038-4,0)&amp;"")</f>
        <v/>
      </c>
      <c r="F1038" s="216" t="str">
        <f ca="1">IF(ISERROR($V1038),"",OFFSET('Smelter Look-up'!$E$4,$V1038-4,0))</f>
        <v/>
      </c>
      <c r="G1038" s="216" t="str">
        <f ca="1">IF(C1038=$X$4,"Enter smelter details",IF(ISERROR($V1038),"",OFFSET('Smelter Look-up'!$F$4,$V1038-4,0)))</f>
        <v/>
      </c>
      <c r="H1038" s="217" t="str">
        <f ca="1">IF(ISERROR($V1038),"",OFFSET('Smelter Look-up'!$G$4,$V1038-4,0))</f>
        <v/>
      </c>
      <c r="I1038" s="218" t="str">
        <f ca="1">IF(ISERROR($V1038),"",OFFSET('Smelter Look-up'!$H$4,$V1038-4,0))</f>
        <v/>
      </c>
      <c r="J1038" s="218" t="str">
        <f ca="1">IF(ISERROR($V1038),"",OFFSET('Smelter Look-up'!$I$4,$V1038-4,0))</f>
        <v/>
      </c>
      <c r="K1038" s="272"/>
      <c r="L1038" s="272"/>
      <c r="M1038" s="272"/>
      <c r="N1038" s="272"/>
      <c r="O1038" s="272"/>
      <c r="P1038" s="219"/>
      <c r="Q1038" s="273"/>
      <c r="R1038" s="216" t="str">
        <f ca="1">IF(ISERROR($V1038),"",OFFSET('Smelter Look-up'!$C$4,$V1038-4,0)&amp;"")</f>
        <v/>
      </c>
      <c r="S1038" s="224" t="str">
        <f t="shared" ca="1" si="147"/>
        <v/>
      </c>
      <c r="T1038" s="224" t="str">
        <f ca="1">IF(B1038="","",IF(ISERROR(MATCH($J1038,SorP!$B$1:$B$6230,0)),"",INDIRECT("'SorP'!$A$"&amp;MATCH($J1038,SorP!$B$1:$B$6230,0))))</f>
        <v/>
      </c>
      <c r="U1038" s="240"/>
      <c r="V1038" s="274" t="e">
        <f>IF(C1038="",NA(),MATCH($B1038&amp;$C1038,'Smelter Look-up'!$J:$J,0))</f>
        <v>#N/A</v>
      </c>
      <c r="W1038" s="275"/>
      <c r="X1038" s="275">
        <f t="shared" ca="1" si="148"/>
        <v>0</v>
      </c>
      <c r="Y1038" s="275"/>
      <c r="Z1038" s="275"/>
      <c r="AB1038" s="277" t="str">
        <f t="shared" si="149"/>
        <v/>
      </c>
    </row>
    <row r="1039" spans="1:28" s="276" customFormat="1" ht="20.25">
      <c r="A1039" s="330"/>
      <c r="B1039" s="216" t="str">
        <f>IF(LEN(A1039)=0,"",INDEX('Smelter Look-up'!$A:$A,MATCH($A1039,'Smelter Look-up'!$E:$E,0)))</f>
        <v/>
      </c>
      <c r="C1039" s="220" t="str">
        <f>IF(LEN(A1039)=0,"",INDEX('Smelter Look-up'!$C:$C,MATCH($A1039,'Smelter Look-up'!$E:$E,0)))</f>
        <v/>
      </c>
      <c r="D1039" s="282"/>
      <c r="E1039" s="216" t="str">
        <f ca="1">IF(ISERROR($V1039),"",OFFSET('Smelter Look-up'!$D$4,$V1039-4,0)&amp;"")</f>
        <v/>
      </c>
      <c r="F1039" s="216" t="str">
        <f ca="1">IF(ISERROR($V1039),"",OFFSET('Smelter Look-up'!$E$4,$V1039-4,0))</f>
        <v/>
      </c>
      <c r="G1039" s="216" t="str">
        <f ca="1">IF(C1039=$X$4,"Enter smelter details",IF(ISERROR($V1039),"",OFFSET('Smelter Look-up'!$F$4,$V1039-4,0)))</f>
        <v/>
      </c>
      <c r="H1039" s="217" t="str">
        <f ca="1">IF(ISERROR($V1039),"",OFFSET('Smelter Look-up'!$G$4,$V1039-4,0))</f>
        <v/>
      </c>
      <c r="I1039" s="218" t="str">
        <f ca="1">IF(ISERROR($V1039),"",OFFSET('Smelter Look-up'!$H$4,$V1039-4,0))</f>
        <v/>
      </c>
      <c r="J1039" s="218" t="str">
        <f ca="1">IF(ISERROR($V1039),"",OFFSET('Smelter Look-up'!$I$4,$V1039-4,0))</f>
        <v/>
      </c>
      <c r="K1039" s="272"/>
      <c r="L1039" s="272"/>
      <c r="M1039" s="272"/>
      <c r="N1039" s="272"/>
      <c r="O1039" s="272"/>
      <c r="P1039" s="219"/>
      <c r="Q1039" s="273"/>
      <c r="R1039" s="216" t="str">
        <f ca="1">IF(ISERROR($V1039),"",OFFSET('Smelter Look-up'!$C$4,$V1039-4,0)&amp;"")</f>
        <v/>
      </c>
      <c r="S1039" s="224" t="str">
        <f t="shared" ca="1" si="147"/>
        <v/>
      </c>
      <c r="T1039" s="224" t="str">
        <f ca="1">IF(B1039="","",IF(ISERROR(MATCH($J1039,SorP!$B$1:$B$6230,0)),"",INDIRECT("'SorP'!$A$"&amp;MATCH($J1039,SorP!$B$1:$B$6230,0))))</f>
        <v/>
      </c>
      <c r="U1039" s="240"/>
      <c r="V1039" s="274" t="e">
        <f>IF(C1039="",NA(),MATCH($B1039&amp;$C1039,'Smelter Look-up'!$J:$J,0))</f>
        <v>#N/A</v>
      </c>
      <c r="W1039" s="275"/>
      <c r="X1039" s="275">
        <f t="shared" ca="1" si="148"/>
        <v>0</v>
      </c>
      <c r="Y1039" s="275"/>
      <c r="Z1039" s="275"/>
      <c r="AB1039" s="277" t="str">
        <f t="shared" si="149"/>
        <v/>
      </c>
    </row>
    <row r="1040" spans="1:28" s="276" customFormat="1" ht="20.25">
      <c r="A1040" s="330"/>
      <c r="B1040" s="216" t="str">
        <f>IF(LEN(A1040)=0,"",INDEX('Smelter Look-up'!$A:$A,MATCH($A1040,'Smelter Look-up'!$E:$E,0)))</f>
        <v/>
      </c>
      <c r="C1040" s="220" t="str">
        <f>IF(LEN(A1040)=0,"",INDEX('Smelter Look-up'!$C:$C,MATCH($A1040,'Smelter Look-up'!$E:$E,0)))</f>
        <v/>
      </c>
      <c r="D1040" s="282"/>
      <c r="E1040" s="216" t="str">
        <f ca="1">IF(ISERROR($V1040),"",OFFSET('Smelter Look-up'!$D$4,$V1040-4,0)&amp;"")</f>
        <v/>
      </c>
      <c r="F1040" s="216" t="str">
        <f ca="1">IF(ISERROR($V1040),"",OFFSET('Smelter Look-up'!$E$4,$V1040-4,0))</f>
        <v/>
      </c>
      <c r="G1040" s="216" t="str">
        <f ca="1">IF(C1040=$X$4,"Enter smelter details",IF(ISERROR($V1040),"",OFFSET('Smelter Look-up'!$F$4,$V1040-4,0)))</f>
        <v/>
      </c>
      <c r="H1040" s="217" t="str">
        <f ca="1">IF(ISERROR($V1040),"",OFFSET('Smelter Look-up'!$G$4,$V1040-4,0))</f>
        <v/>
      </c>
      <c r="I1040" s="218" t="str">
        <f ca="1">IF(ISERROR($V1040),"",OFFSET('Smelter Look-up'!$H$4,$V1040-4,0))</f>
        <v/>
      </c>
      <c r="J1040" s="218" t="str">
        <f ca="1">IF(ISERROR($V1040),"",OFFSET('Smelter Look-up'!$I$4,$V1040-4,0))</f>
        <v/>
      </c>
      <c r="K1040" s="272"/>
      <c r="L1040" s="272"/>
      <c r="M1040" s="272"/>
      <c r="N1040" s="272"/>
      <c r="O1040" s="272"/>
      <c r="P1040" s="219"/>
      <c r="Q1040" s="273"/>
      <c r="R1040" s="216" t="str">
        <f ca="1">IF(ISERROR($V1040),"",OFFSET('Smelter Look-up'!$C$4,$V1040-4,0)&amp;"")</f>
        <v/>
      </c>
      <c r="S1040" s="224" t="str">
        <f t="shared" ca="1" si="147"/>
        <v/>
      </c>
      <c r="T1040" s="224" t="str">
        <f ca="1">IF(B1040="","",IF(ISERROR(MATCH($J1040,SorP!$B$1:$B$6230,0)),"",INDIRECT("'SorP'!$A$"&amp;MATCH($J1040,SorP!$B$1:$B$6230,0))))</f>
        <v/>
      </c>
      <c r="U1040" s="240"/>
      <c r="V1040" s="274" t="e">
        <f>IF(C1040="",NA(),MATCH($B1040&amp;$C1040,'Smelter Look-up'!$J:$J,0))</f>
        <v>#N/A</v>
      </c>
      <c r="W1040" s="275"/>
      <c r="X1040" s="275">
        <f t="shared" ca="1" si="148"/>
        <v>0</v>
      </c>
      <c r="Y1040" s="275"/>
      <c r="Z1040" s="275"/>
      <c r="AB1040" s="277" t="str">
        <f t="shared" si="149"/>
        <v/>
      </c>
    </row>
    <row r="1041" spans="1:28" s="276" customFormat="1" ht="20.25">
      <c r="A1041" s="330"/>
      <c r="B1041" s="216" t="str">
        <f>IF(LEN(A1041)=0,"",INDEX('Smelter Look-up'!$A:$A,MATCH($A1041,'Smelter Look-up'!$E:$E,0)))</f>
        <v/>
      </c>
      <c r="C1041" s="220" t="str">
        <f>IF(LEN(A1041)=0,"",INDEX('Smelter Look-up'!$C:$C,MATCH($A1041,'Smelter Look-up'!$E:$E,0)))</f>
        <v/>
      </c>
      <c r="D1041" s="282"/>
      <c r="E1041" s="216" t="str">
        <f ca="1">IF(ISERROR($V1041),"",OFFSET('Smelter Look-up'!$D$4,$V1041-4,0)&amp;"")</f>
        <v/>
      </c>
      <c r="F1041" s="216" t="str">
        <f ca="1">IF(ISERROR($V1041),"",OFFSET('Smelter Look-up'!$E$4,$V1041-4,0))</f>
        <v/>
      </c>
      <c r="G1041" s="216" t="str">
        <f ca="1">IF(C1041=$X$4,"Enter smelter details",IF(ISERROR($V1041),"",OFFSET('Smelter Look-up'!$F$4,$V1041-4,0)))</f>
        <v/>
      </c>
      <c r="H1041" s="217" t="str">
        <f ca="1">IF(ISERROR($V1041),"",OFFSET('Smelter Look-up'!$G$4,$V1041-4,0))</f>
        <v/>
      </c>
      <c r="I1041" s="218" t="str">
        <f ca="1">IF(ISERROR($V1041),"",OFFSET('Smelter Look-up'!$H$4,$V1041-4,0))</f>
        <v/>
      </c>
      <c r="J1041" s="218" t="str">
        <f ca="1">IF(ISERROR($V1041),"",OFFSET('Smelter Look-up'!$I$4,$V1041-4,0))</f>
        <v/>
      </c>
      <c r="K1041" s="272"/>
      <c r="L1041" s="272"/>
      <c r="M1041" s="272"/>
      <c r="N1041" s="272"/>
      <c r="O1041" s="272"/>
      <c r="P1041" s="219"/>
      <c r="Q1041" s="273"/>
      <c r="R1041" s="216" t="str">
        <f ca="1">IF(ISERROR($V1041),"",OFFSET('Smelter Look-up'!$C$4,$V1041-4,0)&amp;"")</f>
        <v/>
      </c>
      <c r="S1041" s="224" t="str">
        <f t="shared" ca="1" si="147"/>
        <v/>
      </c>
      <c r="T1041" s="224" t="str">
        <f ca="1">IF(B1041="","",IF(ISERROR(MATCH($J1041,SorP!$B$1:$B$6230,0)),"",INDIRECT("'SorP'!$A$"&amp;MATCH($J1041,SorP!$B$1:$B$6230,0))))</f>
        <v/>
      </c>
      <c r="U1041" s="240"/>
      <c r="V1041" s="274" t="e">
        <f>IF(C1041="",NA(),MATCH($B1041&amp;$C1041,'Smelter Look-up'!$J:$J,0))</f>
        <v>#N/A</v>
      </c>
      <c r="W1041" s="275"/>
      <c r="X1041" s="275">
        <f t="shared" ca="1" si="148"/>
        <v>0</v>
      </c>
      <c r="Y1041" s="275"/>
      <c r="Z1041" s="275"/>
      <c r="AB1041" s="277" t="str">
        <f t="shared" si="149"/>
        <v/>
      </c>
    </row>
    <row r="1042" spans="1:28" s="276" customFormat="1" ht="20.25">
      <c r="A1042" s="330"/>
      <c r="B1042" s="216" t="str">
        <f>IF(LEN(A1042)=0,"",INDEX('Smelter Look-up'!$A:$A,MATCH($A1042,'Smelter Look-up'!$E:$E,0)))</f>
        <v/>
      </c>
      <c r="C1042" s="220" t="str">
        <f>IF(LEN(A1042)=0,"",INDEX('Smelter Look-up'!$C:$C,MATCH($A1042,'Smelter Look-up'!$E:$E,0)))</f>
        <v/>
      </c>
      <c r="D1042" s="282"/>
      <c r="E1042" s="216" t="str">
        <f ca="1">IF(ISERROR($V1042),"",OFFSET('Smelter Look-up'!$D$4,$V1042-4,0)&amp;"")</f>
        <v/>
      </c>
      <c r="F1042" s="216" t="str">
        <f ca="1">IF(ISERROR($V1042),"",OFFSET('Smelter Look-up'!$E$4,$V1042-4,0))</f>
        <v/>
      </c>
      <c r="G1042" s="216" t="str">
        <f ca="1">IF(C1042=$X$4,"Enter smelter details",IF(ISERROR($V1042),"",OFFSET('Smelter Look-up'!$F$4,$V1042-4,0)))</f>
        <v/>
      </c>
      <c r="H1042" s="217" t="str">
        <f ca="1">IF(ISERROR($V1042),"",OFFSET('Smelter Look-up'!$G$4,$V1042-4,0))</f>
        <v/>
      </c>
      <c r="I1042" s="218" t="str">
        <f ca="1">IF(ISERROR($V1042),"",OFFSET('Smelter Look-up'!$H$4,$V1042-4,0))</f>
        <v/>
      </c>
      <c r="J1042" s="218" t="str">
        <f ca="1">IF(ISERROR($V1042),"",OFFSET('Smelter Look-up'!$I$4,$V1042-4,0))</f>
        <v/>
      </c>
      <c r="K1042" s="272"/>
      <c r="L1042" s="272"/>
      <c r="M1042" s="272"/>
      <c r="N1042" s="272"/>
      <c r="O1042" s="272"/>
      <c r="P1042" s="219"/>
      <c r="Q1042" s="273"/>
      <c r="R1042" s="216" t="str">
        <f ca="1">IF(ISERROR($V1042),"",OFFSET('Smelter Look-up'!$C$4,$V1042-4,0)&amp;"")</f>
        <v/>
      </c>
      <c r="S1042" s="224" t="str">
        <f t="shared" ca="1" si="147"/>
        <v/>
      </c>
      <c r="T1042" s="224" t="str">
        <f ca="1">IF(B1042="","",IF(ISERROR(MATCH($J1042,SorP!$B$1:$B$6230,0)),"",INDIRECT("'SorP'!$A$"&amp;MATCH($J1042,SorP!$B$1:$B$6230,0))))</f>
        <v/>
      </c>
      <c r="U1042" s="240"/>
      <c r="V1042" s="274" t="e">
        <f>IF(C1042="",NA(),MATCH($B1042&amp;$C1042,'Smelter Look-up'!$J:$J,0))</f>
        <v>#N/A</v>
      </c>
      <c r="W1042" s="275"/>
      <c r="X1042" s="275">
        <f t="shared" ca="1" si="148"/>
        <v>0</v>
      </c>
      <c r="Y1042" s="275"/>
      <c r="Z1042" s="275"/>
      <c r="AB1042" s="277" t="str">
        <f t="shared" si="149"/>
        <v/>
      </c>
    </row>
    <row r="1043" spans="1:28" s="276" customFormat="1" ht="20.25">
      <c r="A1043" s="330"/>
      <c r="B1043" s="216" t="str">
        <f>IF(LEN(A1043)=0,"",INDEX('Smelter Look-up'!$A:$A,MATCH($A1043,'Smelter Look-up'!$E:$E,0)))</f>
        <v/>
      </c>
      <c r="C1043" s="220" t="str">
        <f>IF(LEN(A1043)=0,"",INDEX('Smelter Look-up'!$C:$C,MATCH($A1043,'Smelter Look-up'!$E:$E,0)))</f>
        <v/>
      </c>
      <c r="D1043" s="282"/>
      <c r="E1043" s="216" t="str">
        <f ca="1">IF(ISERROR($V1043),"",OFFSET('Smelter Look-up'!$D$4,$V1043-4,0)&amp;"")</f>
        <v/>
      </c>
      <c r="F1043" s="216" t="str">
        <f ca="1">IF(ISERROR($V1043),"",OFFSET('Smelter Look-up'!$E$4,$V1043-4,0))</f>
        <v/>
      </c>
      <c r="G1043" s="216" t="str">
        <f ca="1">IF(C1043=$X$4,"Enter smelter details",IF(ISERROR($V1043),"",OFFSET('Smelter Look-up'!$F$4,$V1043-4,0)))</f>
        <v/>
      </c>
      <c r="H1043" s="217" t="str">
        <f ca="1">IF(ISERROR($V1043),"",OFFSET('Smelter Look-up'!$G$4,$V1043-4,0))</f>
        <v/>
      </c>
      <c r="I1043" s="218" t="str">
        <f ca="1">IF(ISERROR($V1043),"",OFFSET('Smelter Look-up'!$H$4,$V1043-4,0))</f>
        <v/>
      </c>
      <c r="J1043" s="218" t="str">
        <f ca="1">IF(ISERROR($V1043),"",OFFSET('Smelter Look-up'!$I$4,$V1043-4,0))</f>
        <v/>
      </c>
      <c r="K1043" s="272"/>
      <c r="L1043" s="272"/>
      <c r="M1043" s="272"/>
      <c r="N1043" s="272"/>
      <c r="O1043" s="272"/>
      <c r="P1043" s="219"/>
      <c r="Q1043" s="273"/>
      <c r="R1043" s="216" t="str">
        <f ca="1">IF(ISERROR($V1043),"",OFFSET('Smelter Look-up'!$C$4,$V1043-4,0)&amp;"")</f>
        <v/>
      </c>
      <c r="S1043" s="224" t="str">
        <f t="shared" ca="1" si="147"/>
        <v/>
      </c>
      <c r="T1043" s="224" t="str">
        <f ca="1">IF(B1043="","",IF(ISERROR(MATCH($J1043,SorP!$B$1:$B$6230,0)),"",INDIRECT("'SorP'!$A$"&amp;MATCH($J1043,SorP!$B$1:$B$6230,0))))</f>
        <v/>
      </c>
      <c r="U1043" s="240"/>
      <c r="V1043" s="274" t="e">
        <f>IF(C1043="",NA(),MATCH($B1043&amp;$C1043,'Smelter Look-up'!$J:$J,0))</f>
        <v>#N/A</v>
      </c>
      <c r="W1043" s="275"/>
      <c r="X1043" s="275">
        <f t="shared" ca="1" si="148"/>
        <v>0</v>
      </c>
      <c r="Y1043" s="275"/>
      <c r="Z1043" s="275"/>
      <c r="AB1043" s="277" t="str">
        <f t="shared" si="149"/>
        <v/>
      </c>
    </row>
    <row r="1044" spans="1:28" s="276" customFormat="1" ht="20.25">
      <c r="A1044" s="330"/>
      <c r="B1044" s="216" t="str">
        <f>IF(LEN(A1044)=0,"",INDEX('Smelter Look-up'!$A:$A,MATCH($A1044,'Smelter Look-up'!$E:$E,0)))</f>
        <v/>
      </c>
      <c r="C1044" s="220" t="str">
        <f>IF(LEN(A1044)=0,"",INDEX('Smelter Look-up'!$C:$C,MATCH($A1044,'Smelter Look-up'!$E:$E,0)))</f>
        <v/>
      </c>
      <c r="D1044" s="282"/>
      <c r="E1044" s="216" t="str">
        <f ca="1">IF(ISERROR($V1044),"",OFFSET('Smelter Look-up'!$D$4,$V1044-4,0)&amp;"")</f>
        <v/>
      </c>
      <c r="F1044" s="216" t="str">
        <f ca="1">IF(ISERROR($V1044),"",OFFSET('Smelter Look-up'!$E$4,$V1044-4,0))</f>
        <v/>
      </c>
      <c r="G1044" s="216" t="str">
        <f ca="1">IF(C1044=$X$4,"Enter smelter details",IF(ISERROR($V1044),"",OFFSET('Smelter Look-up'!$F$4,$V1044-4,0)))</f>
        <v/>
      </c>
      <c r="H1044" s="217" t="str">
        <f ca="1">IF(ISERROR($V1044),"",OFFSET('Smelter Look-up'!$G$4,$V1044-4,0))</f>
        <v/>
      </c>
      <c r="I1044" s="218" t="str">
        <f ca="1">IF(ISERROR($V1044),"",OFFSET('Smelter Look-up'!$H$4,$V1044-4,0))</f>
        <v/>
      </c>
      <c r="J1044" s="218" t="str">
        <f ca="1">IF(ISERROR($V1044),"",OFFSET('Smelter Look-up'!$I$4,$V1044-4,0))</f>
        <v/>
      </c>
      <c r="K1044" s="272"/>
      <c r="L1044" s="272"/>
      <c r="M1044" s="272"/>
      <c r="N1044" s="272"/>
      <c r="O1044" s="272"/>
      <c r="P1044" s="219"/>
      <c r="Q1044" s="273"/>
      <c r="R1044" s="216" t="str">
        <f ca="1">IF(ISERROR($V1044),"",OFFSET('Smelter Look-up'!$C$4,$V1044-4,0)&amp;"")</f>
        <v/>
      </c>
      <c r="S1044" s="224" t="str">
        <f t="shared" ca="1" si="147"/>
        <v/>
      </c>
      <c r="T1044" s="224" t="str">
        <f ca="1">IF(B1044="","",IF(ISERROR(MATCH($J1044,SorP!$B$1:$B$6230,0)),"",INDIRECT("'SorP'!$A$"&amp;MATCH($J1044,SorP!$B$1:$B$6230,0))))</f>
        <v/>
      </c>
      <c r="U1044" s="240"/>
      <c r="V1044" s="274" t="e">
        <f>IF(C1044="",NA(),MATCH($B1044&amp;$C1044,'Smelter Look-up'!$J:$J,0))</f>
        <v>#N/A</v>
      </c>
      <c r="W1044" s="275"/>
      <c r="X1044" s="275">
        <f t="shared" ca="1" si="148"/>
        <v>0</v>
      </c>
      <c r="Y1044" s="275"/>
      <c r="Z1044" s="275"/>
      <c r="AB1044" s="277" t="str">
        <f t="shared" si="149"/>
        <v/>
      </c>
    </row>
    <row r="1045" spans="1:28" s="276" customFormat="1" ht="20.25">
      <c r="A1045" s="330"/>
      <c r="B1045" s="216" t="str">
        <f>IF(LEN(A1045)=0,"",INDEX('Smelter Look-up'!$A:$A,MATCH($A1045,'Smelter Look-up'!$E:$E,0)))</f>
        <v/>
      </c>
      <c r="C1045" s="220" t="str">
        <f>IF(LEN(A1045)=0,"",INDEX('Smelter Look-up'!$C:$C,MATCH($A1045,'Smelter Look-up'!$E:$E,0)))</f>
        <v/>
      </c>
      <c r="D1045" s="282"/>
      <c r="E1045" s="216" t="str">
        <f ca="1">IF(ISERROR($V1045),"",OFFSET('Smelter Look-up'!$D$4,$V1045-4,0)&amp;"")</f>
        <v/>
      </c>
      <c r="F1045" s="216" t="str">
        <f ca="1">IF(ISERROR($V1045),"",OFFSET('Smelter Look-up'!$E$4,$V1045-4,0))</f>
        <v/>
      </c>
      <c r="G1045" s="216" t="str">
        <f ca="1">IF(C1045=$X$4,"Enter smelter details",IF(ISERROR($V1045),"",OFFSET('Smelter Look-up'!$F$4,$V1045-4,0)))</f>
        <v/>
      </c>
      <c r="H1045" s="217" t="str">
        <f ca="1">IF(ISERROR($V1045),"",OFFSET('Smelter Look-up'!$G$4,$V1045-4,0))</f>
        <v/>
      </c>
      <c r="I1045" s="218" t="str">
        <f ca="1">IF(ISERROR($V1045),"",OFFSET('Smelter Look-up'!$H$4,$V1045-4,0))</f>
        <v/>
      </c>
      <c r="J1045" s="218" t="str">
        <f ca="1">IF(ISERROR($V1045),"",OFFSET('Smelter Look-up'!$I$4,$V1045-4,0))</f>
        <v/>
      </c>
      <c r="K1045" s="272"/>
      <c r="L1045" s="272"/>
      <c r="M1045" s="272"/>
      <c r="N1045" s="272"/>
      <c r="O1045" s="272"/>
      <c r="P1045" s="219"/>
      <c r="Q1045" s="273"/>
      <c r="R1045" s="216" t="str">
        <f ca="1">IF(ISERROR($V1045),"",OFFSET('Smelter Look-up'!$C$4,$V1045-4,0)&amp;"")</f>
        <v/>
      </c>
      <c r="S1045" s="224" t="str">
        <f t="shared" ca="1" si="147"/>
        <v/>
      </c>
      <c r="T1045" s="224" t="str">
        <f ca="1">IF(B1045="","",IF(ISERROR(MATCH($J1045,SorP!$B$1:$B$6230,0)),"",INDIRECT("'SorP'!$A$"&amp;MATCH($J1045,SorP!$B$1:$B$6230,0))))</f>
        <v/>
      </c>
      <c r="U1045" s="240"/>
      <c r="V1045" s="274" t="e">
        <f>IF(C1045="",NA(),MATCH($B1045&amp;$C1045,'Smelter Look-up'!$J:$J,0))</f>
        <v>#N/A</v>
      </c>
      <c r="W1045" s="275"/>
      <c r="X1045" s="275">
        <f t="shared" ca="1" si="148"/>
        <v>0</v>
      </c>
      <c r="Y1045" s="275"/>
      <c r="Z1045" s="275"/>
      <c r="AB1045" s="277" t="str">
        <f t="shared" si="149"/>
        <v/>
      </c>
    </row>
    <row r="1046" spans="1:28" s="276" customFormat="1" ht="20.25">
      <c r="A1046" s="330"/>
      <c r="B1046" s="216" t="str">
        <f>IF(LEN(A1046)=0,"",INDEX('Smelter Look-up'!$A:$A,MATCH($A1046,'Smelter Look-up'!$E:$E,0)))</f>
        <v/>
      </c>
      <c r="C1046" s="220" t="str">
        <f>IF(LEN(A1046)=0,"",INDEX('Smelter Look-up'!$C:$C,MATCH($A1046,'Smelter Look-up'!$E:$E,0)))</f>
        <v/>
      </c>
      <c r="D1046" s="282"/>
      <c r="E1046" s="216" t="str">
        <f ca="1">IF(ISERROR($V1046),"",OFFSET('Smelter Look-up'!$D$4,$V1046-4,0)&amp;"")</f>
        <v/>
      </c>
      <c r="F1046" s="216" t="str">
        <f ca="1">IF(ISERROR($V1046),"",OFFSET('Smelter Look-up'!$E$4,$V1046-4,0))</f>
        <v/>
      </c>
      <c r="G1046" s="216" t="str">
        <f ca="1">IF(C1046=$X$4,"Enter smelter details",IF(ISERROR($V1046),"",OFFSET('Smelter Look-up'!$F$4,$V1046-4,0)))</f>
        <v/>
      </c>
      <c r="H1046" s="217" t="str">
        <f ca="1">IF(ISERROR($V1046),"",OFFSET('Smelter Look-up'!$G$4,$V1046-4,0))</f>
        <v/>
      </c>
      <c r="I1046" s="218" t="str">
        <f ca="1">IF(ISERROR($V1046),"",OFFSET('Smelter Look-up'!$H$4,$V1046-4,0))</f>
        <v/>
      </c>
      <c r="J1046" s="218" t="str">
        <f ca="1">IF(ISERROR($V1046),"",OFFSET('Smelter Look-up'!$I$4,$V1046-4,0))</f>
        <v/>
      </c>
      <c r="K1046" s="272"/>
      <c r="L1046" s="272"/>
      <c r="M1046" s="272"/>
      <c r="N1046" s="272"/>
      <c r="O1046" s="272"/>
      <c r="P1046" s="219"/>
      <c r="Q1046" s="273"/>
      <c r="R1046" s="216" t="str">
        <f ca="1">IF(ISERROR($V1046),"",OFFSET('Smelter Look-up'!$C$4,$V1046-4,0)&amp;"")</f>
        <v/>
      </c>
      <c r="S1046" s="224" t="str">
        <f t="shared" ca="1" si="147"/>
        <v/>
      </c>
      <c r="T1046" s="224" t="str">
        <f ca="1">IF(B1046="","",IF(ISERROR(MATCH($J1046,SorP!$B$1:$B$6230,0)),"",INDIRECT("'SorP'!$A$"&amp;MATCH($J1046,SorP!$B$1:$B$6230,0))))</f>
        <v/>
      </c>
      <c r="U1046" s="240"/>
      <c r="V1046" s="274" t="e">
        <f>IF(C1046="",NA(),MATCH($B1046&amp;$C1046,'Smelter Look-up'!$J:$J,0))</f>
        <v>#N/A</v>
      </c>
      <c r="W1046" s="275"/>
      <c r="X1046" s="275">
        <f t="shared" ca="1" si="148"/>
        <v>0</v>
      </c>
      <c r="Y1046" s="275"/>
      <c r="Z1046" s="275"/>
      <c r="AB1046" s="277" t="str">
        <f t="shared" si="149"/>
        <v/>
      </c>
    </row>
    <row r="1047" spans="1:28" s="276" customFormat="1" ht="20.25">
      <c r="A1047" s="330"/>
      <c r="B1047" s="216" t="str">
        <f>IF(LEN(A1047)=0,"",INDEX('Smelter Look-up'!$A:$A,MATCH($A1047,'Smelter Look-up'!$E:$E,0)))</f>
        <v/>
      </c>
      <c r="C1047" s="220" t="str">
        <f>IF(LEN(A1047)=0,"",INDEX('Smelter Look-up'!$C:$C,MATCH($A1047,'Smelter Look-up'!$E:$E,0)))</f>
        <v/>
      </c>
      <c r="D1047" s="282"/>
      <c r="E1047" s="216" t="str">
        <f ca="1">IF(ISERROR($V1047),"",OFFSET('Smelter Look-up'!$D$4,$V1047-4,0)&amp;"")</f>
        <v/>
      </c>
      <c r="F1047" s="216" t="str">
        <f ca="1">IF(ISERROR($V1047),"",OFFSET('Smelter Look-up'!$E$4,$V1047-4,0))</f>
        <v/>
      </c>
      <c r="G1047" s="216" t="str">
        <f ca="1">IF(C1047=$X$4,"Enter smelter details",IF(ISERROR($V1047),"",OFFSET('Smelter Look-up'!$F$4,$V1047-4,0)))</f>
        <v/>
      </c>
      <c r="H1047" s="217" t="str">
        <f ca="1">IF(ISERROR($V1047),"",OFFSET('Smelter Look-up'!$G$4,$V1047-4,0))</f>
        <v/>
      </c>
      <c r="I1047" s="218" t="str">
        <f ca="1">IF(ISERROR($V1047),"",OFFSET('Smelter Look-up'!$H$4,$V1047-4,0))</f>
        <v/>
      </c>
      <c r="J1047" s="218" t="str">
        <f ca="1">IF(ISERROR($V1047),"",OFFSET('Smelter Look-up'!$I$4,$V1047-4,0))</f>
        <v/>
      </c>
      <c r="K1047" s="272"/>
      <c r="L1047" s="272"/>
      <c r="M1047" s="272"/>
      <c r="N1047" s="272"/>
      <c r="O1047" s="272"/>
      <c r="P1047" s="219"/>
      <c r="Q1047" s="273"/>
      <c r="R1047" s="216" t="str">
        <f ca="1">IF(ISERROR($V1047),"",OFFSET('Smelter Look-up'!$C$4,$V1047-4,0)&amp;"")</f>
        <v/>
      </c>
      <c r="S1047" s="224" t="str">
        <f t="shared" ca="1" si="147"/>
        <v/>
      </c>
      <c r="T1047" s="224" t="str">
        <f ca="1">IF(B1047="","",IF(ISERROR(MATCH($J1047,SorP!$B$1:$B$6230,0)),"",INDIRECT("'SorP'!$A$"&amp;MATCH($J1047,SorP!$B$1:$B$6230,0))))</f>
        <v/>
      </c>
      <c r="U1047" s="240"/>
      <c r="V1047" s="274" t="e">
        <f>IF(C1047="",NA(),MATCH($B1047&amp;$C1047,'Smelter Look-up'!$J:$J,0))</f>
        <v>#N/A</v>
      </c>
      <c r="W1047" s="275"/>
      <c r="X1047" s="275">
        <f t="shared" ca="1" si="148"/>
        <v>0</v>
      </c>
      <c r="Y1047" s="275"/>
      <c r="Z1047" s="275"/>
      <c r="AB1047" s="277" t="str">
        <f t="shared" si="149"/>
        <v/>
      </c>
    </row>
    <row r="1048" spans="1:28" s="276" customFormat="1" ht="20.25">
      <c r="A1048" s="330"/>
      <c r="B1048" s="216" t="str">
        <f>IF(LEN(A1048)=0,"",INDEX('Smelter Look-up'!$A:$A,MATCH($A1048,'Smelter Look-up'!$E:$E,0)))</f>
        <v/>
      </c>
      <c r="C1048" s="220" t="str">
        <f>IF(LEN(A1048)=0,"",INDEX('Smelter Look-up'!$C:$C,MATCH($A1048,'Smelter Look-up'!$E:$E,0)))</f>
        <v/>
      </c>
      <c r="D1048" s="282"/>
      <c r="E1048" s="216" t="str">
        <f ca="1">IF(ISERROR($V1048),"",OFFSET('Smelter Look-up'!$D$4,$V1048-4,0)&amp;"")</f>
        <v/>
      </c>
      <c r="F1048" s="216" t="str">
        <f ca="1">IF(ISERROR($V1048),"",OFFSET('Smelter Look-up'!$E$4,$V1048-4,0))</f>
        <v/>
      </c>
      <c r="G1048" s="216" t="str">
        <f ca="1">IF(C1048=$X$4,"Enter smelter details",IF(ISERROR($V1048),"",OFFSET('Smelter Look-up'!$F$4,$V1048-4,0)))</f>
        <v/>
      </c>
      <c r="H1048" s="217" t="str">
        <f ca="1">IF(ISERROR($V1048),"",OFFSET('Smelter Look-up'!$G$4,$V1048-4,0))</f>
        <v/>
      </c>
      <c r="I1048" s="218" t="str">
        <f ca="1">IF(ISERROR($V1048),"",OFFSET('Smelter Look-up'!$H$4,$V1048-4,0))</f>
        <v/>
      </c>
      <c r="J1048" s="218" t="str">
        <f ca="1">IF(ISERROR($V1048),"",OFFSET('Smelter Look-up'!$I$4,$V1048-4,0))</f>
        <v/>
      </c>
      <c r="K1048" s="272"/>
      <c r="L1048" s="272"/>
      <c r="M1048" s="272"/>
      <c r="N1048" s="272"/>
      <c r="O1048" s="272"/>
      <c r="P1048" s="219"/>
      <c r="Q1048" s="273"/>
      <c r="R1048" s="216" t="str">
        <f ca="1">IF(ISERROR($V1048),"",OFFSET('Smelter Look-up'!$C$4,$V1048-4,0)&amp;"")</f>
        <v/>
      </c>
      <c r="S1048" s="224" t="str">
        <f t="shared" ca="1" si="147"/>
        <v/>
      </c>
      <c r="T1048" s="224" t="str">
        <f ca="1">IF(B1048="","",IF(ISERROR(MATCH($J1048,SorP!$B$1:$B$6230,0)),"",INDIRECT("'SorP'!$A$"&amp;MATCH($J1048,SorP!$B$1:$B$6230,0))))</f>
        <v/>
      </c>
      <c r="U1048" s="240"/>
      <c r="V1048" s="274" t="e">
        <f>IF(C1048="",NA(),MATCH($B1048&amp;$C1048,'Smelter Look-up'!$J:$J,0))</f>
        <v>#N/A</v>
      </c>
      <c r="W1048" s="275"/>
      <c r="X1048" s="275">
        <f t="shared" ca="1" si="148"/>
        <v>0</v>
      </c>
      <c r="Y1048" s="275"/>
      <c r="Z1048" s="275"/>
      <c r="AB1048" s="277" t="str">
        <f t="shared" si="149"/>
        <v/>
      </c>
    </row>
    <row r="1049" spans="1:28" s="276" customFormat="1" ht="20.25">
      <c r="A1049" s="330"/>
      <c r="B1049" s="216" t="str">
        <f>IF(LEN(A1049)=0,"",INDEX('Smelter Look-up'!$A:$A,MATCH($A1049,'Smelter Look-up'!$E:$E,0)))</f>
        <v/>
      </c>
      <c r="C1049" s="220" t="str">
        <f>IF(LEN(A1049)=0,"",INDEX('Smelter Look-up'!$C:$C,MATCH($A1049,'Smelter Look-up'!$E:$E,0)))</f>
        <v/>
      </c>
      <c r="D1049" s="282"/>
      <c r="E1049" s="216" t="str">
        <f ca="1">IF(ISERROR($V1049),"",OFFSET('Smelter Look-up'!$D$4,$V1049-4,0)&amp;"")</f>
        <v/>
      </c>
      <c r="F1049" s="216" t="str">
        <f ca="1">IF(ISERROR($V1049),"",OFFSET('Smelter Look-up'!$E$4,$V1049-4,0))</f>
        <v/>
      </c>
      <c r="G1049" s="216" t="str">
        <f ca="1">IF(C1049=$X$4,"Enter smelter details",IF(ISERROR($V1049),"",OFFSET('Smelter Look-up'!$F$4,$V1049-4,0)))</f>
        <v/>
      </c>
      <c r="H1049" s="217" t="str">
        <f ca="1">IF(ISERROR($V1049),"",OFFSET('Smelter Look-up'!$G$4,$V1049-4,0))</f>
        <v/>
      </c>
      <c r="I1049" s="218" t="str">
        <f ca="1">IF(ISERROR($V1049),"",OFFSET('Smelter Look-up'!$H$4,$V1049-4,0))</f>
        <v/>
      </c>
      <c r="J1049" s="218" t="str">
        <f ca="1">IF(ISERROR($V1049),"",OFFSET('Smelter Look-up'!$I$4,$V1049-4,0))</f>
        <v/>
      </c>
      <c r="K1049" s="272"/>
      <c r="L1049" s="272"/>
      <c r="M1049" s="272"/>
      <c r="N1049" s="272"/>
      <c r="O1049" s="272"/>
      <c r="P1049" s="219"/>
      <c r="Q1049" s="273"/>
      <c r="R1049" s="216" t="str">
        <f ca="1">IF(ISERROR($V1049),"",OFFSET('Smelter Look-up'!$C$4,$V1049-4,0)&amp;"")</f>
        <v/>
      </c>
      <c r="S1049" s="224" t="str">
        <f t="shared" ca="1" si="147"/>
        <v/>
      </c>
      <c r="T1049" s="224" t="str">
        <f ca="1">IF(B1049="","",IF(ISERROR(MATCH($J1049,SorP!$B$1:$B$6230,0)),"",INDIRECT("'SorP'!$A$"&amp;MATCH($J1049,SorP!$B$1:$B$6230,0))))</f>
        <v/>
      </c>
      <c r="U1049" s="240"/>
      <c r="V1049" s="274" t="e">
        <f>IF(C1049="",NA(),MATCH($B1049&amp;$C1049,'Smelter Look-up'!$J:$J,0))</f>
        <v>#N/A</v>
      </c>
      <c r="W1049" s="275"/>
      <c r="X1049" s="275">
        <f t="shared" ca="1" si="148"/>
        <v>0</v>
      </c>
      <c r="Y1049" s="275"/>
      <c r="Z1049" s="275"/>
      <c r="AB1049" s="277" t="str">
        <f t="shared" si="149"/>
        <v/>
      </c>
    </row>
    <row r="1050" spans="1:28" s="276" customFormat="1" ht="20.25">
      <c r="A1050" s="330"/>
      <c r="B1050" s="216" t="str">
        <f>IF(LEN(A1050)=0,"",INDEX('Smelter Look-up'!$A:$A,MATCH($A1050,'Smelter Look-up'!$E:$E,0)))</f>
        <v/>
      </c>
      <c r="C1050" s="220" t="str">
        <f>IF(LEN(A1050)=0,"",INDEX('Smelter Look-up'!$C:$C,MATCH($A1050,'Smelter Look-up'!$E:$E,0)))</f>
        <v/>
      </c>
      <c r="D1050" s="282"/>
      <c r="E1050" s="216" t="str">
        <f ca="1">IF(ISERROR($V1050),"",OFFSET('Smelter Look-up'!$D$4,$V1050-4,0)&amp;"")</f>
        <v/>
      </c>
      <c r="F1050" s="216" t="str">
        <f ca="1">IF(ISERROR($V1050),"",OFFSET('Smelter Look-up'!$E$4,$V1050-4,0))</f>
        <v/>
      </c>
      <c r="G1050" s="216" t="str">
        <f ca="1">IF(C1050=$X$4,"Enter smelter details",IF(ISERROR($V1050),"",OFFSET('Smelter Look-up'!$F$4,$V1050-4,0)))</f>
        <v/>
      </c>
      <c r="H1050" s="217" t="str">
        <f ca="1">IF(ISERROR($V1050),"",OFFSET('Smelter Look-up'!$G$4,$V1050-4,0))</f>
        <v/>
      </c>
      <c r="I1050" s="218" t="str">
        <f ca="1">IF(ISERROR($V1050),"",OFFSET('Smelter Look-up'!$H$4,$V1050-4,0))</f>
        <v/>
      </c>
      <c r="J1050" s="218" t="str">
        <f ca="1">IF(ISERROR($V1050),"",OFFSET('Smelter Look-up'!$I$4,$V1050-4,0))</f>
        <v/>
      </c>
      <c r="K1050" s="272"/>
      <c r="L1050" s="272"/>
      <c r="M1050" s="272"/>
      <c r="N1050" s="272"/>
      <c r="O1050" s="272"/>
      <c r="P1050" s="219"/>
      <c r="Q1050" s="273"/>
      <c r="R1050" s="216" t="str">
        <f ca="1">IF(ISERROR($V1050),"",OFFSET('Smelter Look-up'!$C$4,$V1050-4,0)&amp;"")</f>
        <v/>
      </c>
      <c r="S1050" s="224" t="str">
        <f t="shared" ca="1" si="147"/>
        <v/>
      </c>
      <c r="T1050" s="224" t="str">
        <f ca="1">IF(B1050="","",IF(ISERROR(MATCH($J1050,SorP!$B$1:$B$6230,0)),"",INDIRECT("'SorP'!$A$"&amp;MATCH($J1050,SorP!$B$1:$B$6230,0))))</f>
        <v/>
      </c>
      <c r="U1050" s="240"/>
      <c r="V1050" s="274" t="e">
        <f>IF(C1050="",NA(),MATCH($B1050&amp;$C1050,'Smelter Look-up'!$J:$J,0))</f>
        <v>#N/A</v>
      </c>
      <c r="W1050" s="275"/>
      <c r="X1050" s="275">
        <f t="shared" ca="1" si="148"/>
        <v>0</v>
      </c>
      <c r="Y1050" s="275"/>
      <c r="Z1050" s="275"/>
      <c r="AB1050" s="277" t="str">
        <f t="shared" si="149"/>
        <v/>
      </c>
    </row>
    <row r="1051" spans="1:28" s="276" customFormat="1" ht="20.25">
      <c r="A1051" s="330"/>
      <c r="B1051" s="216" t="str">
        <f>IF(LEN(A1051)=0,"",INDEX('Smelter Look-up'!$A:$A,MATCH($A1051,'Smelter Look-up'!$E:$E,0)))</f>
        <v/>
      </c>
      <c r="C1051" s="220" t="str">
        <f>IF(LEN(A1051)=0,"",INDEX('Smelter Look-up'!$C:$C,MATCH($A1051,'Smelter Look-up'!$E:$E,0)))</f>
        <v/>
      </c>
      <c r="D1051" s="282"/>
      <c r="E1051" s="216" t="str">
        <f ca="1">IF(ISERROR($V1051),"",OFFSET('Smelter Look-up'!$D$4,$V1051-4,0)&amp;"")</f>
        <v/>
      </c>
      <c r="F1051" s="216" t="str">
        <f ca="1">IF(ISERROR($V1051),"",OFFSET('Smelter Look-up'!$E$4,$V1051-4,0))</f>
        <v/>
      </c>
      <c r="G1051" s="216" t="str">
        <f ca="1">IF(C1051=$X$4,"Enter smelter details",IF(ISERROR($V1051),"",OFFSET('Smelter Look-up'!$F$4,$V1051-4,0)))</f>
        <v/>
      </c>
      <c r="H1051" s="217" t="str">
        <f ca="1">IF(ISERROR($V1051),"",OFFSET('Smelter Look-up'!$G$4,$V1051-4,0))</f>
        <v/>
      </c>
      <c r="I1051" s="218" t="str">
        <f ca="1">IF(ISERROR($V1051),"",OFFSET('Smelter Look-up'!$H$4,$V1051-4,0))</f>
        <v/>
      </c>
      <c r="J1051" s="218" t="str">
        <f ca="1">IF(ISERROR($V1051),"",OFFSET('Smelter Look-up'!$I$4,$V1051-4,0))</f>
        <v/>
      </c>
      <c r="K1051" s="272"/>
      <c r="L1051" s="272"/>
      <c r="M1051" s="272"/>
      <c r="N1051" s="272"/>
      <c r="O1051" s="272"/>
      <c r="P1051" s="219"/>
      <c r="Q1051" s="273"/>
      <c r="R1051" s="216" t="str">
        <f ca="1">IF(ISERROR($V1051),"",OFFSET('Smelter Look-up'!$C$4,$V1051-4,0)&amp;"")</f>
        <v/>
      </c>
      <c r="S1051" s="224" t="str">
        <f t="shared" ca="1" si="147"/>
        <v/>
      </c>
      <c r="T1051" s="224" t="str">
        <f ca="1">IF(B1051="","",IF(ISERROR(MATCH($J1051,SorP!$B$1:$B$6230,0)),"",INDIRECT("'SorP'!$A$"&amp;MATCH($J1051,SorP!$B$1:$B$6230,0))))</f>
        <v/>
      </c>
      <c r="U1051" s="240"/>
      <c r="V1051" s="274" t="e">
        <f>IF(C1051="",NA(),MATCH($B1051&amp;$C1051,'Smelter Look-up'!$J:$J,0))</f>
        <v>#N/A</v>
      </c>
      <c r="W1051" s="275"/>
      <c r="X1051" s="275">
        <f t="shared" ca="1" si="148"/>
        <v>0</v>
      </c>
      <c r="Y1051" s="275"/>
      <c r="Z1051" s="275"/>
      <c r="AB1051" s="277" t="str">
        <f t="shared" si="149"/>
        <v/>
      </c>
    </row>
    <row r="1052" spans="1:28" s="276" customFormat="1" ht="20.25">
      <c r="A1052" s="330"/>
      <c r="B1052" s="216" t="str">
        <f>IF(LEN(A1052)=0,"",INDEX('Smelter Look-up'!$A:$A,MATCH($A1052,'Smelter Look-up'!$E:$E,0)))</f>
        <v/>
      </c>
      <c r="C1052" s="220" t="str">
        <f>IF(LEN(A1052)=0,"",INDEX('Smelter Look-up'!$C:$C,MATCH($A1052,'Smelter Look-up'!$E:$E,0)))</f>
        <v/>
      </c>
      <c r="D1052" s="282"/>
      <c r="E1052" s="216" t="str">
        <f ca="1">IF(ISERROR($V1052),"",OFFSET('Smelter Look-up'!$D$4,$V1052-4,0)&amp;"")</f>
        <v/>
      </c>
      <c r="F1052" s="216" t="str">
        <f ca="1">IF(ISERROR($V1052),"",OFFSET('Smelter Look-up'!$E$4,$V1052-4,0))</f>
        <v/>
      </c>
      <c r="G1052" s="216" t="str">
        <f ca="1">IF(C1052=$X$4,"Enter smelter details",IF(ISERROR($V1052),"",OFFSET('Smelter Look-up'!$F$4,$V1052-4,0)))</f>
        <v/>
      </c>
      <c r="H1052" s="217" t="str">
        <f ca="1">IF(ISERROR($V1052),"",OFFSET('Smelter Look-up'!$G$4,$V1052-4,0))</f>
        <v/>
      </c>
      <c r="I1052" s="218" t="str">
        <f ca="1">IF(ISERROR($V1052),"",OFFSET('Smelter Look-up'!$H$4,$V1052-4,0))</f>
        <v/>
      </c>
      <c r="J1052" s="218" t="str">
        <f ca="1">IF(ISERROR($V1052),"",OFFSET('Smelter Look-up'!$I$4,$V1052-4,0))</f>
        <v/>
      </c>
      <c r="K1052" s="272"/>
      <c r="L1052" s="272"/>
      <c r="M1052" s="272"/>
      <c r="N1052" s="272"/>
      <c r="O1052" s="272"/>
      <c r="P1052" s="219"/>
      <c r="Q1052" s="273"/>
      <c r="R1052" s="216" t="str">
        <f ca="1">IF(ISERROR($V1052),"",OFFSET('Smelter Look-up'!$C$4,$V1052-4,0)&amp;"")</f>
        <v/>
      </c>
      <c r="S1052" s="224" t="str">
        <f t="shared" ref="S1052:S1082" ca="1" si="150">IF(B1052="","",IF(ISERROR(MATCH($E1052,CL,0)),"Unknown",INDIRECT("'C'!$A$"&amp;MATCH($E1052,CL,0)+1)))</f>
        <v/>
      </c>
      <c r="T1052" s="224" t="str">
        <f ca="1">IF(B1052="","",IF(ISERROR(MATCH($J1052,SorP!$B$1:$B$6230,0)),"",INDIRECT("'SorP'!$A$"&amp;MATCH($J1052,SorP!$B$1:$B$6230,0))))</f>
        <v/>
      </c>
      <c r="U1052" s="240"/>
      <c r="V1052" s="274" t="e">
        <f>IF(C1052="",NA(),MATCH($B1052&amp;$C1052,'Smelter Look-up'!$J:$J,0))</f>
        <v>#N/A</v>
      </c>
      <c r="W1052" s="275"/>
      <c r="X1052" s="275">
        <f t="shared" ref="X1052:X1082" ca="1" si="151">IF(AND(C1052="Smelter not listed",OR(LEN(D1052)=0,LEN(E1052)=0)),1,0)</f>
        <v>0</v>
      </c>
      <c r="Y1052" s="275"/>
      <c r="Z1052" s="275"/>
      <c r="AB1052" s="277" t="str">
        <f t="shared" ref="AB1052:AB1082" si="152">B1052&amp;C1052</f>
        <v/>
      </c>
    </row>
    <row r="1053" spans="1:28" s="276" customFormat="1" ht="20.25">
      <c r="A1053" s="330"/>
      <c r="B1053" s="216" t="str">
        <f>IF(LEN(A1053)=0,"",INDEX('Smelter Look-up'!$A:$A,MATCH($A1053,'Smelter Look-up'!$E:$E,0)))</f>
        <v/>
      </c>
      <c r="C1053" s="220" t="str">
        <f>IF(LEN(A1053)=0,"",INDEX('Smelter Look-up'!$C:$C,MATCH($A1053,'Smelter Look-up'!$E:$E,0)))</f>
        <v/>
      </c>
      <c r="D1053" s="282"/>
      <c r="E1053" s="216" t="str">
        <f ca="1">IF(ISERROR($V1053),"",OFFSET('Smelter Look-up'!$D$4,$V1053-4,0)&amp;"")</f>
        <v/>
      </c>
      <c r="F1053" s="216" t="str">
        <f ca="1">IF(ISERROR($V1053),"",OFFSET('Smelter Look-up'!$E$4,$V1053-4,0))</f>
        <v/>
      </c>
      <c r="G1053" s="216" t="str">
        <f ca="1">IF(C1053=$X$4,"Enter smelter details",IF(ISERROR($V1053),"",OFFSET('Smelter Look-up'!$F$4,$V1053-4,0)))</f>
        <v/>
      </c>
      <c r="H1053" s="217" t="str">
        <f ca="1">IF(ISERROR($V1053),"",OFFSET('Smelter Look-up'!$G$4,$V1053-4,0))</f>
        <v/>
      </c>
      <c r="I1053" s="218" t="str">
        <f ca="1">IF(ISERROR($V1053),"",OFFSET('Smelter Look-up'!$H$4,$V1053-4,0))</f>
        <v/>
      </c>
      <c r="J1053" s="218" t="str">
        <f ca="1">IF(ISERROR($V1053),"",OFFSET('Smelter Look-up'!$I$4,$V1053-4,0))</f>
        <v/>
      </c>
      <c r="K1053" s="272"/>
      <c r="L1053" s="272"/>
      <c r="M1053" s="272"/>
      <c r="N1053" s="272"/>
      <c r="O1053" s="272"/>
      <c r="P1053" s="219"/>
      <c r="Q1053" s="273"/>
      <c r="R1053" s="216" t="str">
        <f ca="1">IF(ISERROR($V1053),"",OFFSET('Smelter Look-up'!$C$4,$V1053-4,0)&amp;"")</f>
        <v/>
      </c>
      <c r="S1053" s="224" t="str">
        <f t="shared" ca="1" si="150"/>
        <v/>
      </c>
      <c r="T1053" s="224" t="str">
        <f ca="1">IF(B1053="","",IF(ISERROR(MATCH($J1053,SorP!$B$1:$B$6230,0)),"",INDIRECT("'SorP'!$A$"&amp;MATCH($J1053,SorP!$B$1:$B$6230,0))))</f>
        <v/>
      </c>
      <c r="U1053" s="240"/>
      <c r="V1053" s="274" t="e">
        <f>IF(C1053="",NA(),MATCH($B1053&amp;$C1053,'Smelter Look-up'!$J:$J,0))</f>
        <v>#N/A</v>
      </c>
      <c r="W1053" s="275"/>
      <c r="X1053" s="275">
        <f t="shared" ca="1" si="151"/>
        <v>0</v>
      </c>
      <c r="Y1053" s="275"/>
      <c r="Z1053" s="275"/>
      <c r="AB1053" s="277" t="str">
        <f t="shared" si="152"/>
        <v/>
      </c>
    </row>
    <row r="1054" spans="1:28" s="276" customFormat="1" ht="20.25">
      <c r="A1054" s="330"/>
      <c r="B1054" s="216" t="str">
        <f>IF(LEN(A1054)=0,"",INDEX('Smelter Look-up'!$A:$A,MATCH($A1054,'Smelter Look-up'!$E:$E,0)))</f>
        <v/>
      </c>
      <c r="C1054" s="220" t="str">
        <f>IF(LEN(A1054)=0,"",INDEX('Smelter Look-up'!$C:$C,MATCH($A1054,'Smelter Look-up'!$E:$E,0)))</f>
        <v/>
      </c>
      <c r="D1054" s="282"/>
      <c r="E1054" s="216" t="str">
        <f ca="1">IF(ISERROR($V1054),"",OFFSET('Smelter Look-up'!$D$4,$V1054-4,0)&amp;"")</f>
        <v/>
      </c>
      <c r="F1054" s="216" t="str">
        <f ca="1">IF(ISERROR($V1054),"",OFFSET('Smelter Look-up'!$E$4,$V1054-4,0))</f>
        <v/>
      </c>
      <c r="G1054" s="216" t="str">
        <f ca="1">IF(C1054=$X$4,"Enter smelter details",IF(ISERROR($V1054),"",OFFSET('Smelter Look-up'!$F$4,$V1054-4,0)))</f>
        <v/>
      </c>
      <c r="H1054" s="217" t="str">
        <f ca="1">IF(ISERROR($V1054),"",OFFSET('Smelter Look-up'!$G$4,$V1054-4,0))</f>
        <v/>
      </c>
      <c r="I1054" s="218" t="str">
        <f ca="1">IF(ISERROR($V1054),"",OFFSET('Smelter Look-up'!$H$4,$V1054-4,0))</f>
        <v/>
      </c>
      <c r="J1054" s="218" t="str">
        <f ca="1">IF(ISERROR($V1054),"",OFFSET('Smelter Look-up'!$I$4,$V1054-4,0))</f>
        <v/>
      </c>
      <c r="K1054" s="272"/>
      <c r="L1054" s="272"/>
      <c r="M1054" s="272"/>
      <c r="N1054" s="272"/>
      <c r="O1054" s="272"/>
      <c r="P1054" s="219"/>
      <c r="Q1054" s="273"/>
      <c r="R1054" s="216" t="str">
        <f ca="1">IF(ISERROR($V1054),"",OFFSET('Smelter Look-up'!$C$4,$V1054-4,0)&amp;"")</f>
        <v/>
      </c>
      <c r="S1054" s="224" t="str">
        <f t="shared" ca="1" si="150"/>
        <v/>
      </c>
      <c r="T1054" s="224" t="str">
        <f ca="1">IF(B1054="","",IF(ISERROR(MATCH($J1054,SorP!$B$1:$B$6230,0)),"",INDIRECT("'SorP'!$A$"&amp;MATCH($J1054,SorP!$B$1:$B$6230,0))))</f>
        <v/>
      </c>
      <c r="U1054" s="240"/>
      <c r="V1054" s="274" t="e">
        <f>IF(C1054="",NA(),MATCH($B1054&amp;$C1054,'Smelter Look-up'!$J:$J,0))</f>
        <v>#N/A</v>
      </c>
      <c r="W1054" s="275"/>
      <c r="X1054" s="275">
        <f t="shared" ca="1" si="151"/>
        <v>0</v>
      </c>
      <c r="Y1054" s="275"/>
      <c r="Z1054" s="275"/>
      <c r="AB1054" s="277" t="str">
        <f t="shared" si="152"/>
        <v/>
      </c>
    </row>
    <row r="1055" spans="1:28" s="276" customFormat="1" ht="20.25">
      <c r="A1055" s="330"/>
      <c r="B1055" s="216" t="str">
        <f>IF(LEN(A1055)=0,"",INDEX('Smelter Look-up'!$A:$A,MATCH($A1055,'Smelter Look-up'!$E:$E,0)))</f>
        <v/>
      </c>
      <c r="C1055" s="220" t="str">
        <f>IF(LEN(A1055)=0,"",INDEX('Smelter Look-up'!$C:$C,MATCH($A1055,'Smelter Look-up'!$E:$E,0)))</f>
        <v/>
      </c>
      <c r="D1055" s="282"/>
      <c r="E1055" s="216" t="str">
        <f ca="1">IF(ISERROR($V1055),"",OFFSET('Smelter Look-up'!$D$4,$V1055-4,0)&amp;"")</f>
        <v/>
      </c>
      <c r="F1055" s="216" t="str">
        <f ca="1">IF(ISERROR($V1055),"",OFFSET('Smelter Look-up'!$E$4,$V1055-4,0))</f>
        <v/>
      </c>
      <c r="G1055" s="216" t="str">
        <f ca="1">IF(C1055=$X$4,"Enter smelter details",IF(ISERROR($V1055),"",OFFSET('Smelter Look-up'!$F$4,$V1055-4,0)))</f>
        <v/>
      </c>
      <c r="H1055" s="217" t="str">
        <f ca="1">IF(ISERROR($V1055),"",OFFSET('Smelter Look-up'!$G$4,$V1055-4,0))</f>
        <v/>
      </c>
      <c r="I1055" s="218" t="str">
        <f ca="1">IF(ISERROR($V1055),"",OFFSET('Smelter Look-up'!$H$4,$V1055-4,0))</f>
        <v/>
      </c>
      <c r="J1055" s="218" t="str">
        <f ca="1">IF(ISERROR($V1055),"",OFFSET('Smelter Look-up'!$I$4,$V1055-4,0))</f>
        <v/>
      </c>
      <c r="K1055" s="272"/>
      <c r="L1055" s="272"/>
      <c r="M1055" s="272"/>
      <c r="N1055" s="272"/>
      <c r="O1055" s="272"/>
      <c r="P1055" s="219"/>
      <c r="Q1055" s="273"/>
      <c r="R1055" s="216" t="str">
        <f ca="1">IF(ISERROR($V1055),"",OFFSET('Smelter Look-up'!$C$4,$V1055-4,0)&amp;"")</f>
        <v/>
      </c>
      <c r="S1055" s="224" t="str">
        <f t="shared" ca="1" si="150"/>
        <v/>
      </c>
      <c r="T1055" s="224" t="str">
        <f ca="1">IF(B1055="","",IF(ISERROR(MATCH($J1055,SorP!$B$1:$B$6230,0)),"",INDIRECT("'SorP'!$A$"&amp;MATCH($J1055,SorP!$B$1:$B$6230,0))))</f>
        <v/>
      </c>
      <c r="U1055" s="240"/>
      <c r="V1055" s="274" t="e">
        <f>IF(C1055="",NA(),MATCH($B1055&amp;$C1055,'Smelter Look-up'!$J:$J,0))</f>
        <v>#N/A</v>
      </c>
      <c r="W1055" s="275"/>
      <c r="X1055" s="275">
        <f t="shared" ca="1" si="151"/>
        <v>0</v>
      </c>
      <c r="Y1055" s="275"/>
      <c r="Z1055" s="275"/>
      <c r="AB1055" s="277" t="str">
        <f t="shared" si="152"/>
        <v/>
      </c>
    </row>
    <row r="1056" spans="1:28" s="276" customFormat="1" ht="20.25">
      <c r="A1056" s="330"/>
      <c r="B1056" s="216" t="str">
        <f>IF(LEN(A1056)=0,"",INDEX('Smelter Look-up'!$A:$A,MATCH($A1056,'Smelter Look-up'!$E:$E,0)))</f>
        <v/>
      </c>
      <c r="C1056" s="220" t="str">
        <f>IF(LEN(A1056)=0,"",INDEX('Smelter Look-up'!$C:$C,MATCH($A1056,'Smelter Look-up'!$E:$E,0)))</f>
        <v/>
      </c>
      <c r="D1056" s="282"/>
      <c r="E1056" s="216" t="str">
        <f ca="1">IF(ISERROR($V1056),"",OFFSET('Smelter Look-up'!$D$4,$V1056-4,0)&amp;"")</f>
        <v/>
      </c>
      <c r="F1056" s="216" t="str">
        <f ca="1">IF(ISERROR($V1056),"",OFFSET('Smelter Look-up'!$E$4,$V1056-4,0))</f>
        <v/>
      </c>
      <c r="G1056" s="216" t="str">
        <f ca="1">IF(C1056=$X$4,"Enter smelter details",IF(ISERROR($V1056),"",OFFSET('Smelter Look-up'!$F$4,$V1056-4,0)))</f>
        <v/>
      </c>
      <c r="H1056" s="217" t="str">
        <f ca="1">IF(ISERROR($V1056),"",OFFSET('Smelter Look-up'!$G$4,$V1056-4,0))</f>
        <v/>
      </c>
      <c r="I1056" s="218" t="str">
        <f ca="1">IF(ISERROR($V1056),"",OFFSET('Smelter Look-up'!$H$4,$V1056-4,0))</f>
        <v/>
      </c>
      <c r="J1056" s="218" t="str">
        <f ca="1">IF(ISERROR($V1056),"",OFFSET('Smelter Look-up'!$I$4,$V1056-4,0))</f>
        <v/>
      </c>
      <c r="K1056" s="272"/>
      <c r="L1056" s="272"/>
      <c r="M1056" s="272"/>
      <c r="N1056" s="272"/>
      <c r="O1056" s="272"/>
      <c r="P1056" s="219"/>
      <c r="Q1056" s="273"/>
      <c r="R1056" s="216" t="str">
        <f ca="1">IF(ISERROR($V1056),"",OFFSET('Smelter Look-up'!$C$4,$V1056-4,0)&amp;"")</f>
        <v/>
      </c>
      <c r="S1056" s="224" t="str">
        <f t="shared" ca="1" si="150"/>
        <v/>
      </c>
      <c r="T1056" s="224" t="str">
        <f ca="1">IF(B1056="","",IF(ISERROR(MATCH($J1056,SorP!$B$1:$B$6230,0)),"",INDIRECT("'SorP'!$A$"&amp;MATCH($J1056,SorP!$B$1:$B$6230,0))))</f>
        <v/>
      </c>
      <c r="U1056" s="240"/>
      <c r="V1056" s="274" t="e">
        <f>IF(C1056="",NA(),MATCH($B1056&amp;$C1056,'Smelter Look-up'!$J:$J,0))</f>
        <v>#N/A</v>
      </c>
      <c r="W1056" s="275"/>
      <c r="X1056" s="275">
        <f t="shared" ca="1" si="151"/>
        <v>0</v>
      </c>
      <c r="Y1056" s="275"/>
      <c r="Z1056" s="275"/>
      <c r="AB1056" s="277" t="str">
        <f t="shared" si="152"/>
        <v/>
      </c>
    </row>
    <row r="1057" spans="1:28" s="276" customFormat="1" ht="20.25">
      <c r="A1057" s="330"/>
      <c r="B1057" s="216" t="str">
        <f>IF(LEN(A1057)=0,"",INDEX('Smelter Look-up'!$A:$A,MATCH($A1057,'Smelter Look-up'!$E:$E,0)))</f>
        <v/>
      </c>
      <c r="C1057" s="220" t="str">
        <f>IF(LEN(A1057)=0,"",INDEX('Smelter Look-up'!$C:$C,MATCH($A1057,'Smelter Look-up'!$E:$E,0)))</f>
        <v/>
      </c>
      <c r="D1057" s="282"/>
      <c r="E1057" s="216" t="str">
        <f ca="1">IF(ISERROR($V1057),"",OFFSET('Smelter Look-up'!$D$4,$V1057-4,0)&amp;"")</f>
        <v/>
      </c>
      <c r="F1057" s="216" t="str">
        <f ca="1">IF(ISERROR($V1057),"",OFFSET('Smelter Look-up'!$E$4,$V1057-4,0))</f>
        <v/>
      </c>
      <c r="G1057" s="216" t="str">
        <f ca="1">IF(C1057=$X$4,"Enter smelter details",IF(ISERROR($V1057),"",OFFSET('Smelter Look-up'!$F$4,$V1057-4,0)))</f>
        <v/>
      </c>
      <c r="H1057" s="217" t="str">
        <f ca="1">IF(ISERROR($V1057),"",OFFSET('Smelter Look-up'!$G$4,$V1057-4,0))</f>
        <v/>
      </c>
      <c r="I1057" s="218" t="str">
        <f ca="1">IF(ISERROR($V1057),"",OFFSET('Smelter Look-up'!$H$4,$V1057-4,0))</f>
        <v/>
      </c>
      <c r="J1057" s="218" t="str">
        <f ca="1">IF(ISERROR($V1057),"",OFFSET('Smelter Look-up'!$I$4,$V1057-4,0))</f>
        <v/>
      </c>
      <c r="K1057" s="272"/>
      <c r="L1057" s="272"/>
      <c r="M1057" s="272"/>
      <c r="N1057" s="272"/>
      <c r="O1057" s="272"/>
      <c r="P1057" s="219"/>
      <c r="Q1057" s="273"/>
      <c r="R1057" s="216" t="str">
        <f ca="1">IF(ISERROR($V1057),"",OFFSET('Smelter Look-up'!$C$4,$V1057-4,0)&amp;"")</f>
        <v/>
      </c>
      <c r="S1057" s="224" t="str">
        <f t="shared" ca="1" si="150"/>
        <v/>
      </c>
      <c r="T1057" s="224" t="str">
        <f ca="1">IF(B1057="","",IF(ISERROR(MATCH($J1057,SorP!$B$1:$B$6230,0)),"",INDIRECT("'SorP'!$A$"&amp;MATCH($J1057,SorP!$B$1:$B$6230,0))))</f>
        <v/>
      </c>
      <c r="U1057" s="240"/>
      <c r="V1057" s="274" t="e">
        <f>IF(C1057="",NA(),MATCH($B1057&amp;$C1057,'Smelter Look-up'!$J:$J,0))</f>
        <v>#N/A</v>
      </c>
      <c r="W1057" s="275"/>
      <c r="X1057" s="275">
        <f t="shared" ca="1" si="151"/>
        <v>0</v>
      </c>
      <c r="Y1057" s="275"/>
      <c r="Z1057" s="275"/>
      <c r="AB1057" s="277" t="str">
        <f t="shared" si="152"/>
        <v/>
      </c>
    </row>
    <row r="1058" spans="1:28" s="276" customFormat="1" ht="20.25">
      <c r="A1058" s="330"/>
      <c r="B1058" s="216" t="str">
        <f>IF(LEN(A1058)=0,"",INDEX('Smelter Look-up'!$A:$A,MATCH($A1058,'Smelter Look-up'!$E:$E,0)))</f>
        <v/>
      </c>
      <c r="C1058" s="220" t="str">
        <f>IF(LEN(A1058)=0,"",INDEX('Smelter Look-up'!$C:$C,MATCH($A1058,'Smelter Look-up'!$E:$E,0)))</f>
        <v/>
      </c>
      <c r="D1058" s="282"/>
      <c r="E1058" s="216" t="str">
        <f ca="1">IF(ISERROR($V1058),"",OFFSET('Smelter Look-up'!$D$4,$V1058-4,0)&amp;"")</f>
        <v/>
      </c>
      <c r="F1058" s="216" t="str">
        <f ca="1">IF(ISERROR($V1058),"",OFFSET('Smelter Look-up'!$E$4,$V1058-4,0))</f>
        <v/>
      </c>
      <c r="G1058" s="216" t="str">
        <f ca="1">IF(C1058=$X$4,"Enter smelter details",IF(ISERROR($V1058),"",OFFSET('Smelter Look-up'!$F$4,$V1058-4,0)))</f>
        <v/>
      </c>
      <c r="H1058" s="217" t="str">
        <f ca="1">IF(ISERROR($V1058),"",OFFSET('Smelter Look-up'!$G$4,$V1058-4,0))</f>
        <v/>
      </c>
      <c r="I1058" s="218" t="str">
        <f ca="1">IF(ISERROR($V1058),"",OFFSET('Smelter Look-up'!$H$4,$V1058-4,0))</f>
        <v/>
      </c>
      <c r="J1058" s="218" t="str">
        <f ca="1">IF(ISERROR($V1058),"",OFFSET('Smelter Look-up'!$I$4,$V1058-4,0))</f>
        <v/>
      </c>
      <c r="K1058" s="272"/>
      <c r="L1058" s="272"/>
      <c r="M1058" s="272"/>
      <c r="N1058" s="272"/>
      <c r="O1058" s="272"/>
      <c r="P1058" s="219"/>
      <c r="Q1058" s="273"/>
      <c r="R1058" s="216" t="str">
        <f ca="1">IF(ISERROR($V1058),"",OFFSET('Smelter Look-up'!$C$4,$V1058-4,0)&amp;"")</f>
        <v/>
      </c>
      <c r="S1058" s="224" t="str">
        <f t="shared" ca="1" si="150"/>
        <v/>
      </c>
      <c r="T1058" s="224" t="str">
        <f ca="1">IF(B1058="","",IF(ISERROR(MATCH($J1058,SorP!$B$1:$B$6230,0)),"",INDIRECT("'SorP'!$A$"&amp;MATCH($J1058,SorP!$B$1:$B$6230,0))))</f>
        <v/>
      </c>
      <c r="U1058" s="240"/>
      <c r="V1058" s="274" t="e">
        <f>IF(C1058="",NA(),MATCH($B1058&amp;$C1058,'Smelter Look-up'!$J:$J,0))</f>
        <v>#N/A</v>
      </c>
      <c r="W1058" s="275"/>
      <c r="X1058" s="275">
        <f t="shared" ca="1" si="151"/>
        <v>0</v>
      </c>
      <c r="Y1058" s="275"/>
      <c r="Z1058" s="275"/>
      <c r="AB1058" s="277" t="str">
        <f t="shared" si="152"/>
        <v/>
      </c>
    </row>
    <row r="1059" spans="1:28" s="276" customFormat="1" ht="20.25">
      <c r="A1059" s="330"/>
      <c r="B1059" s="216" t="str">
        <f>IF(LEN(A1059)=0,"",INDEX('Smelter Look-up'!$A:$A,MATCH($A1059,'Smelter Look-up'!$E:$E,0)))</f>
        <v/>
      </c>
      <c r="C1059" s="220" t="str">
        <f>IF(LEN(A1059)=0,"",INDEX('Smelter Look-up'!$C:$C,MATCH($A1059,'Smelter Look-up'!$E:$E,0)))</f>
        <v/>
      </c>
      <c r="D1059" s="282"/>
      <c r="E1059" s="216" t="str">
        <f ca="1">IF(ISERROR($V1059),"",OFFSET('Smelter Look-up'!$D$4,$V1059-4,0)&amp;"")</f>
        <v/>
      </c>
      <c r="F1059" s="216" t="str">
        <f ca="1">IF(ISERROR($V1059),"",OFFSET('Smelter Look-up'!$E$4,$V1059-4,0))</f>
        <v/>
      </c>
      <c r="G1059" s="216" t="str">
        <f ca="1">IF(C1059=$X$4,"Enter smelter details",IF(ISERROR($V1059),"",OFFSET('Smelter Look-up'!$F$4,$V1059-4,0)))</f>
        <v/>
      </c>
      <c r="H1059" s="217" t="str">
        <f ca="1">IF(ISERROR($V1059),"",OFFSET('Smelter Look-up'!$G$4,$V1059-4,0))</f>
        <v/>
      </c>
      <c r="I1059" s="218" t="str">
        <f ca="1">IF(ISERROR($V1059),"",OFFSET('Smelter Look-up'!$H$4,$V1059-4,0))</f>
        <v/>
      </c>
      <c r="J1059" s="218" t="str">
        <f ca="1">IF(ISERROR($V1059),"",OFFSET('Smelter Look-up'!$I$4,$V1059-4,0))</f>
        <v/>
      </c>
      <c r="K1059" s="272"/>
      <c r="L1059" s="272"/>
      <c r="M1059" s="272"/>
      <c r="N1059" s="272"/>
      <c r="O1059" s="272"/>
      <c r="P1059" s="219"/>
      <c r="Q1059" s="273"/>
      <c r="R1059" s="216" t="str">
        <f ca="1">IF(ISERROR($V1059),"",OFFSET('Smelter Look-up'!$C$4,$V1059-4,0)&amp;"")</f>
        <v/>
      </c>
      <c r="S1059" s="224" t="str">
        <f t="shared" ca="1" si="150"/>
        <v/>
      </c>
      <c r="T1059" s="224" t="str">
        <f ca="1">IF(B1059="","",IF(ISERROR(MATCH($J1059,SorP!$B$1:$B$6230,0)),"",INDIRECT("'SorP'!$A$"&amp;MATCH($J1059,SorP!$B$1:$B$6230,0))))</f>
        <v/>
      </c>
      <c r="U1059" s="240"/>
      <c r="V1059" s="274" t="e">
        <f>IF(C1059="",NA(),MATCH($B1059&amp;$C1059,'Smelter Look-up'!$J:$J,0))</f>
        <v>#N/A</v>
      </c>
      <c r="W1059" s="275"/>
      <c r="X1059" s="275">
        <f t="shared" ca="1" si="151"/>
        <v>0</v>
      </c>
      <c r="Y1059" s="275"/>
      <c r="Z1059" s="275"/>
      <c r="AB1059" s="277" t="str">
        <f t="shared" si="152"/>
        <v/>
      </c>
    </row>
    <row r="1060" spans="1:28" s="276" customFormat="1" ht="20.25">
      <c r="A1060" s="330"/>
      <c r="B1060" s="216" t="str">
        <f>IF(LEN(A1060)=0,"",INDEX('Smelter Look-up'!$A:$A,MATCH($A1060,'Smelter Look-up'!$E:$E,0)))</f>
        <v/>
      </c>
      <c r="C1060" s="220" t="str">
        <f>IF(LEN(A1060)=0,"",INDEX('Smelter Look-up'!$C:$C,MATCH($A1060,'Smelter Look-up'!$E:$E,0)))</f>
        <v/>
      </c>
      <c r="D1060" s="282"/>
      <c r="E1060" s="216" t="str">
        <f ca="1">IF(ISERROR($V1060),"",OFFSET('Smelter Look-up'!$D$4,$V1060-4,0)&amp;"")</f>
        <v/>
      </c>
      <c r="F1060" s="216" t="str">
        <f ca="1">IF(ISERROR($V1060),"",OFFSET('Smelter Look-up'!$E$4,$V1060-4,0))</f>
        <v/>
      </c>
      <c r="G1060" s="216" t="str">
        <f ca="1">IF(C1060=$X$4,"Enter smelter details",IF(ISERROR($V1060),"",OFFSET('Smelter Look-up'!$F$4,$V1060-4,0)))</f>
        <v/>
      </c>
      <c r="H1060" s="217" t="str">
        <f ca="1">IF(ISERROR($V1060),"",OFFSET('Smelter Look-up'!$G$4,$V1060-4,0))</f>
        <v/>
      </c>
      <c r="I1060" s="218" t="str">
        <f ca="1">IF(ISERROR($V1060),"",OFFSET('Smelter Look-up'!$H$4,$V1060-4,0))</f>
        <v/>
      </c>
      <c r="J1060" s="218" t="str">
        <f ca="1">IF(ISERROR($V1060),"",OFFSET('Smelter Look-up'!$I$4,$V1060-4,0))</f>
        <v/>
      </c>
      <c r="K1060" s="272"/>
      <c r="L1060" s="272"/>
      <c r="M1060" s="272"/>
      <c r="N1060" s="272"/>
      <c r="O1060" s="272"/>
      <c r="P1060" s="219"/>
      <c r="Q1060" s="273"/>
      <c r="R1060" s="216" t="str">
        <f ca="1">IF(ISERROR($V1060),"",OFFSET('Smelter Look-up'!$C$4,$V1060-4,0)&amp;"")</f>
        <v/>
      </c>
      <c r="S1060" s="224" t="str">
        <f t="shared" ca="1" si="150"/>
        <v/>
      </c>
      <c r="T1060" s="224" t="str">
        <f ca="1">IF(B1060="","",IF(ISERROR(MATCH($J1060,SorP!$B$1:$B$6230,0)),"",INDIRECT("'SorP'!$A$"&amp;MATCH($J1060,SorP!$B$1:$B$6230,0))))</f>
        <v/>
      </c>
      <c r="U1060" s="240"/>
      <c r="V1060" s="274" t="e">
        <f>IF(C1060="",NA(),MATCH($B1060&amp;$C1060,'Smelter Look-up'!$J:$J,0))</f>
        <v>#N/A</v>
      </c>
      <c r="W1060" s="275"/>
      <c r="X1060" s="275">
        <f t="shared" ca="1" si="151"/>
        <v>0</v>
      </c>
      <c r="Y1060" s="275"/>
      <c r="Z1060" s="275"/>
      <c r="AB1060" s="277" t="str">
        <f t="shared" si="152"/>
        <v/>
      </c>
    </row>
    <row r="1061" spans="1:28" s="276" customFormat="1" ht="20.25">
      <c r="A1061" s="330"/>
      <c r="B1061" s="216" t="str">
        <f>IF(LEN(A1061)=0,"",INDEX('Smelter Look-up'!$A:$A,MATCH($A1061,'Smelter Look-up'!$E:$E,0)))</f>
        <v/>
      </c>
      <c r="C1061" s="220" t="str">
        <f>IF(LEN(A1061)=0,"",INDEX('Smelter Look-up'!$C:$C,MATCH($A1061,'Smelter Look-up'!$E:$E,0)))</f>
        <v/>
      </c>
      <c r="D1061" s="282"/>
      <c r="E1061" s="216" t="str">
        <f ca="1">IF(ISERROR($V1061),"",OFFSET('Smelter Look-up'!$D$4,$V1061-4,0)&amp;"")</f>
        <v/>
      </c>
      <c r="F1061" s="216" t="str">
        <f ca="1">IF(ISERROR($V1061),"",OFFSET('Smelter Look-up'!$E$4,$V1061-4,0))</f>
        <v/>
      </c>
      <c r="G1061" s="216" t="str">
        <f ca="1">IF(C1061=$X$4,"Enter smelter details",IF(ISERROR($V1061),"",OFFSET('Smelter Look-up'!$F$4,$V1061-4,0)))</f>
        <v/>
      </c>
      <c r="H1061" s="217" t="str">
        <f ca="1">IF(ISERROR($V1061),"",OFFSET('Smelter Look-up'!$G$4,$V1061-4,0))</f>
        <v/>
      </c>
      <c r="I1061" s="218" t="str">
        <f ca="1">IF(ISERROR($V1061),"",OFFSET('Smelter Look-up'!$H$4,$V1061-4,0))</f>
        <v/>
      </c>
      <c r="J1061" s="218" t="str">
        <f ca="1">IF(ISERROR($V1061),"",OFFSET('Smelter Look-up'!$I$4,$V1061-4,0))</f>
        <v/>
      </c>
      <c r="K1061" s="272"/>
      <c r="L1061" s="272"/>
      <c r="M1061" s="272"/>
      <c r="N1061" s="272"/>
      <c r="O1061" s="272"/>
      <c r="P1061" s="219"/>
      <c r="Q1061" s="273"/>
      <c r="R1061" s="216" t="str">
        <f ca="1">IF(ISERROR($V1061),"",OFFSET('Smelter Look-up'!$C$4,$V1061-4,0)&amp;"")</f>
        <v/>
      </c>
      <c r="S1061" s="224" t="str">
        <f t="shared" ca="1" si="150"/>
        <v/>
      </c>
      <c r="T1061" s="224" t="str">
        <f ca="1">IF(B1061="","",IF(ISERROR(MATCH($J1061,SorP!$B$1:$B$6230,0)),"",INDIRECT("'SorP'!$A$"&amp;MATCH($J1061,SorP!$B$1:$B$6230,0))))</f>
        <v/>
      </c>
      <c r="U1061" s="240"/>
      <c r="V1061" s="274" t="e">
        <f>IF(C1061="",NA(),MATCH($B1061&amp;$C1061,'Smelter Look-up'!$J:$J,0))</f>
        <v>#N/A</v>
      </c>
      <c r="W1061" s="275"/>
      <c r="X1061" s="275">
        <f t="shared" ca="1" si="151"/>
        <v>0</v>
      </c>
      <c r="Y1061" s="275"/>
      <c r="Z1061" s="275"/>
      <c r="AB1061" s="277" t="str">
        <f t="shared" si="152"/>
        <v/>
      </c>
    </row>
    <row r="1062" spans="1:28" s="276" customFormat="1" ht="20.25">
      <c r="A1062" s="330"/>
      <c r="B1062" s="216" t="str">
        <f>IF(LEN(A1062)=0,"",INDEX('Smelter Look-up'!$A:$A,MATCH($A1062,'Smelter Look-up'!$E:$E,0)))</f>
        <v/>
      </c>
      <c r="C1062" s="220" t="str">
        <f>IF(LEN(A1062)=0,"",INDEX('Smelter Look-up'!$C:$C,MATCH($A1062,'Smelter Look-up'!$E:$E,0)))</f>
        <v/>
      </c>
      <c r="D1062" s="282"/>
      <c r="E1062" s="216" t="str">
        <f ca="1">IF(ISERROR($V1062),"",OFFSET('Smelter Look-up'!$D$4,$V1062-4,0)&amp;"")</f>
        <v/>
      </c>
      <c r="F1062" s="216" t="str">
        <f ca="1">IF(ISERROR($V1062),"",OFFSET('Smelter Look-up'!$E$4,$V1062-4,0))</f>
        <v/>
      </c>
      <c r="G1062" s="216" t="str">
        <f ca="1">IF(C1062=$X$4,"Enter smelter details",IF(ISERROR($V1062),"",OFFSET('Smelter Look-up'!$F$4,$V1062-4,0)))</f>
        <v/>
      </c>
      <c r="H1062" s="217" t="str">
        <f ca="1">IF(ISERROR($V1062),"",OFFSET('Smelter Look-up'!$G$4,$V1062-4,0))</f>
        <v/>
      </c>
      <c r="I1062" s="218" t="str">
        <f ca="1">IF(ISERROR($V1062),"",OFFSET('Smelter Look-up'!$H$4,$V1062-4,0))</f>
        <v/>
      </c>
      <c r="J1062" s="218" t="str">
        <f ca="1">IF(ISERROR($V1062),"",OFFSET('Smelter Look-up'!$I$4,$V1062-4,0))</f>
        <v/>
      </c>
      <c r="K1062" s="272"/>
      <c r="L1062" s="272"/>
      <c r="M1062" s="272"/>
      <c r="N1062" s="272"/>
      <c r="O1062" s="272"/>
      <c r="P1062" s="219"/>
      <c r="Q1062" s="273"/>
      <c r="R1062" s="216" t="str">
        <f ca="1">IF(ISERROR($V1062),"",OFFSET('Smelter Look-up'!$C$4,$V1062-4,0)&amp;"")</f>
        <v/>
      </c>
      <c r="S1062" s="224" t="str">
        <f t="shared" ca="1" si="150"/>
        <v/>
      </c>
      <c r="T1062" s="224" t="str">
        <f ca="1">IF(B1062="","",IF(ISERROR(MATCH($J1062,SorP!$B$1:$B$6230,0)),"",INDIRECT("'SorP'!$A$"&amp;MATCH($J1062,SorP!$B$1:$B$6230,0))))</f>
        <v/>
      </c>
      <c r="U1062" s="240"/>
      <c r="V1062" s="274" t="e">
        <f>IF(C1062="",NA(),MATCH($B1062&amp;$C1062,'Smelter Look-up'!$J:$J,0))</f>
        <v>#N/A</v>
      </c>
      <c r="W1062" s="275"/>
      <c r="X1062" s="275">
        <f t="shared" ca="1" si="151"/>
        <v>0</v>
      </c>
      <c r="Y1062" s="275"/>
      <c r="Z1062" s="275"/>
      <c r="AB1062" s="277" t="str">
        <f t="shared" si="152"/>
        <v/>
      </c>
    </row>
    <row r="1063" spans="1:28" s="276" customFormat="1" ht="20.25">
      <c r="A1063" s="330"/>
      <c r="B1063" s="216" t="str">
        <f>IF(LEN(A1063)=0,"",INDEX('Smelter Look-up'!$A:$A,MATCH($A1063,'Smelter Look-up'!$E:$E,0)))</f>
        <v/>
      </c>
      <c r="C1063" s="220" t="str">
        <f>IF(LEN(A1063)=0,"",INDEX('Smelter Look-up'!$C:$C,MATCH($A1063,'Smelter Look-up'!$E:$E,0)))</f>
        <v/>
      </c>
      <c r="D1063" s="282"/>
      <c r="E1063" s="216" t="str">
        <f ca="1">IF(ISERROR($V1063),"",OFFSET('Smelter Look-up'!$D$4,$V1063-4,0)&amp;"")</f>
        <v/>
      </c>
      <c r="F1063" s="216" t="str">
        <f ca="1">IF(ISERROR($V1063),"",OFFSET('Smelter Look-up'!$E$4,$V1063-4,0))</f>
        <v/>
      </c>
      <c r="G1063" s="216" t="str">
        <f ca="1">IF(C1063=$X$4,"Enter smelter details",IF(ISERROR($V1063),"",OFFSET('Smelter Look-up'!$F$4,$V1063-4,0)))</f>
        <v/>
      </c>
      <c r="H1063" s="217" t="str">
        <f ca="1">IF(ISERROR($V1063),"",OFFSET('Smelter Look-up'!$G$4,$V1063-4,0))</f>
        <v/>
      </c>
      <c r="I1063" s="218" t="str">
        <f ca="1">IF(ISERROR($V1063),"",OFFSET('Smelter Look-up'!$H$4,$V1063-4,0))</f>
        <v/>
      </c>
      <c r="J1063" s="218" t="str">
        <f ca="1">IF(ISERROR($V1063),"",OFFSET('Smelter Look-up'!$I$4,$V1063-4,0))</f>
        <v/>
      </c>
      <c r="K1063" s="272"/>
      <c r="L1063" s="272"/>
      <c r="M1063" s="272"/>
      <c r="N1063" s="272"/>
      <c r="O1063" s="272"/>
      <c r="P1063" s="219"/>
      <c r="Q1063" s="273"/>
      <c r="R1063" s="216" t="str">
        <f ca="1">IF(ISERROR($V1063),"",OFFSET('Smelter Look-up'!$C$4,$V1063-4,0)&amp;"")</f>
        <v/>
      </c>
      <c r="S1063" s="224" t="str">
        <f t="shared" ca="1" si="150"/>
        <v/>
      </c>
      <c r="T1063" s="224" t="str">
        <f ca="1">IF(B1063="","",IF(ISERROR(MATCH($J1063,SorP!$B$1:$B$6230,0)),"",INDIRECT("'SorP'!$A$"&amp;MATCH($J1063,SorP!$B$1:$B$6230,0))))</f>
        <v/>
      </c>
      <c r="U1063" s="240"/>
      <c r="V1063" s="274" t="e">
        <f>IF(C1063="",NA(),MATCH($B1063&amp;$C1063,'Smelter Look-up'!$J:$J,0))</f>
        <v>#N/A</v>
      </c>
      <c r="W1063" s="275"/>
      <c r="X1063" s="275">
        <f t="shared" ca="1" si="151"/>
        <v>0</v>
      </c>
      <c r="Y1063" s="275"/>
      <c r="Z1063" s="275"/>
      <c r="AB1063" s="277" t="str">
        <f t="shared" si="152"/>
        <v/>
      </c>
    </row>
    <row r="1064" spans="1:28" s="276" customFormat="1" ht="20.25">
      <c r="A1064" s="330"/>
      <c r="B1064" s="216" t="str">
        <f>IF(LEN(A1064)=0,"",INDEX('Smelter Look-up'!$A:$A,MATCH($A1064,'Smelter Look-up'!$E:$E,0)))</f>
        <v/>
      </c>
      <c r="C1064" s="220" t="str">
        <f>IF(LEN(A1064)=0,"",INDEX('Smelter Look-up'!$C:$C,MATCH($A1064,'Smelter Look-up'!$E:$E,0)))</f>
        <v/>
      </c>
      <c r="D1064" s="282"/>
      <c r="E1064" s="216" t="str">
        <f ca="1">IF(ISERROR($V1064),"",OFFSET('Smelter Look-up'!$D$4,$V1064-4,0)&amp;"")</f>
        <v/>
      </c>
      <c r="F1064" s="216" t="str">
        <f ca="1">IF(ISERROR($V1064),"",OFFSET('Smelter Look-up'!$E$4,$V1064-4,0))</f>
        <v/>
      </c>
      <c r="G1064" s="216" t="str">
        <f ca="1">IF(C1064=$X$4,"Enter smelter details",IF(ISERROR($V1064),"",OFFSET('Smelter Look-up'!$F$4,$V1064-4,0)))</f>
        <v/>
      </c>
      <c r="H1064" s="217" t="str">
        <f ca="1">IF(ISERROR($V1064),"",OFFSET('Smelter Look-up'!$G$4,$V1064-4,0))</f>
        <v/>
      </c>
      <c r="I1064" s="218" t="str">
        <f ca="1">IF(ISERROR($V1064),"",OFFSET('Smelter Look-up'!$H$4,$V1064-4,0))</f>
        <v/>
      </c>
      <c r="J1064" s="218" t="str">
        <f ca="1">IF(ISERROR($V1064),"",OFFSET('Smelter Look-up'!$I$4,$V1064-4,0))</f>
        <v/>
      </c>
      <c r="K1064" s="272"/>
      <c r="L1064" s="272"/>
      <c r="M1064" s="272"/>
      <c r="N1064" s="272"/>
      <c r="O1064" s="272"/>
      <c r="P1064" s="219"/>
      <c r="Q1064" s="273"/>
      <c r="R1064" s="216" t="str">
        <f ca="1">IF(ISERROR($V1064),"",OFFSET('Smelter Look-up'!$C$4,$V1064-4,0)&amp;"")</f>
        <v/>
      </c>
      <c r="S1064" s="224" t="str">
        <f t="shared" ca="1" si="150"/>
        <v/>
      </c>
      <c r="T1064" s="224" t="str">
        <f ca="1">IF(B1064="","",IF(ISERROR(MATCH($J1064,SorP!$B$1:$B$6230,0)),"",INDIRECT("'SorP'!$A$"&amp;MATCH($J1064,SorP!$B$1:$B$6230,0))))</f>
        <v/>
      </c>
      <c r="U1064" s="240"/>
      <c r="V1064" s="274" t="e">
        <f>IF(C1064="",NA(),MATCH($B1064&amp;$C1064,'Smelter Look-up'!$J:$J,0))</f>
        <v>#N/A</v>
      </c>
      <c r="W1064" s="275"/>
      <c r="X1064" s="275">
        <f t="shared" ca="1" si="151"/>
        <v>0</v>
      </c>
      <c r="Y1064" s="275"/>
      <c r="Z1064" s="275"/>
      <c r="AB1064" s="277" t="str">
        <f t="shared" si="152"/>
        <v/>
      </c>
    </row>
    <row r="1065" spans="1:28" s="276" customFormat="1" ht="20.25">
      <c r="A1065" s="330"/>
      <c r="B1065" s="216" t="str">
        <f>IF(LEN(A1065)=0,"",INDEX('Smelter Look-up'!$A:$A,MATCH($A1065,'Smelter Look-up'!$E:$E,0)))</f>
        <v/>
      </c>
      <c r="C1065" s="220" t="str">
        <f>IF(LEN(A1065)=0,"",INDEX('Smelter Look-up'!$C:$C,MATCH($A1065,'Smelter Look-up'!$E:$E,0)))</f>
        <v/>
      </c>
      <c r="D1065" s="282"/>
      <c r="E1065" s="216" t="str">
        <f ca="1">IF(ISERROR($V1065),"",OFFSET('Smelter Look-up'!$D$4,$V1065-4,0)&amp;"")</f>
        <v/>
      </c>
      <c r="F1065" s="216" t="str">
        <f ca="1">IF(ISERROR($V1065),"",OFFSET('Smelter Look-up'!$E$4,$V1065-4,0))</f>
        <v/>
      </c>
      <c r="G1065" s="216" t="str">
        <f ca="1">IF(C1065=$X$4,"Enter smelter details",IF(ISERROR($V1065),"",OFFSET('Smelter Look-up'!$F$4,$V1065-4,0)))</f>
        <v/>
      </c>
      <c r="H1065" s="217" t="str">
        <f ca="1">IF(ISERROR($V1065),"",OFFSET('Smelter Look-up'!$G$4,$V1065-4,0))</f>
        <v/>
      </c>
      <c r="I1065" s="218" t="str">
        <f ca="1">IF(ISERROR($V1065),"",OFFSET('Smelter Look-up'!$H$4,$V1065-4,0))</f>
        <v/>
      </c>
      <c r="J1065" s="218" t="str">
        <f ca="1">IF(ISERROR($V1065),"",OFFSET('Smelter Look-up'!$I$4,$V1065-4,0))</f>
        <v/>
      </c>
      <c r="K1065" s="272"/>
      <c r="L1065" s="272"/>
      <c r="M1065" s="272"/>
      <c r="N1065" s="272"/>
      <c r="O1065" s="272"/>
      <c r="P1065" s="219"/>
      <c r="Q1065" s="273"/>
      <c r="R1065" s="216" t="str">
        <f ca="1">IF(ISERROR($V1065),"",OFFSET('Smelter Look-up'!$C$4,$V1065-4,0)&amp;"")</f>
        <v/>
      </c>
      <c r="S1065" s="224" t="str">
        <f t="shared" ca="1" si="150"/>
        <v/>
      </c>
      <c r="T1065" s="224" t="str">
        <f ca="1">IF(B1065="","",IF(ISERROR(MATCH($J1065,SorP!$B$1:$B$6230,0)),"",INDIRECT("'SorP'!$A$"&amp;MATCH($J1065,SorP!$B$1:$B$6230,0))))</f>
        <v/>
      </c>
      <c r="U1065" s="240"/>
      <c r="V1065" s="274" t="e">
        <f>IF(C1065="",NA(),MATCH($B1065&amp;$C1065,'Smelter Look-up'!$J:$J,0))</f>
        <v>#N/A</v>
      </c>
      <c r="W1065" s="275"/>
      <c r="X1065" s="275">
        <f t="shared" ca="1" si="151"/>
        <v>0</v>
      </c>
      <c r="Y1065" s="275"/>
      <c r="Z1065" s="275"/>
      <c r="AB1065" s="277" t="str">
        <f t="shared" si="152"/>
        <v/>
      </c>
    </row>
    <row r="1066" spans="1:28" s="276" customFormat="1" ht="20.25">
      <c r="A1066" s="330"/>
      <c r="B1066" s="216" t="str">
        <f>IF(LEN(A1066)=0,"",INDEX('Smelter Look-up'!$A:$A,MATCH($A1066,'Smelter Look-up'!$E:$E,0)))</f>
        <v/>
      </c>
      <c r="C1066" s="220" t="str">
        <f>IF(LEN(A1066)=0,"",INDEX('Smelter Look-up'!$C:$C,MATCH($A1066,'Smelter Look-up'!$E:$E,0)))</f>
        <v/>
      </c>
      <c r="D1066" s="282"/>
      <c r="E1066" s="216" t="str">
        <f ca="1">IF(ISERROR($V1066),"",OFFSET('Smelter Look-up'!$D$4,$V1066-4,0)&amp;"")</f>
        <v/>
      </c>
      <c r="F1066" s="216" t="str">
        <f ca="1">IF(ISERROR($V1066),"",OFFSET('Smelter Look-up'!$E$4,$V1066-4,0))</f>
        <v/>
      </c>
      <c r="G1066" s="216" t="str">
        <f ca="1">IF(C1066=$X$4,"Enter smelter details",IF(ISERROR($V1066),"",OFFSET('Smelter Look-up'!$F$4,$V1066-4,0)))</f>
        <v/>
      </c>
      <c r="H1066" s="217" t="str">
        <f ca="1">IF(ISERROR($V1066),"",OFFSET('Smelter Look-up'!$G$4,$V1066-4,0))</f>
        <v/>
      </c>
      <c r="I1066" s="218" t="str">
        <f ca="1">IF(ISERROR($V1066),"",OFFSET('Smelter Look-up'!$H$4,$V1066-4,0))</f>
        <v/>
      </c>
      <c r="J1066" s="218" t="str">
        <f ca="1">IF(ISERROR($V1066),"",OFFSET('Smelter Look-up'!$I$4,$V1066-4,0))</f>
        <v/>
      </c>
      <c r="K1066" s="272"/>
      <c r="L1066" s="272"/>
      <c r="M1066" s="272"/>
      <c r="N1066" s="272"/>
      <c r="O1066" s="272"/>
      <c r="P1066" s="219"/>
      <c r="Q1066" s="273"/>
      <c r="R1066" s="216" t="str">
        <f ca="1">IF(ISERROR($V1066),"",OFFSET('Smelter Look-up'!$C$4,$V1066-4,0)&amp;"")</f>
        <v/>
      </c>
      <c r="S1066" s="224" t="str">
        <f t="shared" ca="1" si="150"/>
        <v/>
      </c>
      <c r="T1066" s="224" t="str">
        <f ca="1">IF(B1066="","",IF(ISERROR(MATCH($J1066,SorP!$B$1:$B$6230,0)),"",INDIRECT("'SorP'!$A$"&amp;MATCH($J1066,SorP!$B$1:$B$6230,0))))</f>
        <v/>
      </c>
      <c r="U1066" s="240"/>
      <c r="V1066" s="274" t="e">
        <f>IF(C1066="",NA(),MATCH($B1066&amp;$C1066,'Smelter Look-up'!$J:$J,0))</f>
        <v>#N/A</v>
      </c>
      <c r="W1066" s="275"/>
      <c r="X1066" s="275">
        <f t="shared" ca="1" si="151"/>
        <v>0</v>
      </c>
      <c r="Y1066" s="275"/>
      <c r="Z1066" s="275"/>
      <c r="AB1066" s="277" t="str">
        <f t="shared" si="152"/>
        <v/>
      </c>
    </row>
    <row r="1067" spans="1:28" s="276" customFormat="1" ht="20.25">
      <c r="A1067" s="330"/>
      <c r="B1067" s="216" t="str">
        <f>IF(LEN(A1067)=0,"",INDEX('Smelter Look-up'!$A:$A,MATCH($A1067,'Smelter Look-up'!$E:$E,0)))</f>
        <v/>
      </c>
      <c r="C1067" s="220" t="str">
        <f>IF(LEN(A1067)=0,"",INDEX('Smelter Look-up'!$C:$C,MATCH($A1067,'Smelter Look-up'!$E:$E,0)))</f>
        <v/>
      </c>
      <c r="D1067" s="282"/>
      <c r="E1067" s="216" t="str">
        <f ca="1">IF(ISERROR($V1067),"",OFFSET('Smelter Look-up'!$D$4,$V1067-4,0)&amp;"")</f>
        <v/>
      </c>
      <c r="F1067" s="216" t="str">
        <f ca="1">IF(ISERROR($V1067),"",OFFSET('Smelter Look-up'!$E$4,$V1067-4,0))</f>
        <v/>
      </c>
      <c r="G1067" s="216" t="str">
        <f ca="1">IF(C1067=$X$4,"Enter smelter details",IF(ISERROR($V1067),"",OFFSET('Smelter Look-up'!$F$4,$V1067-4,0)))</f>
        <v/>
      </c>
      <c r="H1067" s="217" t="str">
        <f ca="1">IF(ISERROR($V1067),"",OFFSET('Smelter Look-up'!$G$4,$V1067-4,0))</f>
        <v/>
      </c>
      <c r="I1067" s="218" t="str">
        <f ca="1">IF(ISERROR($V1067),"",OFFSET('Smelter Look-up'!$H$4,$V1067-4,0))</f>
        <v/>
      </c>
      <c r="J1067" s="218" t="str">
        <f ca="1">IF(ISERROR($V1067),"",OFFSET('Smelter Look-up'!$I$4,$V1067-4,0))</f>
        <v/>
      </c>
      <c r="K1067" s="272"/>
      <c r="L1067" s="272"/>
      <c r="M1067" s="272"/>
      <c r="N1067" s="272"/>
      <c r="O1067" s="272"/>
      <c r="P1067" s="219"/>
      <c r="Q1067" s="273"/>
      <c r="R1067" s="216" t="str">
        <f ca="1">IF(ISERROR($V1067),"",OFFSET('Smelter Look-up'!$C$4,$V1067-4,0)&amp;"")</f>
        <v/>
      </c>
      <c r="S1067" s="224" t="str">
        <f t="shared" ca="1" si="150"/>
        <v/>
      </c>
      <c r="T1067" s="224" t="str">
        <f ca="1">IF(B1067="","",IF(ISERROR(MATCH($J1067,SorP!$B$1:$B$6230,0)),"",INDIRECT("'SorP'!$A$"&amp;MATCH($J1067,SorP!$B$1:$B$6230,0))))</f>
        <v/>
      </c>
      <c r="U1067" s="240"/>
      <c r="V1067" s="274" t="e">
        <f>IF(C1067="",NA(),MATCH($B1067&amp;$C1067,'Smelter Look-up'!$J:$J,0))</f>
        <v>#N/A</v>
      </c>
      <c r="W1067" s="275"/>
      <c r="X1067" s="275">
        <f t="shared" ca="1" si="151"/>
        <v>0</v>
      </c>
      <c r="Y1067" s="275"/>
      <c r="Z1067" s="275"/>
      <c r="AB1067" s="277" t="str">
        <f t="shared" si="152"/>
        <v/>
      </c>
    </row>
    <row r="1068" spans="1:28" s="276" customFormat="1" ht="20.25">
      <c r="A1068" s="330"/>
      <c r="B1068" s="216" t="str">
        <f>IF(LEN(A1068)=0,"",INDEX('Smelter Look-up'!$A:$A,MATCH($A1068,'Smelter Look-up'!$E:$E,0)))</f>
        <v/>
      </c>
      <c r="C1068" s="220" t="str">
        <f>IF(LEN(A1068)=0,"",INDEX('Smelter Look-up'!$C:$C,MATCH($A1068,'Smelter Look-up'!$E:$E,0)))</f>
        <v/>
      </c>
      <c r="D1068" s="282"/>
      <c r="E1068" s="216" t="str">
        <f ca="1">IF(ISERROR($V1068),"",OFFSET('Smelter Look-up'!$D$4,$V1068-4,0)&amp;"")</f>
        <v/>
      </c>
      <c r="F1068" s="216" t="str">
        <f ca="1">IF(ISERROR($V1068),"",OFFSET('Smelter Look-up'!$E$4,$V1068-4,0))</f>
        <v/>
      </c>
      <c r="G1068" s="216" t="str">
        <f ca="1">IF(C1068=$X$4,"Enter smelter details",IF(ISERROR($V1068),"",OFFSET('Smelter Look-up'!$F$4,$V1068-4,0)))</f>
        <v/>
      </c>
      <c r="H1068" s="217" t="str">
        <f ca="1">IF(ISERROR($V1068),"",OFFSET('Smelter Look-up'!$G$4,$V1068-4,0))</f>
        <v/>
      </c>
      <c r="I1068" s="218" t="str">
        <f ca="1">IF(ISERROR($V1068),"",OFFSET('Smelter Look-up'!$H$4,$V1068-4,0))</f>
        <v/>
      </c>
      <c r="J1068" s="218" t="str">
        <f ca="1">IF(ISERROR($V1068),"",OFFSET('Smelter Look-up'!$I$4,$V1068-4,0))</f>
        <v/>
      </c>
      <c r="K1068" s="272"/>
      <c r="L1068" s="272"/>
      <c r="M1068" s="272"/>
      <c r="N1068" s="272"/>
      <c r="O1068" s="272"/>
      <c r="P1068" s="219"/>
      <c r="Q1068" s="273"/>
      <c r="R1068" s="216" t="str">
        <f ca="1">IF(ISERROR($V1068),"",OFFSET('Smelter Look-up'!$C$4,$V1068-4,0)&amp;"")</f>
        <v/>
      </c>
      <c r="S1068" s="224" t="str">
        <f t="shared" ca="1" si="150"/>
        <v/>
      </c>
      <c r="T1068" s="224" t="str">
        <f ca="1">IF(B1068="","",IF(ISERROR(MATCH($J1068,SorP!$B$1:$B$6230,0)),"",INDIRECT("'SorP'!$A$"&amp;MATCH($J1068,SorP!$B$1:$B$6230,0))))</f>
        <v/>
      </c>
      <c r="U1068" s="240"/>
      <c r="V1068" s="274" t="e">
        <f>IF(C1068="",NA(),MATCH($B1068&amp;$C1068,'Smelter Look-up'!$J:$J,0))</f>
        <v>#N/A</v>
      </c>
      <c r="W1068" s="275"/>
      <c r="X1068" s="275">
        <f t="shared" ca="1" si="151"/>
        <v>0</v>
      </c>
      <c r="Y1068" s="275"/>
      <c r="Z1068" s="275"/>
      <c r="AB1068" s="277" t="str">
        <f t="shared" si="152"/>
        <v/>
      </c>
    </row>
    <row r="1069" spans="1:28" s="276" customFormat="1" ht="20.25">
      <c r="A1069" s="330"/>
      <c r="B1069" s="216" t="str">
        <f>IF(LEN(A1069)=0,"",INDEX('Smelter Look-up'!$A:$A,MATCH($A1069,'Smelter Look-up'!$E:$E,0)))</f>
        <v/>
      </c>
      <c r="C1069" s="220" t="str">
        <f>IF(LEN(A1069)=0,"",INDEX('Smelter Look-up'!$C:$C,MATCH($A1069,'Smelter Look-up'!$E:$E,0)))</f>
        <v/>
      </c>
      <c r="D1069" s="282"/>
      <c r="E1069" s="216" t="str">
        <f ca="1">IF(ISERROR($V1069),"",OFFSET('Smelter Look-up'!$D$4,$V1069-4,0)&amp;"")</f>
        <v/>
      </c>
      <c r="F1069" s="216" t="str">
        <f ca="1">IF(ISERROR($V1069),"",OFFSET('Smelter Look-up'!$E$4,$V1069-4,0))</f>
        <v/>
      </c>
      <c r="G1069" s="216" t="str">
        <f ca="1">IF(C1069=$X$4,"Enter smelter details",IF(ISERROR($V1069),"",OFFSET('Smelter Look-up'!$F$4,$V1069-4,0)))</f>
        <v/>
      </c>
      <c r="H1069" s="217" t="str">
        <f ca="1">IF(ISERROR($V1069),"",OFFSET('Smelter Look-up'!$G$4,$V1069-4,0))</f>
        <v/>
      </c>
      <c r="I1069" s="218" t="str">
        <f ca="1">IF(ISERROR($V1069),"",OFFSET('Smelter Look-up'!$H$4,$V1069-4,0))</f>
        <v/>
      </c>
      <c r="J1069" s="218" t="str">
        <f ca="1">IF(ISERROR($V1069),"",OFFSET('Smelter Look-up'!$I$4,$V1069-4,0))</f>
        <v/>
      </c>
      <c r="K1069" s="272"/>
      <c r="L1069" s="272"/>
      <c r="M1069" s="272"/>
      <c r="N1069" s="272"/>
      <c r="O1069" s="272"/>
      <c r="P1069" s="219"/>
      <c r="Q1069" s="273"/>
      <c r="R1069" s="216" t="str">
        <f ca="1">IF(ISERROR($V1069),"",OFFSET('Smelter Look-up'!$C$4,$V1069-4,0)&amp;"")</f>
        <v/>
      </c>
      <c r="S1069" s="224" t="str">
        <f t="shared" ca="1" si="150"/>
        <v/>
      </c>
      <c r="T1069" s="224" t="str">
        <f ca="1">IF(B1069="","",IF(ISERROR(MATCH($J1069,SorP!$B$1:$B$6230,0)),"",INDIRECT("'SorP'!$A$"&amp;MATCH($J1069,SorP!$B$1:$B$6230,0))))</f>
        <v/>
      </c>
      <c r="U1069" s="240"/>
      <c r="V1069" s="274" t="e">
        <f>IF(C1069="",NA(),MATCH($B1069&amp;$C1069,'Smelter Look-up'!$J:$J,0))</f>
        <v>#N/A</v>
      </c>
      <c r="W1069" s="275"/>
      <c r="X1069" s="275">
        <f t="shared" ca="1" si="151"/>
        <v>0</v>
      </c>
      <c r="Y1069" s="275"/>
      <c r="Z1069" s="275"/>
      <c r="AB1069" s="277" t="str">
        <f t="shared" si="152"/>
        <v/>
      </c>
    </row>
    <row r="1070" spans="1:28" s="276" customFormat="1" ht="20.25">
      <c r="A1070" s="330"/>
      <c r="B1070" s="216" t="str">
        <f>IF(LEN(A1070)=0,"",INDEX('Smelter Look-up'!$A:$A,MATCH($A1070,'Smelter Look-up'!$E:$E,0)))</f>
        <v/>
      </c>
      <c r="C1070" s="220" t="str">
        <f>IF(LEN(A1070)=0,"",INDEX('Smelter Look-up'!$C:$C,MATCH($A1070,'Smelter Look-up'!$E:$E,0)))</f>
        <v/>
      </c>
      <c r="D1070" s="282"/>
      <c r="E1070" s="216" t="str">
        <f ca="1">IF(ISERROR($V1070),"",OFFSET('Smelter Look-up'!$D$4,$V1070-4,0)&amp;"")</f>
        <v/>
      </c>
      <c r="F1070" s="216" t="str">
        <f ca="1">IF(ISERROR($V1070),"",OFFSET('Smelter Look-up'!$E$4,$V1070-4,0))</f>
        <v/>
      </c>
      <c r="G1070" s="216" t="str">
        <f ca="1">IF(C1070=$X$4,"Enter smelter details",IF(ISERROR($V1070),"",OFFSET('Smelter Look-up'!$F$4,$V1070-4,0)))</f>
        <v/>
      </c>
      <c r="H1070" s="217" t="str">
        <f ca="1">IF(ISERROR($V1070),"",OFFSET('Smelter Look-up'!$G$4,$V1070-4,0))</f>
        <v/>
      </c>
      <c r="I1070" s="218" t="str">
        <f ca="1">IF(ISERROR($V1070),"",OFFSET('Smelter Look-up'!$H$4,$V1070-4,0))</f>
        <v/>
      </c>
      <c r="J1070" s="218" t="str">
        <f ca="1">IF(ISERROR($V1070),"",OFFSET('Smelter Look-up'!$I$4,$V1070-4,0))</f>
        <v/>
      </c>
      <c r="K1070" s="272"/>
      <c r="L1070" s="272"/>
      <c r="M1070" s="272"/>
      <c r="N1070" s="272"/>
      <c r="O1070" s="272"/>
      <c r="P1070" s="219"/>
      <c r="Q1070" s="273"/>
      <c r="R1070" s="216" t="str">
        <f ca="1">IF(ISERROR($V1070),"",OFFSET('Smelter Look-up'!$C$4,$V1070-4,0)&amp;"")</f>
        <v/>
      </c>
      <c r="S1070" s="224" t="str">
        <f t="shared" ca="1" si="150"/>
        <v/>
      </c>
      <c r="T1070" s="224" t="str">
        <f ca="1">IF(B1070="","",IF(ISERROR(MATCH($J1070,SorP!$B$1:$B$6230,0)),"",INDIRECT("'SorP'!$A$"&amp;MATCH($J1070,SorP!$B$1:$B$6230,0))))</f>
        <v/>
      </c>
      <c r="U1070" s="240"/>
      <c r="V1070" s="274" t="e">
        <f>IF(C1070="",NA(),MATCH($B1070&amp;$C1070,'Smelter Look-up'!$J:$J,0))</f>
        <v>#N/A</v>
      </c>
      <c r="W1070" s="275"/>
      <c r="X1070" s="275">
        <f t="shared" ca="1" si="151"/>
        <v>0</v>
      </c>
      <c r="Y1070" s="275"/>
      <c r="Z1070" s="275"/>
      <c r="AB1070" s="277" t="str">
        <f t="shared" si="152"/>
        <v/>
      </c>
    </row>
    <row r="1071" spans="1:28" s="276" customFormat="1" ht="20.25">
      <c r="A1071" s="330"/>
      <c r="B1071" s="216" t="str">
        <f>IF(LEN(A1071)=0,"",INDEX('Smelter Look-up'!$A:$A,MATCH($A1071,'Smelter Look-up'!$E:$E,0)))</f>
        <v/>
      </c>
      <c r="C1071" s="220" t="str">
        <f>IF(LEN(A1071)=0,"",INDEX('Smelter Look-up'!$C:$C,MATCH($A1071,'Smelter Look-up'!$E:$E,0)))</f>
        <v/>
      </c>
      <c r="D1071" s="282"/>
      <c r="E1071" s="216" t="str">
        <f ca="1">IF(ISERROR($V1071),"",OFFSET('Smelter Look-up'!$D$4,$V1071-4,0)&amp;"")</f>
        <v/>
      </c>
      <c r="F1071" s="216" t="str">
        <f ca="1">IF(ISERROR($V1071),"",OFFSET('Smelter Look-up'!$E$4,$V1071-4,0))</f>
        <v/>
      </c>
      <c r="G1071" s="216" t="str">
        <f ca="1">IF(C1071=$X$4,"Enter smelter details",IF(ISERROR($V1071),"",OFFSET('Smelter Look-up'!$F$4,$V1071-4,0)))</f>
        <v/>
      </c>
      <c r="H1071" s="217" t="str">
        <f ca="1">IF(ISERROR($V1071),"",OFFSET('Smelter Look-up'!$G$4,$V1071-4,0))</f>
        <v/>
      </c>
      <c r="I1071" s="218" t="str">
        <f ca="1">IF(ISERROR($V1071),"",OFFSET('Smelter Look-up'!$H$4,$V1071-4,0))</f>
        <v/>
      </c>
      <c r="J1071" s="218" t="str">
        <f ca="1">IF(ISERROR($V1071),"",OFFSET('Smelter Look-up'!$I$4,$V1071-4,0))</f>
        <v/>
      </c>
      <c r="K1071" s="272"/>
      <c r="L1071" s="272"/>
      <c r="M1071" s="272"/>
      <c r="N1071" s="272"/>
      <c r="O1071" s="272"/>
      <c r="P1071" s="219"/>
      <c r="Q1071" s="273"/>
      <c r="R1071" s="216" t="str">
        <f ca="1">IF(ISERROR($V1071),"",OFFSET('Smelter Look-up'!$C$4,$V1071-4,0)&amp;"")</f>
        <v/>
      </c>
      <c r="S1071" s="224" t="str">
        <f t="shared" ca="1" si="150"/>
        <v/>
      </c>
      <c r="T1071" s="224" t="str">
        <f ca="1">IF(B1071="","",IF(ISERROR(MATCH($J1071,SorP!$B$1:$B$6230,0)),"",INDIRECT("'SorP'!$A$"&amp;MATCH($J1071,SorP!$B$1:$B$6230,0))))</f>
        <v/>
      </c>
      <c r="U1071" s="240"/>
      <c r="V1071" s="274" t="e">
        <f>IF(C1071="",NA(),MATCH($B1071&amp;$C1071,'Smelter Look-up'!$J:$J,0))</f>
        <v>#N/A</v>
      </c>
      <c r="W1071" s="275"/>
      <c r="X1071" s="275">
        <f t="shared" ca="1" si="151"/>
        <v>0</v>
      </c>
      <c r="Y1071" s="275"/>
      <c r="Z1071" s="275"/>
      <c r="AB1071" s="277" t="str">
        <f t="shared" si="152"/>
        <v/>
      </c>
    </row>
    <row r="1072" spans="1:28" s="276" customFormat="1" ht="20.25">
      <c r="A1072" s="330"/>
      <c r="B1072" s="216" t="str">
        <f>IF(LEN(A1072)=0,"",INDEX('Smelter Look-up'!$A:$A,MATCH($A1072,'Smelter Look-up'!$E:$E,0)))</f>
        <v/>
      </c>
      <c r="C1072" s="220" t="str">
        <f>IF(LEN(A1072)=0,"",INDEX('Smelter Look-up'!$C:$C,MATCH($A1072,'Smelter Look-up'!$E:$E,0)))</f>
        <v/>
      </c>
      <c r="D1072" s="282"/>
      <c r="E1072" s="216" t="str">
        <f ca="1">IF(ISERROR($V1072),"",OFFSET('Smelter Look-up'!$D$4,$V1072-4,0)&amp;"")</f>
        <v/>
      </c>
      <c r="F1072" s="216" t="str">
        <f ca="1">IF(ISERROR($V1072),"",OFFSET('Smelter Look-up'!$E$4,$V1072-4,0))</f>
        <v/>
      </c>
      <c r="G1072" s="216" t="str">
        <f ca="1">IF(C1072=$X$4,"Enter smelter details",IF(ISERROR($V1072),"",OFFSET('Smelter Look-up'!$F$4,$V1072-4,0)))</f>
        <v/>
      </c>
      <c r="H1072" s="217" t="str">
        <f ca="1">IF(ISERROR($V1072),"",OFFSET('Smelter Look-up'!$G$4,$V1072-4,0))</f>
        <v/>
      </c>
      <c r="I1072" s="218" t="str">
        <f ca="1">IF(ISERROR($V1072),"",OFFSET('Smelter Look-up'!$H$4,$V1072-4,0))</f>
        <v/>
      </c>
      <c r="J1072" s="218" t="str">
        <f ca="1">IF(ISERROR($V1072),"",OFFSET('Smelter Look-up'!$I$4,$V1072-4,0))</f>
        <v/>
      </c>
      <c r="K1072" s="272"/>
      <c r="L1072" s="272"/>
      <c r="M1072" s="272"/>
      <c r="N1072" s="272"/>
      <c r="O1072" s="272"/>
      <c r="P1072" s="219"/>
      <c r="Q1072" s="273"/>
      <c r="R1072" s="216" t="str">
        <f ca="1">IF(ISERROR($V1072),"",OFFSET('Smelter Look-up'!$C$4,$V1072-4,0)&amp;"")</f>
        <v/>
      </c>
      <c r="S1072" s="224" t="str">
        <f t="shared" ca="1" si="150"/>
        <v/>
      </c>
      <c r="T1072" s="224" t="str">
        <f ca="1">IF(B1072="","",IF(ISERROR(MATCH($J1072,SorP!$B$1:$B$6230,0)),"",INDIRECT("'SorP'!$A$"&amp;MATCH($J1072,SorP!$B$1:$B$6230,0))))</f>
        <v/>
      </c>
      <c r="U1072" s="240"/>
      <c r="V1072" s="274" t="e">
        <f>IF(C1072="",NA(),MATCH($B1072&amp;$C1072,'Smelter Look-up'!$J:$J,0))</f>
        <v>#N/A</v>
      </c>
      <c r="W1072" s="275"/>
      <c r="X1072" s="275">
        <f t="shared" ca="1" si="151"/>
        <v>0</v>
      </c>
      <c r="Y1072" s="275"/>
      <c r="Z1072" s="275"/>
      <c r="AB1072" s="277" t="str">
        <f t="shared" si="152"/>
        <v/>
      </c>
    </row>
    <row r="1073" spans="1:28" s="276" customFormat="1" ht="20.25">
      <c r="A1073" s="330"/>
      <c r="B1073" s="216" t="str">
        <f>IF(LEN(A1073)=0,"",INDEX('Smelter Look-up'!$A:$A,MATCH($A1073,'Smelter Look-up'!$E:$E,0)))</f>
        <v/>
      </c>
      <c r="C1073" s="220" t="str">
        <f>IF(LEN(A1073)=0,"",INDEX('Smelter Look-up'!$C:$C,MATCH($A1073,'Smelter Look-up'!$E:$E,0)))</f>
        <v/>
      </c>
      <c r="D1073" s="282"/>
      <c r="E1073" s="216" t="str">
        <f ca="1">IF(ISERROR($V1073),"",OFFSET('Smelter Look-up'!$D$4,$V1073-4,0)&amp;"")</f>
        <v/>
      </c>
      <c r="F1073" s="216" t="str">
        <f ca="1">IF(ISERROR($V1073),"",OFFSET('Smelter Look-up'!$E$4,$V1073-4,0))</f>
        <v/>
      </c>
      <c r="G1073" s="216" t="str">
        <f ca="1">IF(C1073=$X$4,"Enter smelter details",IF(ISERROR($V1073),"",OFFSET('Smelter Look-up'!$F$4,$V1073-4,0)))</f>
        <v/>
      </c>
      <c r="H1073" s="217" t="str">
        <f ca="1">IF(ISERROR($V1073),"",OFFSET('Smelter Look-up'!$G$4,$V1073-4,0))</f>
        <v/>
      </c>
      <c r="I1073" s="218" t="str">
        <f ca="1">IF(ISERROR($V1073),"",OFFSET('Smelter Look-up'!$H$4,$V1073-4,0))</f>
        <v/>
      </c>
      <c r="J1073" s="218" t="str">
        <f ca="1">IF(ISERROR($V1073),"",OFFSET('Smelter Look-up'!$I$4,$V1073-4,0))</f>
        <v/>
      </c>
      <c r="K1073" s="272"/>
      <c r="L1073" s="272"/>
      <c r="M1073" s="272"/>
      <c r="N1073" s="272"/>
      <c r="O1073" s="272"/>
      <c r="P1073" s="219"/>
      <c r="Q1073" s="273"/>
      <c r="R1073" s="216" t="str">
        <f ca="1">IF(ISERROR($V1073),"",OFFSET('Smelter Look-up'!$C$4,$V1073-4,0)&amp;"")</f>
        <v/>
      </c>
      <c r="S1073" s="224" t="str">
        <f t="shared" ca="1" si="150"/>
        <v/>
      </c>
      <c r="T1073" s="224" t="str">
        <f ca="1">IF(B1073="","",IF(ISERROR(MATCH($J1073,SorP!$B$1:$B$6230,0)),"",INDIRECT("'SorP'!$A$"&amp;MATCH($J1073,SorP!$B$1:$B$6230,0))))</f>
        <v/>
      </c>
      <c r="U1073" s="240"/>
      <c r="V1073" s="274" t="e">
        <f>IF(C1073="",NA(),MATCH($B1073&amp;$C1073,'Smelter Look-up'!$J:$J,0))</f>
        <v>#N/A</v>
      </c>
      <c r="W1073" s="275"/>
      <c r="X1073" s="275">
        <f t="shared" ca="1" si="151"/>
        <v>0</v>
      </c>
      <c r="Y1073" s="275"/>
      <c r="Z1073" s="275"/>
      <c r="AB1073" s="277" t="str">
        <f t="shared" si="152"/>
        <v/>
      </c>
    </row>
    <row r="1074" spans="1:28" s="276" customFormat="1" ht="20.25">
      <c r="A1074" s="330"/>
      <c r="B1074" s="216" t="str">
        <f>IF(LEN(A1074)=0,"",INDEX('Smelter Look-up'!$A:$A,MATCH($A1074,'Smelter Look-up'!$E:$E,0)))</f>
        <v/>
      </c>
      <c r="C1074" s="220" t="str">
        <f>IF(LEN(A1074)=0,"",INDEX('Smelter Look-up'!$C:$C,MATCH($A1074,'Smelter Look-up'!$E:$E,0)))</f>
        <v/>
      </c>
      <c r="D1074" s="282"/>
      <c r="E1074" s="216" t="str">
        <f ca="1">IF(ISERROR($V1074),"",OFFSET('Smelter Look-up'!$D$4,$V1074-4,0)&amp;"")</f>
        <v/>
      </c>
      <c r="F1074" s="216" t="str">
        <f ca="1">IF(ISERROR($V1074),"",OFFSET('Smelter Look-up'!$E$4,$V1074-4,0))</f>
        <v/>
      </c>
      <c r="G1074" s="216" t="str">
        <f ca="1">IF(C1074=$X$4,"Enter smelter details",IF(ISERROR($V1074),"",OFFSET('Smelter Look-up'!$F$4,$V1074-4,0)))</f>
        <v/>
      </c>
      <c r="H1074" s="217" t="str">
        <f ca="1">IF(ISERROR($V1074),"",OFFSET('Smelter Look-up'!$G$4,$V1074-4,0))</f>
        <v/>
      </c>
      <c r="I1074" s="218" t="str">
        <f ca="1">IF(ISERROR($V1074),"",OFFSET('Smelter Look-up'!$H$4,$V1074-4,0))</f>
        <v/>
      </c>
      <c r="J1074" s="218" t="str">
        <f ca="1">IF(ISERROR($V1074),"",OFFSET('Smelter Look-up'!$I$4,$V1074-4,0))</f>
        <v/>
      </c>
      <c r="K1074" s="272"/>
      <c r="L1074" s="272"/>
      <c r="M1074" s="272"/>
      <c r="N1074" s="272"/>
      <c r="O1074" s="272"/>
      <c r="P1074" s="219"/>
      <c r="Q1074" s="273"/>
      <c r="R1074" s="216" t="str">
        <f ca="1">IF(ISERROR($V1074),"",OFFSET('Smelter Look-up'!$C$4,$V1074-4,0)&amp;"")</f>
        <v/>
      </c>
      <c r="S1074" s="224" t="str">
        <f t="shared" ca="1" si="150"/>
        <v/>
      </c>
      <c r="T1074" s="224" t="str">
        <f ca="1">IF(B1074="","",IF(ISERROR(MATCH($J1074,SorP!$B$1:$B$6230,0)),"",INDIRECT("'SorP'!$A$"&amp;MATCH($J1074,SorP!$B$1:$B$6230,0))))</f>
        <v/>
      </c>
      <c r="U1074" s="240"/>
      <c r="V1074" s="274" t="e">
        <f>IF(C1074="",NA(),MATCH($B1074&amp;$C1074,'Smelter Look-up'!$J:$J,0))</f>
        <v>#N/A</v>
      </c>
      <c r="W1074" s="275"/>
      <c r="X1074" s="275">
        <f t="shared" ca="1" si="151"/>
        <v>0</v>
      </c>
      <c r="Y1074" s="275"/>
      <c r="Z1074" s="275"/>
      <c r="AB1074" s="277" t="str">
        <f t="shared" si="152"/>
        <v/>
      </c>
    </row>
    <row r="1075" spans="1:28" s="276" customFormat="1" ht="20.25">
      <c r="A1075" s="330"/>
      <c r="B1075" s="216" t="str">
        <f>IF(LEN(A1075)=0,"",INDEX('Smelter Look-up'!$A:$A,MATCH($A1075,'Smelter Look-up'!$E:$E,0)))</f>
        <v/>
      </c>
      <c r="C1075" s="220" t="str">
        <f>IF(LEN(A1075)=0,"",INDEX('Smelter Look-up'!$C:$C,MATCH($A1075,'Smelter Look-up'!$E:$E,0)))</f>
        <v/>
      </c>
      <c r="D1075" s="282"/>
      <c r="E1075" s="216" t="str">
        <f ca="1">IF(ISERROR($V1075),"",OFFSET('Smelter Look-up'!$D$4,$V1075-4,0)&amp;"")</f>
        <v/>
      </c>
      <c r="F1075" s="216" t="str">
        <f ca="1">IF(ISERROR($V1075),"",OFFSET('Smelter Look-up'!$E$4,$V1075-4,0))</f>
        <v/>
      </c>
      <c r="G1075" s="216" t="str">
        <f ca="1">IF(C1075=$X$4,"Enter smelter details",IF(ISERROR($V1075),"",OFFSET('Smelter Look-up'!$F$4,$V1075-4,0)))</f>
        <v/>
      </c>
      <c r="H1075" s="217" t="str">
        <f ca="1">IF(ISERROR($V1075),"",OFFSET('Smelter Look-up'!$G$4,$V1075-4,0))</f>
        <v/>
      </c>
      <c r="I1075" s="218" t="str">
        <f ca="1">IF(ISERROR($V1075),"",OFFSET('Smelter Look-up'!$H$4,$V1075-4,0))</f>
        <v/>
      </c>
      <c r="J1075" s="218" t="str">
        <f ca="1">IF(ISERROR($V1075),"",OFFSET('Smelter Look-up'!$I$4,$V1075-4,0))</f>
        <v/>
      </c>
      <c r="K1075" s="272"/>
      <c r="L1075" s="272"/>
      <c r="M1075" s="272"/>
      <c r="N1075" s="272"/>
      <c r="O1075" s="272"/>
      <c r="P1075" s="219"/>
      <c r="Q1075" s="273"/>
      <c r="R1075" s="216" t="str">
        <f ca="1">IF(ISERROR($V1075),"",OFFSET('Smelter Look-up'!$C$4,$V1075-4,0)&amp;"")</f>
        <v/>
      </c>
      <c r="S1075" s="224" t="str">
        <f t="shared" ca="1" si="150"/>
        <v/>
      </c>
      <c r="T1075" s="224" t="str">
        <f ca="1">IF(B1075="","",IF(ISERROR(MATCH($J1075,SorP!$B$1:$B$6230,0)),"",INDIRECT("'SorP'!$A$"&amp;MATCH($J1075,SorP!$B$1:$B$6230,0))))</f>
        <v/>
      </c>
      <c r="U1075" s="240"/>
      <c r="V1075" s="274" t="e">
        <f>IF(C1075="",NA(),MATCH($B1075&amp;$C1075,'Smelter Look-up'!$J:$J,0))</f>
        <v>#N/A</v>
      </c>
      <c r="W1075" s="275"/>
      <c r="X1075" s="275">
        <f t="shared" ca="1" si="151"/>
        <v>0</v>
      </c>
      <c r="Y1075" s="275"/>
      <c r="Z1075" s="275"/>
      <c r="AB1075" s="277" t="str">
        <f t="shared" si="152"/>
        <v/>
      </c>
    </row>
    <row r="1076" spans="1:28" s="276" customFormat="1" ht="20.25">
      <c r="A1076" s="330"/>
      <c r="B1076" s="216" t="str">
        <f>IF(LEN(A1076)=0,"",INDEX('Smelter Look-up'!$A:$A,MATCH($A1076,'Smelter Look-up'!$E:$E,0)))</f>
        <v/>
      </c>
      <c r="C1076" s="220" t="str">
        <f>IF(LEN(A1076)=0,"",INDEX('Smelter Look-up'!$C:$C,MATCH($A1076,'Smelter Look-up'!$E:$E,0)))</f>
        <v/>
      </c>
      <c r="D1076" s="282"/>
      <c r="E1076" s="216" t="str">
        <f ca="1">IF(ISERROR($V1076),"",OFFSET('Smelter Look-up'!$D$4,$V1076-4,0)&amp;"")</f>
        <v/>
      </c>
      <c r="F1076" s="216" t="str">
        <f ca="1">IF(ISERROR($V1076),"",OFFSET('Smelter Look-up'!$E$4,$V1076-4,0))</f>
        <v/>
      </c>
      <c r="G1076" s="216" t="str">
        <f ca="1">IF(C1076=$X$4,"Enter smelter details",IF(ISERROR($V1076),"",OFFSET('Smelter Look-up'!$F$4,$V1076-4,0)))</f>
        <v/>
      </c>
      <c r="H1076" s="217" t="str">
        <f ca="1">IF(ISERROR($V1076),"",OFFSET('Smelter Look-up'!$G$4,$V1076-4,0))</f>
        <v/>
      </c>
      <c r="I1076" s="218" t="str">
        <f ca="1">IF(ISERROR($V1076),"",OFFSET('Smelter Look-up'!$H$4,$V1076-4,0))</f>
        <v/>
      </c>
      <c r="J1076" s="218" t="str">
        <f ca="1">IF(ISERROR($V1076),"",OFFSET('Smelter Look-up'!$I$4,$V1076-4,0))</f>
        <v/>
      </c>
      <c r="K1076" s="272"/>
      <c r="L1076" s="272"/>
      <c r="M1076" s="272"/>
      <c r="N1076" s="272"/>
      <c r="O1076" s="272"/>
      <c r="P1076" s="219"/>
      <c r="Q1076" s="273"/>
      <c r="R1076" s="216" t="str">
        <f ca="1">IF(ISERROR($V1076),"",OFFSET('Smelter Look-up'!$C$4,$V1076-4,0)&amp;"")</f>
        <v/>
      </c>
      <c r="S1076" s="224" t="str">
        <f t="shared" ca="1" si="150"/>
        <v/>
      </c>
      <c r="T1076" s="224" t="str">
        <f ca="1">IF(B1076="","",IF(ISERROR(MATCH($J1076,SorP!$B$1:$B$6230,0)),"",INDIRECT("'SorP'!$A$"&amp;MATCH($J1076,SorP!$B$1:$B$6230,0))))</f>
        <v/>
      </c>
      <c r="U1076" s="240"/>
      <c r="V1076" s="274" t="e">
        <f>IF(C1076="",NA(),MATCH($B1076&amp;$C1076,'Smelter Look-up'!$J:$J,0))</f>
        <v>#N/A</v>
      </c>
      <c r="W1076" s="275"/>
      <c r="X1076" s="275">
        <f t="shared" ca="1" si="151"/>
        <v>0</v>
      </c>
      <c r="Y1076" s="275"/>
      <c r="Z1076" s="275"/>
      <c r="AB1076" s="277" t="str">
        <f t="shared" si="152"/>
        <v/>
      </c>
    </row>
    <row r="1077" spans="1:28" s="276" customFormat="1" ht="20.25">
      <c r="A1077" s="330"/>
      <c r="B1077" s="216" t="str">
        <f>IF(LEN(A1077)=0,"",INDEX('Smelter Look-up'!$A:$A,MATCH($A1077,'Smelter Look-up'!$E:$E,0)))</f>
        <v/>
      </c>
      <c r="C1077" s="220" t="str">
        <f>IF(LEN(A1077)=0,"",INDEX('Smelter Look-up'!$C:$C,MATCH($A1077,'Smelter Look-up'!$E:$E,0)))</f>
        <v/>
      </c>
      <c r="D1077" s="282"/>
      <c r="E1077" s="216" t="str">
        <f ca="1">IF(ISERROR($V1077),"",OFFSET('Smelter Look-up'!$D$4,$V1077-4,0)&amp;"")</f>
        <v/>
      </c>
      <c r="F1077" s="216" t="str">
        <f ca="1">IF(ISERROR($V1077),"",OFFSET('Smelter Look-up'!$E$4,$V1077-4,0))</f>
        <v/>
      </c>
      <c r="G1077" s="216" t="str">
        <f ca="1">IF(C1077=$X$4,"Enter smelter details",IF(ISERROR($V1077),"",OFFSET('Smelter Look-up'!$F$4,$V1077-4,0)))</f>
        <v/>
      </c>
      <c r="H1077" s="217" t="str">
        <f ca="1">IF(ISERROR($V1077),"",OFFSET('Smelter Look-up'!$G$4,$V1077-4,0))</f>
        <v/>
      </c>
      <c r="I1077" s="218" t="str">
        <f ca="1">IF(ISERROR($V1077),"",OFFSET('Smelter Look-up'!$H$4,$V1077-4,0))</f>
        <v/>
      </c>
      <c r="J1077" s="218" t="str">
        <f ca="1">IF(ISERROR($V1077),"",OFFSET('Smelter Look-up'!$I$4,$V1077-4,0))</f>
        <v/>
      </c>
      <c r="K1077" s="272"/>
      <c r="L1077" s="272"/>
      <c r="M1077" s="272"/>
      <c r="N1077" s="272"/>
      <c r="O1077" s="272"/>
      <c r="P1077" s="219"/>
      <c r="Q1077" s="273"/>
      <c r="R1077" s="216" t="str">
        <f ca="1">IF(ISERROR($V1077),"",OFFSET('Smelter Look-up'!$C$4,$V1077-4,0)&amp;"")</f>
        <v/>
      </c>
      <c r="S1077" s="224" t="str">
        <f t="shared" ca="1" si="150"/>
        <v/>
      </c>
      <c r="T1077" s="224" t="str">
        <f ca="1">IF(B1077="","",IF(ISERROR(MATCH($J1077,SorP!$B$1:$B$6230,0)),"",INDIRECT("'SorP'!$A$"&amp;MATCH($J1077,SorP!$B$1:$B$6230,0))))</f>
        <v/>
      </c>
      <c r="U1077" s="240"/>
      <c r="V1077" s="274" t="e">
        <f>IF(C1077="",NA(),MATCH($B1077&amp;$C1077,'Smelter Look-up'!$J:$J,0))</f>
        <v>#N/A</v>
      </c>
      <c r="W1077" s="275"/>
      <c r="X1077" s="275">
        <f t="shared" ca="1" si="151"/>
        <v>0</v>
      </c>
      <c r="Y1077" s="275"/>
      <c r="Z1077" s="275"/>
      <c r="AB1077" s="277" t="str">
        <f t="shared" si="152"/>
        <v/>
      </c>
    </row>
    <row r="1078" spans="1:28" s="276" customFormat="1" ht="20.25">
      <c r="A1078" s="330"/>
      <c r="B1078" s="216" t="str">
        <f>IF(LEN(A1078)=0,"",INDEX('Smelter Look-up'!$A:$A,MATCH($A1078,'Smelter Look-up'!$E:$E,0)))</f>
        <v/>
      </c>
      <c r="C1078" s="220" t="str">
        <f>IF(LEN(A1078)=0,"",INDEX('Smelter Look-up'!$C:$C,MATCH($A1078,'Smelter Look-up'!$E:$E,0)))</f>
        <v/>
      </c>
      <c r="D1078" s="282"/>
      <c r="E1078" s="216" t="str">
        <f ca="1">IF(ISERROR($V1078),"",OFFSET('Smelter Look-up'!$D$4,$V1078-4,0)&amp;"")</f>
        <v/>
      </c>
      <c r="F1078" s="216" t="str">
        <f ca="1">IF(ISERROR($V1078),"",OFFSET('Smelter Look-up'!$E$4,$V1078-4,0))</f>
        <v/>
      </c>
      <c r="G1078" s="216" t="str">
        <f ca="1">IF(C1078=$X$4,"Enter smelter details",IF(ISERROR($V1078),"",OFFSET('Smelter Look-up'!$F$4,$V1078-4,0)))</f>
        <v/>
      </c>
      <c r="H1078" s="217" t="str">
        <f ca="1">IF(ISERROR($V1078),"",OFFSET('Smelter Look-up'!$G$4,$V1078-4,0))</f>
        <v/>
      </c>
      <c r="I1078" s="218" t="str">
        <f ca="1">IF(ISERROR($V1078),"",OFFSET('Smelter Look-up'!$H$4,$V1078-4,0))</f>
        <v/>
      </c>
      <c r="J1078" s="218" t="str">
        <f ca="1">IF(ISERROR($V1078),"",OFFSET('Smelter Look-up'!$I$4,$V1078-4,0))</f>
        <v/>
      </c>
      <c r="K1078" s="272"/>
      <c r="L1078" s="272"/>
      <c r="M1078" s="272"/>
      <c r="N1078" s="272"/>
      <c r="O1078" s="272"/>
      <c r="P1078" s="219"/>
      <c r="Q1078" s="273"/>
      <c r="R1078" s="216" t="str">
        <f ca="1">IF(ISERROR($V1078),"",OFFSET('Smelter Look-up'!$C$4,$V1078-4,0)&amp;"")</f>
        <v/>
      </c>
      <c r="S1078" s="224" t="str">
        <f t="shared" ca="1" si="150"/>
        <v/>
      </c>
      <c r="T1078" s="224" t="str">
        <f ca="1">IF(B1078="","",IF(ISERROR(MATCH($J1078,SorP!$B$1:$B$6230,0)),"",INDIRECT("'SorP'!$A$"&amp;MATCH($J1078,SorP!$B$1:$B$6230,0))))</f>
        <v/>
      </c>
      <c r="U1078" s="240"/>
      <c r="V1078" s="274" t="e">
        <f>IF(C1078="",NA(),MATCH($B1078&amp;$C1078,'Smelter Look-up'!$J:$J,0))</f>
        <v>#N/A</v>
      </c>
      <c r="W1078" s="275"/>
      <c r="X1078" s="275">
        <f t="shared" ca="1" si="151"/>
        <v>0</v>
      </c>
      <c r="Y1078" s="275"/>
      <c r="Z1078" s="275"/>
      <c r="AB1078" s="277" t="str">
        <f t="shared" si="152"/>
        <v/>
      </c>
    </row>
    <row r="1079" spans="1:28" s="276" customFormat="1" ht="20.25">
      <c r="A1079" s="330"/>
      <c r="B1079" s="216" t="str">
        <f>IF(LEN(A1079)=0,"",INDEX('Smelter Look-up'!$A:$A,MATCH($A1079,'Smelter Look-up'!$E:$E,0)))</f>
        <v/>
      </c>
      <c r="C1079" s="220" t="str">
        <f>IF(LEN(A1079)=0,"",INDEX('Smelter Look-up'!$C:$C,MATCH($A1079,'Smelter Look-up'!$E:$E,0)))</f>
        <v/>
      </c>
      <c r="D1079" s="282"/>
      <c r="E1079" s="216" t="str">
        <f ca="1">IF(ISERROR($V1079),"",OFFSET('Smelter Look-up'!$D$4,$V1079-4,0)&amp;"")</f>
        <v/>
      </c>
      <c r="F1079" s="216" t="str">
        <f ca="1">IF(ISERROR($V1079),"",OFFSET('Smelter Look-up'!$E$4,$V1079-4,0))</f>
        <v/>
      </c>
      <c r="G1079" s="216" t="str">
        <f ca="1">IF(C1079=$X$4,"Enter smelter details",IF(ISERROR($V1079),"",OFFSET('Smelter Look-up'!$F$4,$V1079-4,0)))</f>
        <v/>
      </c>
      <c r="H1079" s="217" t="str">
        <f ca="1">IF(ISERROR($V1079),"",OFFSET('Smelter Look-up'!$G$4,$V1079-4,0))</f>
        <v/>
      </c>
      <c r="I1079" s="218" t="str">
        <f ca="1">IF(ISERROR($V1079),"",OFFSET('Smelter Look-up'!$H$4,$V1079-4,0))</f>
        <v/>
      </c>
      <c r="J1079" s="218" t="str">
        <f ca="1">IF(ISERROR($V1079),"",OFFSET('Smelter Look-up'!$I$4,$V1079-4,0))</f>
        <v/>
      </c>
      <c r="K1079" s="272"/>
      <c r="L1079" s="272"/>
      <c r="M1079" s="272"/>
      <c r="N1079" s="272"/>
      <c r="O1079" s="272"/>
      <c r="P1079" s="219"/>
      <c r="Q1079" s="273"/>
      <c r="R1079" s="216" t="str">
        <f ca="1">IF(ISERROR($V1079),"",OFFSET('Smelter Look-up'!$C$4,$V1079-4,0)&amp;"")</f>
        <v/>
      </c>
      <c r="S1079" s="224" t="str">
        <f t="shared" ca="1" si="150"/>
        <v/>
      </c>
      <c r="T1079" s="224" t="str">
        <f ca="1">IF(B1079="","",IF(ISERROR(MATCH($J1079,SorP!$B$1:$B$6230,0)),"",INDIRECT("'SorP'!$A$"&amp;MATCH($J1079,SorP!$B$1:$B$6230,0))))</f>
        <v/>
      </c>
      <c r="U1079" s="240"/>
      <c r="V1079" s="274" t="e">
        <f>IF(C1079="",NA(),MATCH($B1079&amp;$C1079,'Smelter Look-up'!$J:$J,0))</f>
        <v>#N/A</v>
      </c>
      <c r="W1079" s="275"/>
      <c r="X1079" s="275">
        <f t="shared" ca="1" si="151"/>
        <v>0</v>
      </c>
      <c r="Y1079" s="275"/>
      <c r="Z1079" s="275"/>
      <c r="AB1079" s="277" t="str">
        <f t="shared" si="152"/>
        <v/>
      </c>
    </row>
    <row r="1080" spans="1:28" s="276" customFormat="1" ht="20.25">
      <c r="A1080" s="330"/>
      <c r="B1080" s="216" t="str">
        <f>IF(LEN(A1080)=0,"",INDEX('Smelter Look-up'!$A:$A,MATCH($A1080,'Smelter Look-up'!$E:$E,0)))</f>
        <v/>
      </c>
      <c r="C1080" s="220" t="str">
        <f>IF(LEN(A1080)=0,"",INDEX('Smelter Look-up'!$C:$C,MATCH($A1080,'Smelter Look-up'!$E:$E,0)))</f>
        <v/>
      </c>
      <c r="D1080" s="282"/>
      <c r="E1080" s="216" t="str">
        <f ca="1">IF(ISERROR($V1080),"",OFFSET('Smelter Look-up'!$D$4,$V1080-4,0)&amp;"")</f>
        <v/>
      </c>
      <c r="F1080" s="216" t="str">
        <f ca="1">IF(ISERROR($V1080),"",OFFSET('Smelter Look-up'!$E$4,$V1080-4,0))</f>
        <v/>
      </c>
      <c r="G1080" s="216" t="str">
        <f ca="1">IF(C1080=$X$4,"Enter smelter details",IF(ISERROR($V1080),"",OFFSET('Smelter Look-up'!$F$4,$V1080-4,0)))</f>
        <v/>
      </c>
      <c r="H1080" s="217" t="str">
        <f ca="1">IF(ISERROR($V1080),"",OFFSET('Smelter Look-up'!$G$4,$V1080-4,0))</f>
        <v/>
      </c>
      <c r="I1080" s="218" t="str">
        <f ca="1">IF(ISERROR($V1080),"",OFFSET('Smelter Look-up'!$H$4,$V1080-4,0))</f>
        <v/>
      </c>
      <c r="J1080" s="218" t="str">
        <f ca="1">IF(ISERROR($V1080),"",OFFSET('Smelter Look-up'!$I$4,$V1080-4,0))</f>
        <v/>
      </c>
      <c r="K1080" s="272"/>
      <c r="L1080" s="272"/>
      <c r="M1080" s="272"/>
      <c r="N1080" s="272"/>
      <c r="O1080" s="272"/>
      <c r="P1080" s="219"/>
      <c r="Q1080" s="273"/>
      <c r="R1080" s="216" t="str">
        <f ca="1">IF(ISERROR($V1080),"",OFFSET('Smelter Look-up'!$C$4,$V1080-4,0)&amp;"")</f>
        <v/>
      </c>
      <c r="S1080" s="224" t="str">
        <f t="shared" ca="1" si="150"/>
        <v/>
      </c>
      <c r="T1080" s="224" t="str">
        <f ca="1">IF(B1080="","",IF(ISERROR(MATCH($J1080,SorP!$B$1:$B$6230,0)),"",INDIRECT("'SorP'!$A$"&amp;MATCH($J1080,SorP!$B$1:$B$6230,0))))</f>
        <v/>
      </c>
      <c r="U1080" s="240"/>
      <c r="V1080" s="274" t="e">
        <f>IF(C1080="",NA(),MATCH($B1080&amp;$C1080,'Smelter Look-up'!$J:$J,0))</f>
        <v>#N/A</v>
      </c>
      <c r="W1080" s="275"/>
      <c r="X1080" s="275">
        <f t="shared" ca="1" si="151"/>
        <v>0</v>
      </c>
      <c r="Y1080" s="275"/>
      <c r="Z1080" s="275"/>
      <c r="AB1080" s="277" t="str">
        <f t="shared" si="152"/>
        <v/>
      </c>
    </row>
    <row r="1081" spans="1:28" s="276" customFormat="1" ht="20.25">
      <c r="A1081" s="330"/>
      <c r="B1081" s="216" t="str">
        <f>IF(LEN(A1081)=0,"",INDEX('Smelter Look-up'!$A:$A,MATCH($A1081,'Smelter Look-up'!$E:$E,0)))</f>
        <v/>
      </c>
      <c r="C1081" s="220" t="str">
        <f>IF(LEN(A1081)=0,"",INDEX('Smelter Look-up'!$C:$C,MATCH($A1081,'Smelter Look-up'!$E:$E,0)))</f>
        <v/>
      </c>
      <c r="D1081" s="282"/>
      <c r="E1081" s="216" t="str">
        <f ca="1">IF(ISERROR($V1081),"",OFFSET('Smelter Look-up'!$D$4,$V1081-4,0)&amp;"")</f>
        <v/>
      </c>
      <c r="F1081" s="216" t="str">
        <f ca="1">IF(ISERROR($V1081),"",OFFSET('Smelter Look-up'!$E$4,$V1081-4,0))</f>
        <v/>
      </c>
      <c r="G1081" s="216" t="str">
        <f ca="1">IF(C1081=$X$4,"Enter smelter details",IF(ISERROR($V1081),"",OFFSET('Smelter Look-up'!$F$4,$V1081-4,0)))</f>
        <v/>
      </c>
      <c r="H1081" s="217" t="str">
        <f ca="1">IF(ISERROR($V1081),"",OFFSET('Smelter Look-up'!$G$4,$V1081-4,0))</f>
        <v/>
      </c>
      <c r="I1081" s="218" t="str">
        <f ca="1">IF(ISERROR($V1081),"",OFFSET('Smelter Look-up'!$H$4,$V1081-4,0))</f>
        <v/>
      </c>
      <c r="J1081" s="218" t="str">
        <f ca="1">IF(ISERROR($V1081),"",OFFSET('Smelter Look-up'!$I$4,$V1081-4,0))</f>
        <v/>
      </c>
      <c r="K1081" s="272"/>
      <c r="L1081" s="272"/>
      <c r="M1081" s="272"/>
      <c r="N1081" s="272"/>
      <c r="O1081" s="272"/>
      <c r="P1081" s="219"/>
      <c r="Q1081" s="273"/>
      <c r="R1081" s="216" t="str">
        <f ca="1">IF(ISERROR($V1081),"",OFFSET('Smelter Look-up'!$C$4,$V1081-4,0)&amp;"")</f>
        <v/>
      </c>
      <c r="S1081" s="224" t="str">
        <f t="shared" ca="1" si="150"/>
        <v/>
      </c>
      <c r="T1081" s="224" t="str">
        <f ca="1">IF(B1081="","",IF(ISERROR(MATCH($J1081,SorP!$B$1:$B$6230,0)),"",INDIRECT("'SorP'!$A$"&amp;MATCH($J1081,SorP!$B$1:$B$6230,0))))</f>
        <v/>
      </c>
      <c r="U1081" s="240"/>
      <c r="V1081" s="274" t="e">
        <f>IF(C1081="",NA(),MATCH($B1081&amp;$C1081,'Smelter Look-up'!$J:$J,0))</f>
        <v>#N/A</v>
      </c>
      <c r="W1081" s="275"/>
      <c r="X1081" s="275">
        <f t="shared" ca="1" si="151"/>
        <v>0</v>
      </c>
      <c r="Y1081" s="275"/>
      <c r="Z1081" s="275"/>
      <c r="AB1081" s="277" t="str">
        <f t="shared" si="152"/>
        <v/>
      </c>
    </row>
    <row r="1082" spans="1:28" s="276" customFormat="1" ht="20.25">
      <c r="A1082" s="330"/>
      <c r="B1082" s="216" t="str">
        <f>IF(LEN(A1082)=0,"",INDEX('Smelter Look-up'!$A:$A,MATCH($A1082,'Smelter Look-up'!$E:$E,0)))</f>
        <v/>
      </c>
      <c r="C1082" s="220" t="str">
        <f>IF(LEN(A1082)=0,"",INDEX('Smelter Look-up'!$C:$C,MATCH($A1082,'Smelter Look-up'!$E:$E,0)))</f>
        <v/>
      </c>
      <c r="D1082" s="282"/>
      <c r="E1082" s="216" t="str">
        <f ca="1">IF(ISERROR($V1082),"",OFFSET('Smelter Look-up'!$D$4,$V1082-4,0)&amp;"")</f>
        <v/>
      </c>
      <c r="F1082" s="216" t="str">
        <f ca="1">IF(ISERROR($V1082),"",OFFSET('Smelter Look-up'!$E$4,$V1082-4,0))</f>
        <v/>
      </c>
      <c r="G1082" s="216" t="str">
        <f ca="1">IF(C1082=$X$4,"Enter smelter details",IF(ISERROR($V1082),"",OFFSET('Smelter Look-up'!$F$4,$V1082-4,0)))</f>
        <v/>
      </c>
      <c r="H1082" s="217" t="str">
        <f ca="1">IF(ISERROR($V1082),"",OFFSET('Smelter Look-up'!$G$4,$V1082-4,0))</f>
        <v/>
      </c>
      <c r="I1082" s="218" t="str">
        <f ca="1">IF(ISERROR($V1082),"",OFFSET('Smelter Look-up'!$H$4,$V1082-4,0))</f>
        <v/>
      </c>
      <c r="J1082" s="218" t="str">
        <f ca="1">IF(ISERROR($V1082),"",OFFSET('Smelter Look-up'!$I$4,$V1082-4,0))</f>
        <v/>
      </c>
      <c r="K1082" s="272"/>
      <c r="L1082" s="272"/>
      <c r="M1082" s="272"/>
      <c r="N1082" s="272"/>
      <c r="O1082" s="272"/>
      <c r="P1082" s="219"/>
      <c r="Q1082" s="273"/>
      <c r="R1082" s="216" t="str">
        <f ca="1">IF(ISERROR($V1082),"",OFFSET('Smelter Look-up'!$C$4,$V1082-4,0)&amp;"")</f>
        <v/>
      </c>
      <c r="S1082" s="224" t="str">
        <f t="shared" ca="1" si="150"/>
        <v/>
      </c>
      <c r="T1082" s="224" t="str">
        <f ca="1">IF(B1082="","",IF(ISERROR(MATCH($J1082,SorP!$B$1:$B$6230,0)),"",INDIRECT("'SorP'!$A$"&amp;MATCH($J1082,SorP!$B$1:$B$6230,0))))</f>
        <v/>
      </c>
      <c r="U1082" s="240"/>
      <c r="V1082" s="274" t="e">
        <f>IF(C1082="",NA(),MATCH($B1082&amp;$C1082,'Smelter Look-up'!$J:$J,0))</f>
        <v>#N/A</v>
      </c>
      <c r="W1082" s="275"/>
      <c r="X1082" s="275">
        <f t="shared" ca="1" si="151"/>
        <v>0</v>
      </c>
      <c r="Y1082" s="275"/>
      <c r="Z1082" s="275"/>
      <c r="AB1082" s="277" t="str">
        <f t="shared" si="152"/>
        <v/>
      </c>
    </row>
    <row r="1083" spans="1:28" s="276" customFormat="1" ht="20.25">
      <c r="A1083" s="330"/>
      <c r="B1083" s="216" t="str">
        <f>IF(LEN(A1083)=0,"",INDEX('Smelter Look-up'!$A:$A,MATCH($A1083,'Smelter Look-up'!$E:$E,0)))</f>
        <v/>
      </c>
      <c r="C1083" s="220" t="str">
        <f>IF(LEN(A1083)=0,"",INDEX('Smelter Look-up'!$C:$C,MATCH($A1083,'Smelter Look-up'!$E:$E,0)))</f>
        <v/>
      </c>
      <c r="D1083" s="282"/>
      <c r="E1083" s="216" t="str">
        <f ca="1">IF(ISERROR($V1083),"",OFFSET('Smelter Look-up'!$D$4,$V1083-4,0)&amp;"")</f>
        <v/>
      </c>
      <c r="F1083" s="216" t="str">
        <f ca="1">IF(ISERROR($V1083),"",OFFSET('Smelter Look-up'!$E$4,$V1083-4,0))</f>
        <v/>
      </c>
      <c r="G1083" s="216" t="str">
        <f ca="1">IF(C1083=$X$4,"Enter smelter details",IF(ISERROR($V1083),"",OFFSET('Smelter Look-up'!$F$4,$V1083-4,0)))</f>
        <v/>
      </c>
      <c r="H1083" s="217" t="str">
        <f ca="1">IF(ISERROR($V1083),"",OFFSET('Smelter Look-up'!$G$4,$V1083-4,0))</f>
        <v/>
      </c>
      <c r="I1083" s="218" t="str">
        <f ca="1">IF(ISERROR($V1083),"",OFFSET('Smelter Look-up'!$H$4,$V1083-4,0))</f>
        <v/>
      </c>
      <c r="J1083" s="218" t="str">
        <f ca="1">IF(ISERROR($V1083),"",OFFSET('Smelter Look-up'!$I$4,$V1083-4,0))</f>
        <v/>
      </c>
      <c r="K1083" s="272"/>
      <c r="L1083" s="272"/>
      <c r="M1083" s="272"/>
      <c r="N1083" s="272"/>
      <c r="O1083" s="272"/>
      <c r="P1083" s="219"/>
      <c r="Q1083" s="273"/>
      <c r="R1083" s="216" t="str">
        <f ca="1">IF(ISERROR($V1083),"",OFFSET('Smelter Look-up'!$C$4,$V1083-4,0)&amp;"")</f>
        <v/>
      </c>
      <c r="S1083" s="224" t="str">
        <f t="shared" ref="S1083" ca="1" si="153">IF(B1083="","",IF(ISERROR(MATCH($E1083,CL,0)),"Unknown",INDIRECT("'C'!$A$"&amp;MATCH($E1083,CL,0)+1)))</f>
        <v/>
      </c>
      <c r="T1083" s="224" t="str">
        <f ca="1">IF(B1083="","",IF(ISERROR(MATCH($J1083,SorP!$B$1:$B$6230,0)),"",INDIRECT("'SorP'!$A$"&amp;MATCH($J1083,SorP!$B$1:$B$6230,0))))</f>
        <v/>
      </c>
      <c r="U1083" s="240"/>
      <c r="V1083" s="274" t="e">
        <f>IF(C1083="",NA(),MATCH($B1083&amp;$C1083,'Smelter Look-up'!$J:$J,0))</f>
        <v>#N/A</v>
      </c>
      <c r="W1083" s="275"/>
      <c r="X1083" s="275">
        <f t="shared" ref="X1083" ca="1" si="154">IF(AND(C1083="Smelter not listed",OR(LEN(D1083)=0,LEN(E1083)=0)),1,0)</f>
        <v>0</v>
      </c>
      <c r="Y1083" s="275"/>
      <c r="Z1083" s="275"/>
      <c r="AB1083" s="277" t="str">
        <f t="shared" ref="AB1083" si="155">B1083&amp;C1083</f>
        <v/>
      </c>
    </row>
    <row r="1084" spans="1:28" s="276" customFormat="1" ht="20.25">
      <c r="A1084" s="330"/>
      <c r="B1084" s="216" t="str">
        <f>IF(LEN(A1084)=0,"",INDEX('Smelter Look-up'!$A:$A,MATCH($A1084,'Smelter Look-up'!$E:$E,0)))</f>
        <v/>
      </c>
      <c r="C1084" s="220" t="str">
        <f>IF(LEN(A1084)=0,"",INDEX('Smelter Look-up'!$C:$C,MATCH($A1084,'Smelter Look-up'!$E:$E,0)))</f>
        <v/>
      </c>
      <c r="D1084" s="282"/>
      <c r="E1084" s="216" t="str">
        <f ca="1">IF(ISERROR($V1084),"",OFFSET('Smelter Look-up'!$D$4,$V1084-4,0)&amp;"")</f>
        <v/>
      </c>
      <c r="F1084" s="216" t="str">
        <f ca="1">IF(ISERROR($V1084),"",OFFSET('Smelter Look-up'!$E$4,$V1084-4,0))</f>
        <v/>
      </c>
      <c r="G1084" s="216" t="str">
        <f ca="1">IF(C1084=$X$4,"Enter smelter details",IF(ISERROR($V1084),"",OFFSET('Smelter Look-up'!$F$4,$V1084-4,0)))</f>
        <v/>
      </c>
      <c r="H1084" s="217" t="str">
        <f ca="1">IF(ISERROR($V1084),"",OFFSET('Smelter Look-up'!$G$4,$V1084-4,0))</f>
        <v/>
      </c>
      <c r="I1084" s="218" t="str">
        <f ca="1">IF(ISERROR($V1084),"",OFFSET('Smelter Look-up'!$H$4,$V1084-4,0))</f>
        <v/>
      </c>
      <c r="J1084" s="218" t="str">
        <f ca="1">IF(ISERROR($V1084),"",OFFSET('Smelter Look-up'!$I$4,$V1084-4,0))</f>
        <v/>
      </c>
      <c r="K1084" s="272"/>
      <c r="L1084" s="272"/>
      <c r="M1084" s="272"/>
      <c r="N1084" s="272"/>
      <c r="O1084" s="272"/>
      <c r="P1084" s="219"/>
      <c r="Q1084" s="273"/>
      <c r="R1084" s="216" t="str">
        <f ca="1">IF(ISERROR($V1084),"",OFFSET('Smelter Look-up'!$C$4,$V1084-4,0)&amp;"")</f>
        <v/>
      </c>
      <c r="S1084" s="224" t="str">
        <f t="shared" ref="S1084:S1115" ca="1" si="156">IF(B1084="","",IF(ISERROR(MATCH($E1084,CL,0)),"Unknown",INDIRECT("'C'!$A$"&amp;MATCH($E1084,CL,0)+1)))</f>
        <v/>
      </c>
      <c r="T1084" s="224" t="str">
        <f ca="1">IF(B1084="","",IF(ISERROR(MATCH($J1084,SorP!$B$1:$B$6230,0)),"",INDIRECT("'SorP'!$A$"&amp;MATCH($J1084,SorP!$B$1:$B$6230,0))))</f>
        <v/>
      </c>
      <c r="U1084" s="240"/>
      <c r="V1084" s="274" t="e">
        <f>IF(C1084="",NA(),MATCH($B1084&amp;$C1084,'Smelter Look-up'!$J:$J,0))</f>
        <v>#N/A</v>
      </c>
      <c r="W1084" s="275"/>
      <c r="X1084" s="275">
        <f t="shared" ref="X1084:X1115" ca="1" si="157">IF(AND(C1084="Smelter not listed",OR(LEN(D1084)=0,LEN(E1084)=0)),1,0)</f>
        <v>0</v>
      </c>
      <c r="Y1084" s="275"/>
      <c r="Z1084" s="275"/>
      <c r="AB1084" s="277" t="str">
        <f t="shared" ref="AB1084:AB1115" si="158">B1084&amp;C1084</f>
        <v/>
      </c>
    </row>
    <row r="1085" spans="1:28" s="276" customFormat="1" ht="20.25">
      <c r="A1085" s="330"/>
      <c r="B1085" s="216" t="str">
        <f>IF(LEN(A1085)=0,"",INDEX('Smelter Look-up'!$A:$A,MATCH($A1085,'Smelter Look-up'!$E:$E,0)))</f>
        <v/>
      </c>
      <c r="C1085" s="220" t="str">
        <f>IF(LEN(A1085)=0,"",INDEX('Smelter Look-up'!$C:$C,MATCH($A1085,'Smelter Look-up'!$E:$E,0)))</f>
        <v/>
      </c>
      <c r="D1085" s="282"/>
      <c r="E1085" s="216" t="str">
        <f ca="1">IF(ISERROR($V1085),"",OFFSET('Smelter Look-up'!$D$4,$V1085-4,0)&amp;"")</f>
        <v/>
      </c>
      <c r="F1085" s="216" t="str">
        <f ca="1">IF(ISERROR($V1085),"",OFFSET('Smelter Look-up'!$E$4,$V1085-4,0))</f>
        <v/>
      </c>
      <c r="G1085" s="216" t="str">
        <f ca="1">IF(C1085=$X$4,"Enter smelter details",IF(ISERROR($V1085),"",OFFSET('Smelter Look-up'!$F$4,$V1085-4,0)))</f>
        <v/>
      </c>
      <c r="H1085" s="217" t="str">
        <f ca="1">IF(ISERROR($V1085),"",OFFSET('Smelter Look-up'!$G$4,$V1085-4,0))</f>
        <v/>
      </c>
      <c r="I1085" s="218" t="str">
        <f ca="1">IF(ISERROR($V1085),"",OFFSET('Smelter Look-up'!$H$4,$V1085-4,0))</f>
        <v/>
      </c>
      <c r="J1085" s="218" t="str">
        <f ca="1">IF(ISERROR($V1085),"",OFFSET('Smelter Look-up'!$I$4,$V1085-4,0))</f>
        <v/>
      </c>
      <c r="K1085" s="272"/>
      <c r="L1085" s="272"/>
      <c r="M1085" s="272"/>
      <c r="N1085" s="272"/>
      <c r="O1085" s="272"/>
      <c r="P1085" s="219"/>
      <c r="Q1085" s="273"/>
      <c r="R1085" s="216" t="str">
        <f ca="1">IF(ISERROR($V1085),"",OFFSET('Smelter Look-up'!$C$4,$V1085-4,0)&amp;"")</f>
        <v/>
      </c>
      <c r="S1085" s="224" t="str">
        <f t="shared" ca="1" si="156"/>
        <v/>
      </c>
      <c r="T1085" s="224" t="str">
        <f ca="1">IF(B1085="","",IF(ISERROR(MATCH($J1085,SorP!$B$1:$B$6230,0)),"",INDIRECT("'SorP'!$A$"&amp;MATCH($J1085,SorP!$B$1:$B$6230,0))))</f>
        <v/>
      </c>
      <c r="U1085" s="240"/>
      <c r="V1085" s="274" t="e">
        <f>IF(C1085="",NA(),MATCH($B1085&amp;$C1085,'Smelter Look-up'!$J:$J,0))</f>
        <v>#N/A</v>
      </c>
      <c r="W1085" s="275"/>
      <c r="X1085" s="275">
        <f t="shared" ca="1" si="157"/>
        <v>0</v>
      </c>
      <c r="Y1085" s="275"/>
      <c r="Z1085" s="275"/>
      <c r="AB1085" s="277" t="str">
        <f t="shared" si="158"/>
        <v/>
      </c>
    </row>
    <row r="1086" spans="1:28" s="276" customFormat="1" ht="20.25">
      <c r="A1086" s="330"/>
      <c r="B1086" s="216" t="str">
        <f>IF(LEN(A1086)=0,"",INDEX('Smelter Look-up'!$A:$A,MATCH($A1086,'Smelter Look-up'!$E:$E,0)))</f>
        <v/>
      </c>
      <c r="C1086" s="220" t="str">
        <f>IF(LEN(A1086)=0,"",INDEX('Smelter Look-up'!$C:$C,MATCH($A1086,'Smelter Look-up'!$E:$E,0)))</f>
        <v/>
      </c>
      <c r="D1086" s="282"/>
      <c r="E1086" s="216" t="str">
        <f ca="1">IF(ISERROR($V1086),"",OFFSET('Smelter Look-up'!$D$4,$V1086-4,0)&amp;"")</f>
        <v/>
      </c>
      <c r="F1086" s="216" t="str">
        <f ca="1">IF(ISERROR($V1086),"",OFFSET('Smelter Look-up'!$E$4,$V1086-4,0))</f>
        <v/>
      </c>
      <c r="G1086" s="216" t="str">
        <f ca="1">IF(C1086=$X$4,"Enter smelter details",IF(ISERROR($V1086),"",OFFSET('Smelter Look-up'!$F$4,$V1086-4,0)))</f>
        <v/>
      </c>
      <c r="H1086" s="217" t="str">
        <f ca="1">IF(ISERROR($V1086),"",OFFSET('Smelter Look-up'!$G$4,$V1086-4,0))</f>
        <v/>
      </c>
      <c r="I1086" s="218" t="str">
        <f ca="1">IF(ISERROR($V1086),"",OFFSET('Smelter Look-up'!$H$4,$V1086-4,0))</f>
        <v/>
      </c>
      <c r="J1086" s="218" t="str">
        <f ca="1">IF(ISERROR($V1086),"",OFFSET('Smelter Look-up'!$I$4,$V1086-4,0))</f>
        <v/>
      </c>
      <c r="K1086" s="272"/>
      <c r="L1086" s="272"/>
      <c r="M1086" s="272"/>
      <c r="N1086" s="272"/>
      <c r="O1086" s="272"/>
      <c r="P1086" s="219"/>
      <c r="Q1086" s="273"/>
      <c r="R1086" s="216" t="str">
        <f ca="1">IF(ISERROR($V1086),"",OFFSET('Smelter Look-up'!$C$4,$V1086-4,0)&amp;"")</f>
        <v/>
      </c>
      <c r="S1086" s="224" t="str">
        <f t="shared" ca="1" si="156"/>
        <v/>
      </c>
      <c r="T1086" s="224" t="str">
        <f ca="1">IF(B1086="","",IF(ISERROR(MATCH($J1086,SorP!$B$1:$B$6230,0)),"",INDIRECT("'SorP'!$A$"&amp;MATCH($J1086,SorP!$B$1:$B$6230,0))))</f>
        <v/>
      </c>
      <c r="U1086" s="240"/>
      <c r="V1086" s="274" t="e">
        <f>IF(C1086="",NA(),MATCH($B1086&amp;$C1086,'Smelter Look-up'!$J:$J,0))</f>
        <v>#N/A</v>
      </c>
      <c r="W1086" s="275"/>
      <c r="X1086" s="275">
        <f t="shared" ca="1" si="157"/>
        <v>0</v>
      </c>
      <c r="Y1086" s="275"/>
      <c r="Z1086" s="275"/>
      <c r="AB1086" s="277" t="str">
        <f t="shared" si="158"/>
        <v/>
      </c>
    </row>
    <row r="1087" spans="1:28" s="276" customFormat="1" ht="20.25">
      <c r="A1087" s="330"/>
      <c r="B1087" s="216" t="str">
        <f>IF(LEN(A1087)=0,"",INDEX('Smelter Look-up'!$A:$A,MATCH($A1087,'Smelter Look-up'!$E:$E,0)))</f>
        <v/>
      </c>
      <c r="C1087" s="220" t="str">
        <f>IF(LEN(A1087)=0,"",INDEX('Smelter Look-up'!$C:$C,MATCH($A1087,'Smelter Look-up'!$E:$E,0)))</f>
        <v/>
      </c>
      <c r="D1087" s="282"/>
      <c r="E1087" s="216" t="str">
        <f ca="1">IF(ISERROR($V1087),"",OFFSET('Smelter Look-up'!$D$4,$V1087-4,0)&amp;"")</f>
        <v/>
      </c>
      <c r="F1087" s="216" t="str">
        <f ca="1">IF(ISERROR($V1087),"",OFFSET('Smelter Look-up'!$E$4,$V1087-4,0))</f>
        <v/>
      </c>
      <c r="G1087" s="216" t="str">
        <f ca="1">IF(C1087=$X$4,"Enter smelter details",IF(ISERROR($V1087),"",OFFSET('Smelter Look-up'!$F$4,$V1087-4,0)))</f>
        <v/>
      </c>
      <c r="H1087" s="217" t="str">
        <f ca="1">IF(ISERROR($V1087),"",OFFSET('Smelter Look-up'!$G$4,$V1087-4,0))</f>
        <v/>
      </c>
      <c r="I1087" s="218" t="str">
        <f ca="1">IF(ISERROR($V1087),"",OFFSET('Smelter Look-up'!$H$4,$V1087-4,0))</f>
        <v/>
      </c>
      <c r="J1087" s="218" t="str">
        <f ca="1">IF(ISERROR($V1087),"",OFFSET('Smelter Look-up'!$I$4,$V1087-4,0))</f>
        <v/>
      </c>
      <c r="K1087" s="272"/>
      <c r="L1087" s="272"/>
      <c r="M1087" s="272"/>
      <c r="N1087" s="272"/>
      <c r="O1087" s="272"/>
      <c r="P1087" s="219"/>
      <c r="Q1087" s="273"/>
      <c r="R1087" s="216" t="str">
        <f ca="1">IF(ISERROR($V1087),"",OFFSET('Smelter Look-up'!$C$4,$V1087-4,0)&amp;"")</f>
        <v/>
      </c>
      <c r="S1087" s="224" t="str">
        <f t="shared" ca="1" si="156"/>
        <v/>
      </c>
      <c r="T1087" s="224" t="str">
        <f ca="1">IF(B1087="","",IF(ISERROR(MATCH($J1087,SorP!$B$1:$B$6230,0)),"",INDIRECT("'SorP'!$A$"&amp;MATCH($J1087,SorP!$B$1:$B$6230,0))))</f>
        <v/>
      </c>
      <c r="U1087" s="240"/>
      <c r="V1087" s="274" t="e">
        <f>IF(C1087="",NA(),MATCH($B1087&amp;$C1087,'Smelter Look-up'!$J:$J,0))</f>
        <v>#N/A</v>
      </c>
      <c r="W1087" s="275"/>
      <c r="X1087" s="275">
        <f t="shared" ca="1" si="157"/>
        <v>0</v>
      </c>
      <c r="Y1087" s="275"/>
      <c r="Z1087" s="275"/>
      <c r="AB1087" s="277" t="str">
        <f t="shared" si="158"/>
        <v/>
      </c>
    </row>
    <row r="1088" spans="1:28" s="276" customFormat="1" ht="20.25">
      <c r="A1088" s="330"/>
      <c r="B1088" s="216" t="str">
        <f>IF(LEN(A1088)=0,"",INDEX('Smelter Look-up'!$A:$A,MATCH($A1088,'Smelter Look-up'!$E:$E,0)))</f>
        <v/>
      </c>
      <c r="C1088" s="220" t="str">
        <f>IF(LEN(A1088)=0,"",INDEX('Smelter Look-up'!$C:$C,MATCH($A1088,'Smelter Look-up'!$E:$E,0)))</f>
        <v/>
      </c>
      <c r="D1088" s="282"/>
      <c r="E1088" s="216" t="str">
        <f ca="1">IF(ISERROR($V1088),"",OFFSET('Smelter Look-up'!$D$4,$V1088-4,0)&amp;"")</f>
        <v/>
      </c>
      <c r="F1088" s="216" t="str">
        <f ca="1">IF(ISERROR($V1088),"",OFFSET('Smelter Look-up'!$E$4,$V1088-4,0))</f>
        <v/>
      </c>
      <c r="G1088" s="216" t="str">
        <f ca="1">IF(C1088=$X$4,"Enter smelter details",IF(ISERROR($V1088),"",OFFSET('Smelter Look-up'!$F$4,$V1088-4,0)))</f>
        <v/>
      </c>
      <c r="H1088" s="217" t="str">
        <f ca="1">IF(ISERROR($V1088),"",OFFSET('Smelter Look-up'!$G$4,$V1088-4,0))</f>
        <v/>
      </c>
      <c r="I1088" s="218" t="str">
        <f ca="1">IF(ISERROR($V1088),"",OFFSET('Smelter Look-up'!$H$4,$V1088-4,0))</f>
        <v/>
      </c>
      <c r="J1088" s="218" t="str">
        <f ca="1">IF(ISERROR($V1088),"",OFFSET('Smelter Look-up'!$I$4,$V1088-4,0))</f>
        <v/>
      </c>
      <c r="K1088" s="272"/>
      <c r="L1088" s="272"/>
      <c r="M1088" s="272"/>
      <c r="N1088" s="272"/>
      <c r="O1088" s="272"/>
      <c r="P1088" s="219"/>
      <c r="Q1088" s="273"/>
      <c r="R1088" s="216" t="str">
        <f ca="1">IF(ISERROR($V1088),"",OFFSET('Smelter Look-up'!$C$4,$V1088-4,0)&amp;"")</f>
        <v/>
      </c>
      <c r="S1088" s="224" t="str">
        <f t="shared" ca="1" si="156"/>
        <v/>
      </c>
      <c r="T1088" s="224" t="str">
        <f ca="1">IF(B1088="","",IF(ISERROR(MATCH($J1088,SorP!$B$1:$B$6230,0)),"",INDIRECT("'SorP'!$A$"&amp;MATCH($J1088,SorP!$B$1:$B$6230,0))))</f>
        <v/>
      </c>
      <c r="U1088" s="240"/>
      <c r="V1088" s="274" t="e">
        <f>IF(C1088="",NA(),MATCH($B1088&amp;$C1088,'Smelter Look-up'!$J:$J,0))</f>
        <v>#N/A</v>
      </c>
      <c r="W1088" s="275"/>
      <c r="X1088" s="275">
        <f t="shared" ca="1" si="157"/>
        <v>0</v>
      </c>
      <c r="Y1088" s="275"/>
      <c r="Z1088" s="275"/>
      <c r="AB1088" s="277" t="str">
        <f t="shared" si="158"/>
        <v/>
      </c>
    </row>
    <row r="1089" spans="1:28" s="276" customFormat="1" ht="20.25">
      <c r="A1089" s="330"/>
      <c r="B1089" s="216" t="str">
        <f>IF(LEN(A1089)=0,"",INDEX('Smelter Look-up'!$A:$A,MATCH($A1089,'Smelter Look-up'!$E:$E,0)))</f>
        <v/>
      </c>
      <c r="C1089" s="220" t="str">
        <f>IF(LEN(A1089)=0,"",INDEX('Smelter Look-up'!$C:$C,MATCH($A1089,'Smelter Look-up'!$E:$E,0)))</f>
        <v/>
      </c>
      <c r="D1089" s="282"/>
      <c r="E1089" s="216" t="str">
        <f ca="1">IF(ISERROR($V1089),"",OFFSET('Smelter Look-up'!$D$4,$V1089-4,0)&amp;"")</f>
        <v/>
      </c>
      <c r="F1089" s="216" t="str">
        <f ca="1">IF(ISERROR($V1089),"",OFFSET('Smelter Look-up'!$E$4,$V1089-4,0))</f>
        <v/>
      </c>
      <c r="G1089" s="216" t="str">
        <f ca="1">IF(C1089=$X$4,"Enter smelter details",IF(ISERROR($V1089),"",OFFSET('Smelter Look-up'!$F$4,$V1089-4,0)))</f>
        <v/>
      </c>
      <c r="H1089" s="217" t="str">
        <f ca="1">IF(ISERROR($V1089),"",OFFSET('Smelter Look-up'!$G$4,$V1089-4,0))</f>
        <v/>
      </c>
      <c r="I1089" s="218" t="str">
        <f ca="1">IF(ISERROR($V1089),"",OFFSET('Smelter Look-up'!$H$4,$V1089-4,0))</f>
        <v/>
      </c>
      <c r="J1089" s="218" t="str">
        <f ca="1">IF(ISERROR($V1089),"",OFFSET('Smelter Look-up'!$I$4,$V1089-4,0))</f>
        <v/>
      </c>
      <c r="K1089" s="272"/>
      <c r="L1089" s="272"/>
      <c r="M1089" s="272"/>
      <c r="N1089" s="272"/>
      <c r="O1089" s="272"/>
      <c r="P1089" s="219"/>
      <c r="Q1089" s="273"/>
      <c r="R1089" s="216" t="str">
        <f ca="1">IF(ISERROR($V1089),"",OFFSET('Smelter Look-up'!$C$4,$V1089-4,0)&amp;"")</f>
        <v/>
      </c>
      <c r="S1089" s="224" t="str">
        <f t="shared" ca="1" si="156"/>
        <v/>
      </c>
      <c r="T1089" s="224" t="str">
        <f ca="1">IF(B1089="","",IF(ISERROR(MATCH($J1089,SorP!$B$1:$B$6230,0)),"",INDIRECT("'SorP'!$A$"&amp;MATCH($J1089,SorP!$B$1:$B$6230,0))))</f>
        <v/>
      </c>
      <c r="U1089" s="240"/>
      <c r="V1089" s="274" t="e">
        <f>IF(C1089="",NA(),MATCH($B1089&amp;$C1089,'Smelter Look-up'!$J:$J,0))</f>
        <v>#N/A</v>
      </c>
      <c r="W1089" s="275"/>
      <c r="X1089" s="275">
        <f t="shared" ca="1" si="157"/>
        <v>0</v>
      </c>
      <c r="Y1089" s="275"/>
      <c r="Z1089" s="275"/>
      <c r="AB1089" s="277" t="str">
        <f t="shared" si="158"/>
        <v/>
      </c>
    </row>
    <row r="1090" spans="1:28" s="276" customFormat="1" ht="20.25">
      <c r="A1090" s="330"/>
      <c r="B1090" s="216" t="str">
        <f>IF(LEN(A1090)=0,"",INDEX('Smelter Look-up'!$A:$A,MATCH($A1090,'Smelter Look-up'!$E:$E,0)))</f>
        <v/>
      </c>
      <c r="C1090" s="220" t="str">
        <f>IF(LEN(A1090)=0,"",INDEX('Smelter Look-up'!$C:$C,MATCH($A1090,'Smelter Look-up'!$E:$E,0)))</f>
        <v/>
      </c>
      <c r="D1090" s="282"/>
      <c r="E1090" s="216" t="str">
        <f ca="1">IF(ISERROR($V1090),"",OFFSET('Smelter Look-up'!$D$4,$V1090-4,0)&amp;"")</f>
        <v/>
      </c>
      <c r="F1090" s="216" t="str">
        <f ca="1">IF(ISERROR($V1090),"",OFFSET('Smelter Look-up'!$E$4,$V1090-4,0))</f>
        <v/>
      </c>
      <c r="G1090" s="216" t="str">
        <f ca="1">IF(C1090=$X$4,"Enter smelter details",IF(ISERROR($V1090),"",OFFSET('Smelter Look-up'!$F$4,$V1090-4,0)))</f>
        <v/>
      </c>
      <c r="H1090" s="217" t="str">
        <f ca="1">IF(ISERROR($V1090),"",OFFSET('Smelter Look-up'!$G$4,$V1090-4,0))</f>
        <v/>
      </c>
      <c r="I1090" s="218" t="str">
        <f ca="1">IF(ISERROR($V1090),"",OFFSET('Smelter Look-up'!$H$4,$V1090-4,0))</f>
        <v/>
      </c>
      <c r="J1090" s="218" t="str">
        <f ca="1">IF(ISERROR($V1090),"",OFFSET('Smelter Look-up'!$I$4,$V1090-4,0))</f>
        <v/>
      </c>
      <c r="K1090" s="272"/>
      <c r="L1090" s="272"/>
      <c r="M1090" s="272"/>
      <c r="N1090" s="272"/>
      <c r="O1090" s="272"/>
      <c r="P1090" s="219"/>
      <c r="Q1090" s="273"/>
      <c r="R1090" s="216" t="str">
        <f ca="1">IF(ISERROR($V1090),"",OFFSET('Smelter Look-up'!$C$4,$V1090-4,0)&amp;"")</f>
        <v/>
      </c>
      <c r="S1090" s="224" t="str">
        <f t="shared" ca="1" si="156"/>
        <v/>
      </c>
      <c r="T1090" s="224" t="str">
        <f ca="1">IF(B1090="","",IF(ISERROR(MATCH($J1090,SorP!$B$1:$B$6230,0)),"",INDIRECT("'SorP'!$A$"&amp;MATCH($J1090,SorP!$B$1:$B$6230,0))))</f>
        <v/>
      </c>
      <c r="U1090" s="240"/>
      <c r="V1090" s="274" t="e">
        <f>IF(C1090="",NA(),MATCH($B1090&amp;$C1090,'Smelter Look-up'!$J:$J,0))</f>
        <v>#N/A</v>
      </c>
      <c r="W1090" s="275"/>
      <c r="X1090" s="275">
        <f t="shared" ca="1" si="157"/>
        <v>0</v>
      </c>
      <c r="Y1090" s="275"/>
      <c r="Z1090" s="275"/>
      <c r="AB1090" s="277" t="str">
        <f t="shared" si="158"/>
        <v/>
      </c>
    </row>
    <row r="1091" spans="1:28" s="276" customFormat="1" ht="20.25">
      <c r="A1091" s="330"/>
      <c r="B1091" s="216" t="str">
        <f>IF(LEN(A1091)=0,"",INDEX('Smelter Look-up'!$A:$A,MATCH($A1091,'Smelter Look-up'!$E:$E,0)))</f>
        <v/>
      </c>
      <c r="C1091" s="220" t="str">
        <f>IF(LEN(A1091)=0,"",INDEX('Smelter Look-up'!$C:$C,MATCH($A1091,'Smelter Look-up'!$E:$E,0)))</f>
        <v/>
      </c>
      <c r="D1091" s="282"/>
      <c r="E1091" s="216" t="str">
        <f ca="1">IF(ISERROR($V1091),"",OFFSET('Smelter Look-up'!$D$4,$V1091-4,0)&amp;"")</f>
        <v/>
      </c>
      <c r="F1091" s="216" t="str">
        <f ca="1">IF(ISERROR($V1091),"",OFFSET('Smelter Look-up'!$E$4,$V1091-4,0))</f>
        <v/>
      </c>
      <c r="G1091" s="216" t="str">
        <f ca="1">IF(C1091=$X$4,"Enter smelter details",IF(ISERROR($V1091),"",OFFSET('Smelter Look-up'!$F$4,$V1091-4,0)))</f>
        <v/>
      </c>
      <c r="H1091" s="217" t="str">
        <f ca="1">IF(ISERROR($V1091),"",OFFSET('Smelter Look-up'!$G$4,$V1091-4,0))</f>
        <v/>
      </c>
      <c r="I1091" s="218" t="str">
        <f ca="1">IF(ISERROR($V1091),"",OFFSET('Smelter Look-up'!$H$4,$V1091-4,0))</f>
        <v/>
      </c>
      <c r="J1091" s="218" t="str">
        <f ca="1">IF(ISERROR($V1091),"",OFFSET('Smelter Look-up'!$I$4,$V1091-4,0))</f>
        <v/>
      </c>
      <c r="K1091" s="272"/>
      <c r="L1091" s="272"/>
      <c r="M1091" s="272"/>
      <c r="N1091" s="272"/>
      <c r="O1091" s="272"/>
      <c r="P1091" s="219"/>
      <c r="Q1091" s="273"/>
      <c r="R1091" s="216" t="str">
        <f ca="1">IF(ISERROR($V1091),"",OFFSET('Smelter Look-up'!$C$4,$V1091-4,0)&amp;"")</f>
        <v/>
      </c>
      <c r="S1091" s="224" t="str">
        <f t="shared" ca="1" si="156"/>
        <v/>
      </c>
      <c r="T1091" s="224" t="str">
        <f ca="1">IF(B1091="","",IF(ISERROR(MATCH($J1091,SorP!$B$1:$B$6230,0)),"",INDIRECT("'SorP'!$A$"&amp;MATCH($J1091,SorP!$B$1:$B$6230,0))))</f>
        <v/>
      </c>
      <c r="U1091" s="240"/>
      <c r="V1091" s="274" t="e">
        <f>IF(C1091="",NA(),MATCH($B1091&amp;$C1091,'Smelter Look-up'!$J:$J,0))</f>
        <v>#N/A</v>
      </c>
      <c r="W1091" s="275"/>
      <c r="X1091" s="275">
        <f t="shared" ca="1" si="157"/>
        <v>0</v>
      </c>
      <c r="Y1091" s="275"/>
      <c r="Z1091" s="275"/>
      <c r="AB1091" s="277" t="str">
        <f t="shared" si="158"/>
        <v/>
      </c>
    </row>
    <row r="1092" spans="1:28" s="276" customFormat="1" ht="20.25">
      <c r="A1092" s="330"/>
      <c r="B1092" s="216" t="str">
        <f>IF(LEN(A1092)=0,"",INDEX('Smelter Look-up'!$A:$A,MATCH($A1092,'Smelter Look-up'!$E:$E,0)))</f>
        <v/>
      </c>
      <c r="C1092" s="220" t="str">
        <f>IF(LEN(A1092)=0,"",INDEX('Smelter Look-up'!$C:$C,MATCH($A1092,'Smelter Look-up'!$E:$E,0)))</f>
        <v/>
      </c>
      <c r="D1092" s="282"/>
      <c r="E1092" s="216" t="str">
        <f ca="1">IF(ISERROR($V1092),"",OFFSET('Smelter Look-up'!$D$4,$V1092-4,0)&amp;"")</f>
        <v/>
      </c>
      <c r="F1092" s="216" t="str">
        <f ca="1">IF(ISERROR($V1092),"",OFFSET('Smelter Look-up'!$E$4,$V1092-4,0))</f>
        <v/>
      </c>
      <c r="G1092" s="216" t="str">
        <f ca="1">IF(C1092=$X$4,"Enter smelter details",IF(ISERROR($V1092),"",OFFSET('Smelter Look-up'!$F$4,$V1092-4,0)))</f>
        <v/>
      </c>
      <c r="H1092" s="217" t="str">
        <f ca="1">IF(ISERROR($V1092),"",OFFSET('Smelter Look-up'!$G$4,$V1092-4,0))</f>
        <v/>
      </c>
      <c r="I1092" s="218" t="str">
        <f ca="1">IF(ISERROR($V1092),"",OFFSET('Smelter Look-up'!$H$4,$V1092-4,0))</f>
        <v/>
      </c>
      <c r="J1092" s="218" t="str">
        <f ca="1">IF(ISERROR($V1092),"",OFFSET('Smelter Look-up'!$I$4,$V1092-4,0))</f>
        <v/>
      </c>
      <c r="K1092" s="272"/>
      <c r="L1092" s="272"/>
      <c r="M1092" s="272"/>
      <c r="N1092" s="272"/>
      <c r="O1092" s="272"/>
      <c r="P1092" s="219"/>
      <c r="Q1092" s="273"/>
      <c r="R1092" s="216" t="str">
        <f ca="1">IF(ISERROR($V1092),"",OFFSET('Smelter Look-up'!$C$4,$V1092-4,0)&amp;"")</f>
        <v/>
      </c>
      <c r="S1092" s="224" t="str">
        <f t="shared" ca="1" si="156"/>
        <v/>
      </c>
      <c r="T1092" s="224" t="str">
        <f ca="1">IF(B1092="","",IF(ISERROR(MATCH($J1092,SorP!$B$1:$B$6230,0)),"",INDIRECT("'SorP'!$A$"&amp;MATCH($J1092,SorP!$B$1:$B$6230,0))))</f>
        <v/>
      </c>
      <c r="U1092" s="240"/>
      <c r="V1092" s="274" t="e">
        <f>IF(C1092="",NA(),MATCH($B1092&amp;$C1092,'Smelter Look-up'!$J:$J,0))</f>
        <v>#N/A</v>
      </c>
      <c r="W1092" s="275"/>
      <c r="X1092" s="275">
        <f t="shared" ca="1" si="157"/>
        <v>0</v>
      </c>
      <c r="Y1092" s="275"/>
      <c r="Z1092" s="275"/>
      <c r="AB1092" s="277" t="str">
        <f t="shared" si="158"/>
        <v/>
      </c>
    </row>
    <row r="1093" spans="1:28" s="276" customFormat="1" ht="20.25">
      <c r="A1093" s="330"/>
      <c r="B1093" s="216" t="str">
        <f>IF(LEN(A1093)=0,"",INDEX('Smelter Look-up'!$A:$A,MATCH($A1093,'Smelter Look-up'!$E:$E,0)))</f>
        <v/>
      </c>
      <c r="C1093" s="220" t="str">
        <f>IF(LEN(A1093)=0,"",INDEX('Smelter Look-up'!$C:$C,MATCH($A1093,'Smelter Look-up'!$E:$E,0)))</f>
        <v/>
      </c>
      <c r="D1093" s="282"/>
      <c r="E1093" s="216" t="str">
        <f ca="1">IF(ISERROR($V1093),"",OFFSET('Smelter Look-up'!$D$4,$V1093-4,0)&amp;"")</f>
        <v/>
      </c>
      <c r="F1093" s="216" t="str">
        <f ca="1">IF(ISERROR($V1093),"",OFFSET('Smelter Look-up'!$E$4,$V1093-4,0))</f>
        <v/>
      </c>
      <c r="G1093" s="216" t="str">
        <f ca="1">IF(C1093=$X$4,"Enter smelter details",IF(ISERROR($V1093),"",OFFSET('Smelter Look-up'!$F$4,$V1093-4,0)))</f>
        <v/>
      </c>
      <c r="H1093" s="217" t="str">
        <f ca="1">IF(ISERROR($V1093),"",OFFSET('Smelter Look-up'!$G$4,$V1093-4,0))</f>
        <v/>
      </c>
      <c r="I1093" s="218" t="str">
        <f ca="1">IF(ISERROR($V1093),"",OFFSET('Smelter Look-up'!$H$4,$V1093-4,0))</f>
        <v/>
      </c>
      <c r="J1093" s="218" t="str">
        <f ca="1">IF(ISERROR($V1093),"",OFFSET('Smelter Look-up'!$I$4,$V1093-4,0))</f>
        <v/>
      </c>
      <c r="K1093" s="272"/>
      <c r="L1093" s="272"/>
      <c r="M1093" s="272"/>
      <c r="N1093" s="272"/>
      <c r="O1093" s="272"/>
      <c r="P1093" s="219"/>
      <c r="Q1093" s="273"/>
      <c r="R1093" s="216" t="str">
        <f ca="1">IF(ISERROR($V1093),"",OFFSET('Smelter Look-up'!$C$4,$V1093-4,0)&amp;"")</f>
        <v/>
      </c>
      <c r="S1093" s="224" t="str">
        <f t="shared" ca="1" si="156"/>
        <v/>
      </c>
      <c r="T1093" s="224" t="str">
        <f ca="1">IF(B1093="","",IF(ISERROR(MATCH($J1093,SorP!$B$1:$B$6230,0)),"",INDIRECT("'SorP'!$A$"&amp;MATCH($J1093,SorP!$B$1:$B$6230,0))))</f>
        <v/>
      </c>
      <c r="U1093" s="240"/>
      <c r="V1093" s="274" t="e">
        <f>IF(C1093="",NA(),MATCH($B1093&amp;$C1093,'Smelter Look-up'!$J:$J,0))</f>
        <v>#N/A</v>
      </c>
      <c r="W1093" s="275"/>
      <c r="X1093" s="275">
        <f t="shared" ca="1" si="157"/>
        <v>0</v>
      </c>
      <c r="Y1093" s="275"/>
      <c r="Z1093" s="275"/>
      <c r="AB1093" s="277" t="str">
        <f t="shared" si="158"/>
        <v/>
      </c>
    </row>
    <row r="1094" spans="1:28" s="276" customFormat="1" ht="20.25">
      <c r="A1094" s="330"/>
      <c r="B1094" s="216" t="str">
        <f>IF(LEN(A1094)=0,"",INDEX('Smelter Look-up'!$A:$A,MATCH($A1094,'Smelter Look-up'!$E:$E,0)))</f>
        <v/>
      </c>
      <c r="C1094" s="220" t="str">
        <f>IF(LEN(A1094)=0,"",INDEX('Smelter Look-up'!$C:$C,MATCH($A1094,'Smelter Look-up'!$E:$E,0)))</f>
        <v/>
      </c>
      <c r="D1094" s="282"/>
      <c r="E1094" s="216" t="str">
        <f ca="1">IF(ISERROR($V1094),"",OFFSET('Smelter Look-up'!$D$4,$V1094-4,0)&amp;"")</f>
        <v/>
      </c>
      <c r="F1094" s="216" t="str">
        <f ca="1">IF(ISERROR($V1094),"",OFFSET('Smelter Look-up'!$E$4,$V1094-4,0))</f>
        <v/>
      </c>
      <c r="G1094" s="216" t="str">
        <f ca="1">IF(C1094=$X$4,"Enter smelter details",IF(ISERROR($V1094),"",OFFSET('Smelter Look-up'!$F$4,$V1094-4,0)))</f>
        <v/>
      </c>
      <c r="H1094" s="217" t="str">
        <f ca="1">IF(ISERROR($V1094),"",OFFSET('Smelter Look-up'!$G$4,$V1094-4,0))</f>
        <v/>
      </c>
      <c r="I1094" s="218" t="str">
        <f ca="1">IF(ISERROR($V1094),"",OFFSET('Smelter Look-up'!$H$4,$V1094-4,0))</f>
        <v/>
      </c>
      <c r="J1094" s="218" t="str">
        <f ca="1">IF(ISERROR($V1094),"",OFFSET('Smelter Look-up'!$I$4,$V1094-4,0))</f>
        <v/>
      </c>
      <c r="K1094" s="272"/>
      <c r="L1094" s="272"/>
      <c r="M1094" s="272"/>
      <c r="N1094" s="272"/>
      <c r="O1094" s="272"/>
      <c r="P1094" s="219"/>
      <c r="Q1094" s="273"/>
      <c r="R1094" s="216" t="str">
        <f ca="1">IF(ISERROR($V1094),"",OFFSET('Smelter Look-up'!$C$4,$V1094-4,0)&amp;"")</f>
        <v/>
      </c>
      <c r="S1094" s="224" t="str">
        <f t="shared" ca="1" si="156"/>
        <v/>
      </c>
      <c r="T1094" s="224" t="str">
        <f ca="1">IF(B1094="","",IF(ISERROR(MATCH($J1094,SorP!$B$1:$B$6230,0)),"",INDIRECT("'SorP'!$A$"&amp;MATCH($J1094,SorP!$B$1:$B$6230,0))))</f>
        <v/>
      </c>
      <c r="U1094" s="240"/>
      <c r="V1094" s="274" t="e">
        <f>IF(C1094="",NA(),MATCH($B1094&amp;$C1094,'Smelter Look-up'!$J:$J,0))</f>
        <v>#N/A</v>
      </c>
      <c r="W1094" s="275"/>
      <c r="X1094" s="275">
        <f t="shared" ca="1" si="157"/>
        <v>0</v>
      </c>
      <c r="Y1094" s="275"/>
      <c r="Z1094" s="275"/>
      <c r="AB1094" s="277" t="str">
        <f t="shared" si="158"/>
        <v/>
      </c>
    </row>
    <row r="1095" spans="1:28" s="276" customFormat="1" ht="20.25">
      <c r="A1095" s="330"/>
      <c r="B1095" s="216" t="str">
        <f>IF(LEN(A1095)=0,"",INDEX('Smelter Look-up'!$A:$A,MATCH($A1095,'Smelter Look-up'!$E:$E,0)))</f>
        <v/>
      </c>
      <c r="C1095" s="220" t="str">
        <f>IF(LEN(A1095)=0,"",INDEX('Smelter Look-up'!$C:$C,MATCH($A1095,'Smelter Look-up'!$E:$E,0)))</f>
        <v/>
      </c>
      <c r="D1095" s="282"/>
      <c r="E1095" s="216" t="str">
        <f ca="1">IF(ISERROR($V1095),"",OFFSET('Smelter Look-up'!$D$4,$V1095-4,0)&amp;"")</f>
        <v/>
      </c>
      <c r="F1095" s="216" t="str">
        <f ca="1">IF(ISERROR($V1095),"",OFFSET('Smelter Look-up'!$E$4,$V1095-4,0))</f>
        <v/>
      </c>
      <c r="G1095" s="216" t="str">
        <f ca="1">IF(C1095=$X$4,"Enter smelter details",IF(ISERROR($V1095),"",OFFSET('Smelter Look-up'!$F$4,$V1095-4,0)))</f>
        <v/>
      </c>
      <c r="H1095" s="217" t="str">
        <f ca="1">IF(ISERROR($V1095),"",OFFSET('Smelter Look-up'!$G$4,$V1095-4,0))</f>
        <v/>
      </c>
      <c r="I1095" s="218" t="str">
        <f ca="1">IF(ISERROR($V1095),"",OFFSET('Smelter Look-up'!$H$4,$V1095-4,0))</f>
        <v/>
      </c>
      <c r="J1095" s="218" t="str">
        <f ca="1">IF(ISERROR($V1095),"",OFFSET('Smelter Look-up'!$I$4,$V1095-4,0))</f>
        <v/>
      </c>
      <c r="K1095" s="272"/>
      <c r="L1095" s="272"/>
      <c r="M1095" s="272"/>
      <c r="N1095" s="272"/>
      <c r="O1095" s="272"/>
      <c r="P1095" s="219"/>
      <c r="Q1095" s="273"/>
      <c r="R1095" s="216" t="str">
        <f ca="1">IF(ISERROR($V1095),"",OFFSET('Smelter Look-up'!$C$4,$V1095-4,0)&amp;"")</f>
        <v/>
      </c>
      <c r="S1095" s="224" t="str">
        <f t="shared" ca="1" si="156"/>
        <v/>
      </c>
      <c r="T1095" s="224" t="str">
        <f ca="1">IF(B1095="","",IF(ISERROR(MATCH($J1095,SorP!$B$1:$B$6230,0)),"",INDIRECT("'SorP'!$A$"&amp;MATCH($J1095,SorP!$B$1:$B$6230,0))))</f>
        <v/>
      </c>
      <c r="U1095" s="240"/>
      <c r="V1095" s="274" t="e">
        <f>IF(C1095="",NA(),MATCH($B1095&amp;$C1095,'Smelter Look-up'!$J:$J,0))</f>
        <v>#N/A</v>
      </c>
      <c r="W1095" s="275"/>
      <c r="X1095" s="275">
        <f t="shared" ca="1" si="157"/>
        <v>0</v>
      </c>
      <c r="Y1095" s="275"/>
      <c r="Z1095" s="275"/>
      <c r="AB1095" s="277" t="str">
        <f t="shared" si="158"/>
        <v/>
      </c>
    </row>
    <row r="1096" spans="1:28" s="276" customFormat="1" ht="20.25">
      <c r="A1096" s="330"/>
      <c r="B1096" s="216" t="str">
        <f>IF(LEN(A1096)=0,"",INDEX('Smelter Look-up'!$A:$A,MATCH($A1096,'Smelter Look-up'!$E:$E,0)))</f>
        <v/>
      </c>
      <c r="C1096" s="220" t="str">
        <f>IF(LEN(A1096)=0,"",INDEX('Smelter Look-up'!$C:$C,MATCH($A1096,'Smelter Look-up'!$E:$E,0)))</f>
        <v/>
      </c>
      <c r="D1096" s="282"/>
      <c r="E1096" s="216" t="str">
        <f ca="1">IF(ISERROR($V1096),"",OFFSET('Smelter Look-up'!$D$4,$V1096-4,0)&amp;"")</f>
        <v/>
      </c>
      <c r="F1096" s="216" t="str">
        <f ca="1">IF(ISERROR($V1096),"",OFFSET('Smelter Look-up'!$E$4,$V1096-4,0))</f>
        <v/>
      </c>
      <c r="G1096" s="216" t="str">
        <f ca="1">IF(C1096=$X$4,"Enter smelter details",IF(ISERROR($V1096),"",OFFSET('Smelter Look-up'!$F$4,$V1096-4,0)))</f>
        <v/>
      </c>
      <c r="H1096" s="217" t="str">
        <f ca="1">IF(ISERROR($V1096),"",OFFSET('Smelter Look-up'!$G$4,$V1096-4,0))</f>
        <v/>
      </c>
      <c r="I1096" s="218" t="str">
        <f ca="1">IF(ISERROR($V1096),"",OFFSET('Smelter Look-up'!$H$4,$V1096-4,0))</f>
        <v/>
      </c>
      <c r="J1096" s="218" t="str">
        <f ca="1">IF(ISERROR($V1096),"",OFFSET('Smelter Look-up'!$I$4,$V1096-4,0))</f>
        <v/>
      </c>
      <c r="K1096" s="272"/>
      <c r="L1096" s="272"/>
      <c r="M1096" s="272"/>
      <c r="N1096" s="272"/>
      <c r="O1096" s="272"/>
      <c r="P1096" s="219"/>
      <c r="Q1096" s="273"/>
      <c r="R1096" s="216" t="str">
        <f ca="1">IF(ISERROR($V1096),"",OFFSET('Smelter Look-up'!$C$4,$V1096-4,0)&amp;"")</f>
        <v/>
      </c>
      <c r="S1096" s="224" t="str">
        <f t="shared" ca="1" si="156"/>
        <v/>
      </c>
      <c r="T1096" s="224" t="str">
        <f ca="1">IF(B1096="","",IF(ISERROR(MATCH($J1096,SorP!$B$1:$B$6230,0)),"",INDIRECT("'SorP'!$A$"&amp;MATCH($J1096,SorP!$B$1:$B$6230,0))))</f>
        <v/>
      </c>
      <c r="U1096" s="240"/>
      <c r="V1096" s="274" t="e">
        <f>IF(C1096="",NA(),MATCH($B1096&amp;$C1096,'Smelter Look-up'!$J:$J,0))</f>
        <v>#N/A</v>
      </c>
      <c r="W1096" s="275"/>
      <c r="X1096" s="275">
        <f t="shared" ca="1" si="157"/>
        <v>0</v>
      </c>
      <c r="Y1096" s="275"/>
      <c r="Z1096" s="275"/>
      <c r="AB1096" s="277" t="str">
        <f t="shared" si="158"/>
        <v/>
      </c>
    </row>
    <row r="1097" spans="1:28" s="276" customFormat="1" ht="20.25">
      <c r="A1097" s="330"/>
      <c r="B1097" s="216" t="str">
        <f>IF(LEN(A1097)=0,"",INDEX('Smelter Look-up'!$A:$A,MATCH($A1097,'Smelter Look-up'!$E:$E,0)))</f>
        <v/>
      </c>
      <c r="C1097" s="220" t="str">
        <f>IF(LEN(A1097)=0,"",INDEX('Smelter Look-up'!$C:$C,MATCH($A1097,'Smelter Look-up'!$E:$E,0)))</f>
        <v/>
      </c>
      <c r="D1097" s="282"/>
      <c r="E1097" s="216" t="str">
        <f ca="1">IF(ISERROR($V1097),"",OFFSET('Smelter Look-up'!$D$4,$V1097-4,0)&amp;"")</f>
        <v/>
      </c>
      <c r="F1097" s="216" t="str">
        <f ca="1">IF(ISERROR($V1097),"",OFFSET('Smelter Look-up'!$E$4,$V1097-4,0))</f>
        <v/>
      </c>
      <c r="G1097" s="216" t="str">
        <f ca="1">IF(C1097=$X$4,"Enter smelter details",IF(ISERROR($V1097),"",OFFSET('Smelter Look-up'!$F$4,$V1097-4,0)))</f>
        <v/>
      </c>
      <c r="H1097" s="217" t="str">
        <f ca="1">IF(ISERROR($V1097),"",OFFSET('Smelter Look-up'!$G$4,$V1097-4,0))</f>
        <v/>
      </c>
      <c r="I1097" s="218" t="str">
        <f ca="1">IF(ISERROR($V1097),"",OFFSET('Smelter Look-up'!$H$4,$V1097-4,0))</f>
        <v/>
      </c>
      <c r="J1097" s="218" t="str">
        <f ca="1">IF(ISERROR($V1097),"",OFFSET('Smelter Look-up'!$I$4,$V1097-4,0))</f>
        <v/>
      </c>
      <c r="K1097" s="272"/>
      <c r="L1097" s="272"/>
      <c r="M1097" s="272"/>
      <c r="N1097" s="272"/>
      <c r="O1097" s="272"/>
      <c r="P1097" s="219"/>
      <c r="Q1097" s="273"/>
      <c r="R1097" s="216" t="str">
        <f ca="1">IF(ISERROR($V1097),"",OFFSET('Smelter Look-up'!$C$4,$V1097-4,0)&amp;"")</f>
        <v/>
      </c>
      <c r="S1097" s="224" t="str">
        <f t="shared" ca="1" si="156"/>
        <v/>
      </c>
      <c r="T1097" s="224" t="str">
        <f ca="1">IF(B1097="","",IF(ISERROR(MATCH($J1097,SorP!$B$1:$B$6230,0)),"",INDIRECT("'SorP'!$A$"&amp;MATCH($J1097,SorP!$B$1:$B$6230,0))))</f>
        <v/>
      </c>
      <c r="U1097" s="240"/>
      <c r="V1097" s="274" t="e">
        <f>IF(C1097="",NA(),MATCH($B1097&amp;$C1097,'Smelter Look-up'!$J:$J,0))</f>
        <v>#N/A</v>
      </c>
      <c r="W1097" s="275"/>
      <c r="X1097" s="275">
        <f t="shared" ca="1" si="157"/>
        <v>0</v>
      </c>
      <c r="Y1097" s="275"/>
      <c r="Z1097" s="275"/>
      <c r="AB1097" s="277" t="str">
        <f t="shared" si="158"/>
        <v/>
      </c>
    </row>
    <row r="1098" spans="1:28" s="276" customFormat="1" ht="20.25">
      <c r="A1098" s="330"/>
      <c r="B1098" s="216" t="str">
        <f>IF(LEN(A1098)=0,"",INDEX('Smelter Look-up'!$A:$A,MATCH($A1098,'Smelter Look-up'!$E:$E,0)))</f>
        <v/>
      </c>
      <c r="C1098" s="220" t="str">
        <f>IF(LEN(A1098)=0,"",INDEX('Smelter Look-up'!$C:$C,MATCH($A1098,'Smelter Look-up'!$E:$E,0)))</f>
        <v/>
      </c>
      <c r="D1098" s="282"/>
      <c r="E1098" s="216" t="str">
        <f ca="1">IF(ISERROR($V1098),"",OFFSET('Smelter Look-up'!$D$4,$V1098-4,0)&amp;"")</f>
        <v/>
      </c>
      <c r="F1098" s="216" t="str">
        <f ca="1">IF(ISERROR($V1098),"",OFFSET('Smelter Look-up'!$E$4,$V1098-4,0))</f>
        <v/>
      </c>
      <c r="G1098" s="216" t="str">
        <f ca="1">IF(C1098=$X$4,"Enter smelter details",IF(ISERROR($V1098),"",OFFSET('Smelter Look-up'!$F$4,$V1098-4,0)))</f>
        <v/>
      </c>
      <c r="H1098" s="217" t="str">
        <f ca="1">IF(ISERROR($V1098),"",OFFSET('Smelter Look-up'!$G$4,$V1098-4,0))</f>
        <v/>
      </c>
      <c r="I1098" s="218" t="str">
        <f ca="1">IF(ISERROR($V1098),"",OFFSET('Smelter Look-up'!$H$4,$V1098-4,0))</f>
        <v/>
      </c>
      <c r="J1098" s="218" t="str">
        <f ca="1">IF(ISERROR($V1098),"",OFFSET('Smelter Look-up'!$I$4,$V1098-4,0))</f>
        <v/>
      </c>
      <c r="K1098" s="272"/>
      <c r="L1098" s="272"/>
      <c r="M1098" s="272"/>
      <c r="N1098" s="272"/>
      <c r="O1098" s="272"/>
      <c r="P1098" s="219"/>
      <c r="Q1098" s="273"/>
      <c r="R1098" s="216" t="str">
        <f ca="1">IF(ISERROR($V1098),"",OFFSET('Smelter Look-up'!$C$4,$V1098-4,0)&amp;"")</f>
        <v/>
      </c>
      <c r="S1098" s="224" t="str">
        <f t="shared" ca="1" si="156"/>
        <v/>
      </c>
      <c r="T1098" s="224" t="str">
        <f ca="1">IF(B1098="","",IF(ISERROR(MATCH($J1098,SorP!$B$1:$B$6230,0)),"",INDIRECT("'SorP'!$A$"&amp;MATCH($J1098,SorP!$B$1:$B$6230,0))))</f>
        <v/>
      </c>
      <c r="U1098" s="240"/>
      <c r="V1098" s="274" t="e">
        <f>IF(C1098="",NA(),MATCH($B1098&amp;$C1098,'Smelter Look-up'!$J:$J,0))</f>
        <v>#N/A</v>
      </c>
      <c r="W1098" s="275"/>
      <c r="X1098" s="275">
        <f t="shared" ca="1" si="157"/>
        <v>0</v>
      </c>
      <c r="Y1098" s="275"/>
      <c r="Z1098" s="275"/>
      <c r="AB1098" s="277" t="str">
        <f t="shared" si="158"/>
        <v/>
      </c>
    </row>
    <row r="1099" spans="1:28" s="276" customFormat="1" ht="20.25">
      <c r="A1099" s="330"/>
      <c r="B1099" s="216" t="str">
        <f>IF(LEN(A1099)=0,"",INDEX('Smelter Look-up'!$A:$A,MATCH($A1099,'Smelter Look-up'!$E:$E,0)))</f>
        <v/>
      </c>
      <c r="C1099" s="220" t="str">
        <f>IF(LEN(A1099)=0,"",INDEX('Smelter Look-up'!$C:$C,MATCH($A1099,'Smelter Look-up'!$E:$E,0)))</f>
        <v/>
      </c>
      <c r="D1099" s="282"/>
      <c r="E1099" s="216" t="str">
        <f ca="1">IF(ISERROR($V1099),"",OFFSET('Smelter Look-up'!$D$4,$V1099-4,0)&amp;"")</f>
        <v/>
      </c>
      <c r="F1099" s="216" t="str">
        <f ca="1">IF(ISERROR($V1099),"",OFFSET('Smelter Look-up'!$E$4,$V1099-4,0))</f>
        <v/>
      </c>
      <c r="G1099" s="216" t="str">
        <f ca="1">IF(C1099=$X$4,"Enter smelter details",IF(ISERROR($V1099),"",OFFSET('Smelter Look-up'!$F$4,$V1099-4,0)))</f>
        <v/>
      </c>
      <c r="H1099" s="217" t="str">
        <f ca="1">IF(ISERROR($V1099),"",OFFSET('Smelter Look-up'!$G$4,$V1099-4,0))</f>
        <v/>
      </c>
      <c r="I1099" s="218" t="str">
        <f ca="1">IF(ISERROR($V1099),"",OFFSET('Smelter Look-up'!$H$4,$V1099-4,0))</f>
        <v/>
      </c>
      <c r="J1099" s="218" t="str">
        <f ca="1">IF(ISERROR($V1099),"",OFFSET('Smelter Look-up'!$I$4,$V1099-4,0))</f>
        <v/>
      </c>
      <c r="K1099" s="272"/>
      <c r="L1099" s="272"/>
      <c r="M1099" s="272"/>
      <c r="N1099" s="272"/>
      <c r="O1099" s="272"/>
      <c r="P1099" s="219"/>
      <c r="Q1099" s="273"/>
      <c r="R1099" s="216" t="str">
        <f ca="1">IF(ISERROR($V1099),"",OFFSET('Smelter Look-up'!$C$4,$V1099-4,0)&amp;"")</f>
        <v/>
      </c>
      <c r="S1099" s="224" t="str">
        <f t="shared" ca="1" si="156"/>
        <v/>
      </c>
      <c r="T1099" s="224" t="str">
        <f ca="1">IF(B1099="","",IF(ISERROR(MATCH($J1099,SorP!$B$1:$B$6230,0)),"",INDIRECT("'SorP'!$A$"&amp;MATCH($J1099,SorP!$B$1:$B$6230,0))))</f>
        <v/>
      </c>
      <c r="U1099" s="240"/>
      <c r="V1099" s="274" t="e">
        <f>IF(C1099="",NA(),MATCH($B1099&amp;$C1099,'Smelter Look-up'!$J:$J,0))</f>
        <v>#N/A</v>
      </c>
      <c r="W1099" s="275"/>
      <c r="X1099" s="275">
        <f t="shared" ca="1" si="157"/>
        <v>0</v>
      </c>
      <c r="Y1099" s="275"/>
      <c r="Z1099" s="275"/>
      <c r="AB1099" s="277" t="str">
        <f t="shared" si="158"/>
        <v/>
      </c>
    </row>
    <row r="1100" spans="1:28" s="276" customFormat="1" ht="20.25">
      <c r="A1100" s="330"/>
      <c r="B1100" s="216" t="str">
        <f>IF(LEN(A1100)=0,"",INDEX('Smelter Look-up'!$A:$A,MATCH($A1100,'Smelter Look-up'!$E:$E,0)))</f>
        <v/>
      </c>
      <c r="C1100" s="220" t="str">
        <f>IF(LEN(A1100)=0,"",INDEX('Smelter Look-up'!$C:$C,MATCH($A1100,'Smelter Look-up'!$E:$E,0)))</f>
        <v/>
      </c>
      <c r="D1100" s="282"/>
      <c r="E1100" s="216" t="str">
        <f ca="1">IF(ISERROR($V1100),"",OFFSET('Smelter Look-up'!$D$4,$V1100-4,0)&amp;"")</f>
        <v/>
      </c>
      <c r="F1100" s="216" t="str">
        <f ca="1">IF(ISERROR($V1100),"",OFFSET('Smelter Look-up'!$E$4,$V1100-4,0))</f>
        <v/>
      </c>
      <c r="G1100" s="216" t="str">
        <f ca="1">IF(C1100=$X$4,"Enter smelter details",IF(ISERROR($V1100),"",OFFSET('Smelter Look-up'!$F$4,$V1100-4,0)))</f>
        <v/>
      </c>
      <c r="H1100" s="217" t="str">
        <f ca="1">IF(ISERROR($V1100),"",OFFSET('Smelter Look-up'!$G$4,$V1100-4,0))</f>
        <v/>
      </c>
      <c r="I1100" s="218" t="str">
        <f ca="1">IF(ISERROR($V1100),"",OFFSET('Smelter Look-up'!$H$4,$V1100-4,0))</f>
        <v/>
      </c>
      <c r="J1100" s="218" t="str">
        <f ca="1">IF(ISERROR($V1100),"",OFFSET('Smelter Look-up'!$I$4,$V1100-4,0))</f>
        <v/>
      </c>
      <c r="K1100" s="272"/>
      <c r="L1100" s="272"/>
      <c r="M1100" s="272"/>
      <c r="N1100" s="272"/>
      <c r="O1100" s="272"/>
      <c r="P1100" s="219"/>
      <c r="Q1100" s="273"/>
      <c r="R1100" s="216" t="str">
        <f ca="1">IF(ISERROR($V1100),"",OFFSET('Smelter Look-up'!$C$4,$V1100-4,0)&amp;"")</f>
        <v/>
      </c>
      <c r="S1100" s="224" t="str">
        <f t="shared" ca="1" si="156"/>
        <v/>
      </c>
      <c r="T1100" s="224" t="str">
        <f ca="1">IF(B1100="","",IF(ISERROR(MATCH($J1100,SorP!$B$1:$B$6230,0)),"",INDIRECT("'SorP'!$A$"&amp;MATCH($J1100,SorP!$B$1:$B$6230,0))))</f>
        <v/>
      </c>
      <c r="U1100" s="240"/>
      <c r="V1100" s="274" t="e">
        <f>IF(C1100="",NA(),MATCH($B1100&amp;$C1100,'Smelter Look-up'!$J:$J,0))</f>
        <v>#N/A</v>
      </c>
      <c r="W1100" s="275"/>
      <c r="X1100" s="275">
        <f t="shared" ca="1" si="157"/>
        <v>0</v>
      </c>
      <c r="Y1100" s="275"/>
      <c r="Z1100" s="275"/>
      <c r="AB1100" s="277" t="str">
        <f t="shared" si="158"/>
        <v/>
      </c>
    </row>
    <row r="1101" spans="1:28" s="276" customFormat="1" ht="20.25">
      <c r="A1101" s="330"/>
      <c r="B1101" s="216" t="str">
        <f>IF(LEN(A1101)=0,"",INDEX('Smelter Look-up'!$A:$A,MATCH($A1101,'Smelter Look-up'!$E:$E,0)))</f>
        <v/>
      </c>
      <c r="C1101" s="220" t="str">
        <f>IF(LEN(A1101)=0,"",INDEX('Smelter Look-up'!$C:$C,MATCH($A1101,'Smelter Look-up'!$E:$E,0)))</f>
        <v/>
      </c>
      <c r="D1101" s="282"/>
      <c r="E1101" s="216" t="str">
        <f ca="1">IF(ISERROR($V1101),"",OFFSET('Smelter Look-up'!$D$4,$V1101-4,0)&amp;"")</f>
        <v/>
      </c>
      <c r="F1101" s="216" t="str">
        <f ca="1">IF(ISERROR($V1101),"",OFFSET('Smelter Look-up'!$E$4,$V1101-4,0))</f>
        <v/>
      </c>
      <c r="G1101" s="216" t="str">
        <f ca="1">IF(C1101=$X$4,"Enter smelter details",IF(ISERROR($V1101),"",OFFSET('Smelter Look-up'!$F$4,$V1101-4,0)))</f>
        <v/>
      </c>
      <c r="H1101" s="217" t="str">
        <f ca="1">IF(ISERROR($V1101),"",OFFSET('Smelter Look-up'!$G$4,$V1101-4,0))</f>
        <v/>
      </c>
      <c r="I1101" s="218" t="str">
        <f ca="1">IF(ISERROR($V1101),"",OFFSET('Smelter Look-up'!$H$4,$V1101-4,0))</f>
        <v/>
      </c>
      <c r="J1101" s="218" t="str">
        <f ca="1">IF(ISERROR($V1101),"",OFFSET('Smelter Look-up'!$I$4,$V1101-4,0))</f>
        <v/>
      </c>
      <c r="K1101" s="272"/>
      <c r="L1101" s="272"/>
      <c r="M1101" s="272"/>
      <c r="N1101" s="272"/>
      <c r="O1101" s="272"/>
      <c r="P1101" s="219"/>
      <c r="Q1101" s="273"/>
      <c r="R1101" s="216" t="str">
        <f ca="1">IF(ISERROR($V1101),"",OFFSET('Smelter Look-up'!$C$4,$V1101-4,0)&amp;"")</f>
        <v/>
      </c>
      <c r="S1101" s="224" t="str">
        <f t="shared" ca="1" si="156"/>
        <v/>
      </c>
      <c r="T1101" s="224" t="str">
        <f ca="1">IF(B1101="","",IF(ISERROR(MATCH($J1101,SorP!$B$1:$B$6230,0)),"",INDIRECT("'SorP'!$A$"&amp;MATCH($J1101,SorP!$B$1:$B$6230,0))))</f>
        <v/>
      </c>
      <c r="U1101" s="240"/>
      <c r="V1101" s="274" t="e">
        <f>IF(C1101="",NA(),MATCH($B1101&amp;$C1101,'Smelter Look-up'!$J:$J,0))</f>
        <v>#N/A</v>
      </c>
      <c r="W1101" s="275"/>
      <c r="X1101" s="275">
        <f t="shared" ca="1" si="157"/>
        <v>0</v>
      </c>
      <c r="Y1101" s="275"/>
      <c r="Z1101" s="275"/>
      <c r="AB1101" s="277" t="str">
        <f t="shared" si="158"/>
        <v/>
      </c>
    </row>
    <row r="1102" spans="1:28" s="276" customFormat="1" ht="20.25">
      <c r="A1102" s="330"/>
      <c r="B1102" s="216" t="str">
        <f>IF(LEN(A1102)=0,"",INDEX('Smelter Look-up'!$A:$A,MATCH($A1102,'Smelter Look-up'!$E:$E,0)))</f>
        <v/>
      </c>
      <c r="C1102" s="220" t="str">
        <f>IF(LEN(A1102)=0,"",INDEX('Smelter Look-up'!$C:$C,MATCH($A1102,'Smelter Look-up'!$E:$E,0)))</f>
        <v/>
      </c>
      <c r="D1102" s="282"/>
      <c r="E1102" s="216" t="str">
        <f ca="1">IF(ISERROR($V1102),"",OFFSET('Smelter Look-up'!$D$4,$V1102-4,0)&amp;"")</f>
        <v/>
      </c>
      <c r="F1102" s="216" t="str">
        <f ca="1">IF(ISERROR($V1102),"",OFFSET('Smelter Look-up'!$E$4,$V1102-4,0))</f>
        <v/>
      </c>
      <c r="G1102" s="216" t="str">
        <f ca="1">IF(C1102=$X$4,"Enter smelter details",IF(ISERROR($V1102),"",OFFSET('Smelter Look-up'!$F$4,$V1102-4,0)))</f>
        <v/>
      </c>
      <c r="H1102" s="217" t="str">
        <f ca="1">IF(ISERROR($V1102),"",OFFSET('Smelter Look-up'!$G$4,$V1102-4,0))</f>
        <v/>
      </c>
      <c r="I1102" s="218" t="str">
        <f ca="1">IF(ISERROR($V1102),"",OFFSET('Smelter Look-up'!$H$4,$V1102-4,0))</f>
        <v/>
      </c>
      <c r="J1102" s="218" t="str">
        <f ca="1">IF(ISERROR($V1102),"",OFFSET('Smelter Look-up'!$I$4,$V1102-4,0))</f>
        <v/>
      </c>
      <c r="K1102" s="272"/>
      <c r="L1102" s="272"/>
      <c r="M1102" s="272"/>
      <c r="N1102" s="272"/>
      <c r="O1102" s="272"/>
      <c r="P1102" s="219"/>
      <c r="Q1102" s="273"/>
      <c r="R1102" s="216" t="str">
        <f ca="1">IF(ISERROR($V1102),"",OFFSET('Smelter Look-up'!$C$4,$V1102-4,0)&amp;"")</f>
        <v/>
      </c>
      <c r="S1102" s="224" t="str">
        <f t="shared" ca="1" si="156"/>
        <v/>
      </c>
      <c r="T1102" s="224" t="str">
        <f ca="1">IF(B1102="","",IF(ISERROR(MATCH($J1102,SorP!$B$1:$B$6230,0)),"",INDIRECT("'SorP'!$A$"&amp;MATCH($J1102,SorP!$B$1:$B$6230,0))))</f>
        <v/>
      </c>
      <c r="U1102" s="240"/>
      <c r="V1102" s="274" t="e">
        <f>IF(C1102="",NA(),MATCH($B1102&amp;$C1102,'Smelter Look-up'!$J:$J,0))</f>
        <v>#N/A</v>
      </c>
      <c r="W1102" s="275"/>
      <c r="X1102" s="275">
        <f t="shared" ca="1" si="157"/>
        <v>0</v>
      </c>
      <c r="Y1102" s="275"/>
      <c r="Z1102" s="275"/>
      <c r="AB1102" s="277" t="str">
        <f t="shared" si="158"/>
        <v/>
      </c>
    </row>
    <row r="1103" spans="1:28" s="276" customFormat="1" ht="20.25">
      <c r="A1103" s="330"/>
      <c r="B1103" s="216" t="str">
        <f>IF(LEN(A1103)=0,"",INDEX('Smelter Look-up'!$A:$A,MATCH($A1103,'Smelter Look-up'!$E:$E,0)))</f>
        <v/>
      </c>
      <c r="C1103" s="220" t="str">
        <f>IF(LEN(A1103)=0,"",INDEX('Smelter Look-up'!$C:$C,MATCH($A1103,'Smelter Look-up'!$E:$E,0)))</f>
        <v/>
      </c>
      <c r="D1103" s="282"/>
      <c r="E1103" s="216" t="str">
        <f ca="1">IF(ISERROR($V1103),"",OFFSET('Smelter Look-up'!$D$4,$V1103-4,0)&amp;"")</f>
        <v/>
      </c>
      <c r="F1103" s="216" t="str">
        <f ca="1">IF(ISERROR($V1103),"",OFFSET('Smelter Look-up'!$E$4,$V1103-4,0))</f>
        <v/>
      </c>
      <c r="G1103" s="216" t="str">
        <f ca="1">IF(C1103=$X$4,"Enter smelter details",IF(ISERROR($V1103),"",OFFSET('Smelter Look-up'!$F$4,$V1103-4,0)))</f>
        <v/>
      </c>
      <c r="H1103" s="217" t="str">
        <f ca="1">IF(ISERROR($V1103),"",OFFSET('Smelter Look-up'!$G$4,$V1103-4,0))</f>
        <v/>
      </c>
      <c r="I1103" s="218" t="str">
        <f ca="1">IF(ISERROR($V1103),"",OFFSET('Smelter Look-up'!$H$4,$V1103-4,0))</f>
        <v/>
      </c>
      <c r="J1103" s="218" t="str">
        <f ca="1">IF(ISERROR($V1103),"",OFFSET('Smelter Look-up'!$I$4,$V1103-4,0))</f>
        <v/>
      </c>
      <c r="K1103" s="272"/>
      <c r="L1103" s="272"/>
      <c r="M1103" s="272"/>
      <c r="N1103" s="272"/>
      <c r="O1103" s="272"/>
      <c r="P1103" s="219"/>
      <c r="Q1103" s="273"/>
      <c r="R1103" s="216" t="str">
        <f ca="1">IF(ISERROR($V1103),"",OFFSET('Smelter Look-up'!$C$4,$V1103-4,0)&amp;"")</f>
        <v/>
      </c>
      <c r="S1103" s="224" t="str">
        <f t="shared" ca="1" si="156"/>
        <v/>
      </c>
      <c r="T1103" s="224" t="str">
        <f ca="1">IF(B1103="","",IF(ISERROR(MATCH($J1103,SorP!$B$1:$B$6230,0)),"",INDIRECT("'SorP'!$A$"&amp;MATCH($J1103,SorP!$B$1:$B$6230,0))))</f>
        <v/>
      </c>
      <c r="U1103" s="240"/>
      <c r="V1103" s="274" t="e">
        <f>IF(C1103="",NA(),MATCH($B1103&amp;$C1103,'Smelter Look-up'!$J:$J,0))</f>
        <v>#N/A</v>
      </c>
      <c r="W1103" s="275"/>
      <c r="X1103" s="275">
        <f t="shared" ca="1" si="157"/>
        <v>0</v>
      </c>
      <c r="Y1103" s="275"/>
      <c r="Z1103" s="275"/>
      <c r="AB1103" s="277" t="str">
        <f t="shared" si="158"/>
        <v/>
      </c>
    </row>
    <row r="1104" spans="1:28" s="276" customFormat="1" ht="20.25">
      <c r="A1104" s="330"/>
      <c r="B1104" s="216" t="str">
        <f>IF(LEN(A1104)=0,"",INDEX('Smelter Look-up'!$A:$A,MATCH($A1104,'Smelter Look-up'!$E:$E,0)))</f>
        <v/>
      </c>
      <c r="C1104" s="220" t="str">
        <f>IF(LEN(A1104)=0,"",INDEX('Smelter Look-up'!$C:$C,MATCH($A1104,'Smelter Look-up'!$E:$E,0)))</f>
        <v/>
      </c>
      <c r="D1104" s="282"/>
      <c r="E1104" s="216" t="str">
        <f ca="1">IF(ISERROR($V1104),"",OFFSET('Smelter Look-up'!$D$4,$V1104-4,0)&amp;"")</f>
        <v/>
      </c>
      <c r="F1104" s="216" t="str">
        <f ca="1">IF(ISERROR($V1104),"",OFFSET('Smelter Look-up'!$E$4,$V1104-4,0))</f>
        <v/>
      </c>
      <c r="G1104" s="216" t="str">
        <f ca="1">IF(C1104=$X$4,"Enter smelter details",IF(ISERROR($V1104),"",OFFSET('Smelter Look-up'!$F$4,$V1104-4,0)))</f>
        <v/>
      </c>
      <c r="H1104" s="217" t="str">
        <f ca="1">IF(ISERROR($V1104),"",OFFSET('Smelter Look-up'!$G$4,$V1104-4,0))</f>
        <v/>
      </c>
      <c r="I1104" s="218" t="str">
        <f ca="1">IF(ISERROR($V1104),"",OFFSET('Smelter Look-up'!$H$4,$V1104-4,0))</f>
        <v/>
      </c>
      <c r="J1104" s="218" t="str">
        <f ca="1">IF(ISERROR($V1104),"",OFFSET('Smelter Look-up'!$I$4,$V1104-4,0))</f>
        <v/>
      </c>
      <c r="K1104" s="272"/>
      <c r="L1104" s="272"/>
      <c r="M1104" s="272"/>
      <c r="N1104" s="272"/>
      <c r="O1104" s="272"/>
      <c r="P1104" s="219"/>
      <c r="Q1104" s="273"/>
      <c r="R1104" s="216" t="str">
        <f ca="1">IF(ISERROR($V1104),"",OFFSET('Smelter Look-up'!$C$4,$V1104-4,0)&amp;"")</f>
        <v/>
      </c>
      <c r="S1104" s="224" t="str">
        <f t="shared" ca="1" si="156"/>
        <v/>
      </c>
      <c r="T1104" s="224" t="str">
        <f ca="1">IF(B1104="","",IF(ISERROR(MATCH($J1104,SorP!$B$1:$B$6230,0)),"",INDIRECT("'SorP'!$A$"&amp;MATCH($J1104,SorP!$B$1:$B$6230,0))))</f>
        <v/>
      </c>
      <c r="U1104" s="240"/>
      <c r="V1104" s="274" t="e">
        <f>IF(C1104="",NA(),MATCH($B1104&amp;$C1104,'Smelter Look-up'!$J:$J,0))</f>
        <v>#N/A</v>
      </c>
      <c r="W1104" s="275"/>
      <c r="X1104" s="275">
        <f t="shared" ca="1" si="157"/>
        <v>0</v>
      </c>
      <c r="Y1104" s="275"/>
      <c r="Z1104" s="275"/>
      <c r="AB1104" s="277" t="str">
        <f t="shared" si="158"/>
        <v/>
      </c>
    </row>
    <row r="1105" spans="1:28" s="276" customFormat="1" ht="20.25">
      <c r="A1105" s="330"/>
      <c r="B1105" s="216" t="str">
        <f>IF(LEN(A1105)=0,"",INDEX('Smelter Look-up'!$A:$A,MATCH($A1105,'Smelter Look-up'!$E:$E,0)))</f>
        <v/>
      </c>
      <c r="C1105" s="220" t="str">
        <f>IF(LEN(A1105)=0,"",INDEX('Smelter Look-up'!$C:$C,MATCH($A1105,'Smelter Look-up'!$E:$E,0)))</f>
        <v/>
      </c>
      <c r="D1105" s="282"/>
      <c r="E1105" s="216" t="str">
        <f ca="1">IF(ISERROR($V1105),"",OFFSET('Smelter Look-up'!$D$4,$V1105-4,0)&amp;"")</f>
        <v/>
      </c>
      <c r="F1105" s="216" t="str">
        <f ca="1">IF(ISERROR($V1105),"",OFFSET('Smelter Look-up'!$E$4,$V1105-4,0))</f>
        <v/>
      </c>
      <c r="G1105" s="216" t="str">
        <f ca="1">IF(C1105=$X$4,"Enter smelter details",IF(ISERROR($V1105),"",OFFSET('Smelter Look-up'!$F$4,$V1105-4,0)))</f>
        <v/>
      </c>
      <c r="H1105" s="217" t="str">
        <f ca="1">IF(ISERROR($V1105),"",OFFSET('Smelter Look-up'!$G$4,$V1105-4,0))</f>
        <v/>
      </c>
      <c r="I1105" s="218" t="str">
        <f ca="1">IF(ISERROR($V1105),"",OFFSET('Smelter Look-up'!$H$4,$V1105-4,0))</f>
        <v/>
      </c>
      <c r="J1105" s="218" t="str">
        <f ca="1">IF(ISERROR($V1105),"",OFFSET('Smelter Look-up'!$I$4,$V1105-4,0))</f>
        <v/>
      </c>
      <c r="K1105" s="272"/>
      <c r="L1105" s="272"/>
      <c r="M1105" s="272"/>
      <c r="N1105" s="272"/>
      <c r="O1105" s="272"/>
      <c r="P1105" s="219"/>
      <c r="Q1105" s="273"/>
      <c r="R1105" s="216" t="str">
        <f ca="1">IF(ISERROR($V1105),"",OFFSET('Smelter Look-up'!$C$4,$V1105-4,0)&amp;"")</f>
        <v/>
      </c>
      <c r="S1105" s="224" t="str">
        <f t="shared" ca="1" si="156"/>
        <v/>
      </c>
      <c r="T1105" s="224" t="str">
        <f ca="1">IF(B1105="","",IF(ISERROR(MATCH($J1105,SorP!$B$1:$B$6230,0)),"",INDIRECT("'SorP'!$A$"&amp;MATCH($J1105,SorP!$B$1:$B$6230,0))))</f>
        <v/>
      </c>
      <c r="U1105" s="240"/>
      <c r="V1105" s="274" t="e">
        <f>IF(C1105="",NA(),MATCH($B1105&amp;$C1105,'Smelter Look-up'!$J:$J,0))</f>
        <v>#N/A</v>
      </c>
      <c r="W1105" s="275"/>
      <c r="X1105" s="275">
        <f t="shared" ca="1" si="157"/>
        <v>0</v>
      </c>
      <c r="Y1105" s="275"/>
      <c r="Z1105" s="275"/>
      <c r="AB1105" s="277" t="str">
        <f t="shared" si="158"/>
        <v/>
      </c>
    </row>
    <row r="1106" spans="1:28" s="276" customFormat="1" ht="20.25">
      <c r="A1106" s="330"/>
      <c r="B1106" s="216" t="str">
        <f>IF(LEN(A1106)=0,"",INDEX('Smelter Look-up'!$A:$A,MATCH($A1106,'Smelter Look-up'!$E:$E,0)))</f>
        <v/>
      </c>
      <c r="C1106" s="220" t="str">
        <f>IF(LEN(A1106)=0,"",INDEX('Smelter Look-up'!$C:$C,MATCH($A1106,'Smelter Look-up'!$E:$E,0)))</f>
        <v/>
      </c>
      <c r="D1106" s="282"/>
      <c r="E1106" s="216" t="str">
        <f ca="1">IF(ISERROR($V1106),"",OFFSET('Smelter Look-up'!$D$4,$V1106-4,0)&amp;"")</f>
        <v/>
      </c>
      <c r="F1106" s="216" t="str">
        <f ca="1">IF(ISERROR($V1106),"",OFFSET('Smelter Look-up'!$E$4,$V1106-4,0))</f>
        <v/>
      </c>
      <c r="G1106" s="216" t="str">
        <f ca="1">IF(C1106=$X$4,"Enter smelter details",IF(ISERROR($V1106),"",OFFSET('Smelter Look-up'!$F$4,$V1106-4,0)))</f>
        <v/>
      </c>
      <c r="H1106" s="217" t="str">
        <f ca="1">IF(ISERROR($V1106),"",OFFSET('Smelter Look-up'!$G$4,$V1106-4,0))</f>
        <v/>
      </c>
      <c r="I1106" s="218" t="str">
        <f ca="1">IF(ISERROR($V1106),"",OFFSET('Smelter Look-up'!$H$4,$V1106-4,0))</f>
        <v/>
      </c>
      <c r="J1106" s="218" t="str">
        <f ca="1">IF(ISERROR($V1106),"",OFFSET('Smelter Look-up'!$I$4,$V1106-4,0))</f>
        <v/>
      </c>
      <c r="K1106" s="272"/>
      <c r="L1106" s="272"/>
      <c r="M1106" s="272"/>
      <c r="N1106" s="272"/>
      <c r="O1106" s="272"/>
      <c r="P1106" s="219"/>
      <c r="Q1106" s="273"/>
      <c r="R1106" s="216" t="str">
        <f ca="1">IF(ISERROR($V1106),"",OFFSET('Smelter Look-up'!$C$4,$V1106-4,0)&amp;"")</f>
        <v/>
      </c>
      <c r="S1106" s="224" t="str">
        <f t="shared" ca="1" si="156"/>
        <v/>
      </c>
      <c r="T1106" s="224" t="str">
        <f ca="1">IF(B1106="","",IF(ISERROR(MATCH($J1106,SorP!$B$1:$B$6230,0)),"",INDIRECT("'SorP'!$A$"&amp;MATCH($J1106,SorP!$B$1:$B$6230,0))))</f>
        <v/>
      </c>
      <c r="U1106" s="240"/>
      <c r="V1106" s="274" t="e">
        <f>IF(C1106="",NA(),MATCH($B1106&amp;$C1106,'Smelter Look-up'!$J:$J,0))</f>
        <v>#N/A</v>
      </c>
      <c r="W1106" s="275"/>
      <c r="X1106" s="275">
        <f t="shared" ca="1" si="157"/>
        <v>0</v>
      </c>
      <c r="Y1106" s="275"/>
      <c r="Z1106" s="275"/>
      <c r="AB1106" s="277" t="str">
        <f t="shared" si="158"/>
        <v/>
      </c>
    </row>
    <row r="1107" spans="1:28" s="276" customFormat="1" ht="20.25">
      <c r="A1107" s="330"/>
      <c r="B1107" s="216" t="str">
        <f>IF(LEN(A1107)=0,"",INDEX('Smelter Look-up'!$A:$A,MATCH($A1107,'Smelter Look-up'!$E:$E,0)))</f>
        <v/>
      </c>
      <c r="C1107" s="220" t="str">
        <f>IF(LEN(A1107)=0,"",INDEX('Smelter Look-up'!$C:$C,MATCH($A1107,'Smelter Look-up'!$E:$E,0)))</f>
        <v/>
      </c>
      <c r="D1107" s="282"/>
      <c r="E1107" s="216" t="str">
        <f ca="1">IF(ISERROR($V1107),"",OFFSET('Smelter Look-up'!$D$4,$V1107-4,0)&amp;"")</f>
        <v/>
      </c>
      <c r="F1107" s="216" t="str">
        <f ca="1">IF(ISERROR($V1107),"",OFFSET('Smelter Look-up'!$E$4,$V1107-4,0))</f>
        <v/>
      </c>
      <c r="G1107" s="216" t="str">
        <f ca="1">IF(C1107=$X$4,"Enter smelter details",IF(ISERROR($V1107),"",OFFSET('Smelter Look-up'!$F$4,$V1107-4,0)))</f>
        <v/>
      </c>
      <c r="H1107" s="217" t="str">
        <f ca="1">IF(ISERROR($V1107),"",OFFSET('Smelter Look-up'!$G$4,$V1107-4,0))</f>
        <v/>
      </c>
      <c r="I1107" s="218" t="str">
        <f ca="1">IF(ISERROR($V1107),"",OFFSET('Smelter Look-up'!$H$4,$V1107-4,0))</f>
        <v/>
      </c>
      <c r="J1107" s="218" t="str">
        <f ca="1">IF(ISERROR($V1107),"",OFFSET('Smelter Look-up'!$I$4,$V1107-4,0))</f>
        <v/>
      </c>
      <c r="K1107" s="272"/>
      <c r="L1107" s="272"/>
      <c r="M1107" s="272"/>
      <c r="N1107" s="272"/>
      <c r="O1107" s="272"/>
      <c r="P1107" s="219"/>
      <c r="Q1107" s="273"/>
      <c r="R1107" s="216" t="str">
        <f ca="1">IF(ISERROR($V1107),"",OFFSET('Smelter Look-up'!$C$4,$V1107-4,0)&amp;"")</f>
        <v/>
      </c>
      <c r="S1107" s="224" t="str">
        <f t="shared" ca="1" si="156"/>
        <v/>
      </c>
      <c r="T1107" s="224" t="str">
        <f ca="1">IF(B1107="","",IF(ISERROR(MATCH($J1107,SorP!$B$1:$B$6230,0)),"",INDIRECT("'SorP'!$A$"&amp;MATCH($J1107,SorP!$B$1:$B$6230,0))))</f>
        <v/>
      </c>
      <c r="U1107" s="240"/>
      <c r="V1107" s="274" t="e">
        <f>IF(C1107="",NA(),MATCH($B1107&amp;$C1107,'Smelter Look-up'!$J:$J,0))</f>
        <v>#N/A</v>
      </c>
      <c r="W1107" s="275"/>
      <c r="X1107" s="275">
        <f t="shared" ca="1" si="157"/>
        <v>0</v>
      </c>
      <c r="Y1107" s="275"/>
      <c r="Z1107" s="275"/>
      <c r="AB1107" s="277" t="str">
        <f t="shared" si="158"/>
        <v/>
      </c>
    </row>
    <row r="1108" spans="1:28" s="276" customFormat="1" ht="20.25">
      <c r="A1108" s="330"/>
      <c r="B1108" s="216" t="str">
        <f>IF(LEN(A1108)=0,"",INDEX('Smelter Look-up'!$A:$A,MATCH($A1108,'Smelter Look-up'!$E:$E,0)))</f>
        <v/>
      </c>
      <c r="C1108" s="220" t="str">
        <f>IF(LEN(A1108)=0,"",INDEX('Smelter Look-up'!$C:$C,MATCH($A1108,'Smelter Look-up'!$E:$E,0)))</f>
        <v/>
      </c>
      <c r="D1108" s="282"/>
      <c r="E1108" s="216" t="str">
        <f ca="1">IF(ISERROR($V1108),"",OFFSET('Smelter Look-up'!$D$4,$V1108-4,0)&amp;"")</f>
        <v/>
      </c>
      <c r="F1108" s="216" t="str">
        <f ca="1">IF(ISERROR($V1108),"",OFFSET('Smelter Look-up'!$E$4,$V1108-4,0))</f>
        <v/>
      </c>
      <c r="G1108" s="216" t="str">
        <f ca="1">IF(C1108=$X$4,"Enter smelter details",IF(ISERROR($V1108),"",OFFSET('Smelter Look-up'!$F$4,$V1108-4,0)))</f>
        <v/>
      </c>
      <c r="H1108" s="217" t="str">
        <f ca="1">IF(ISERROR($V1108),"",OFFSET('Smelter Look-up'!$G$4,$V1108-4,0))</f>
        <v/>
      </c>
      <c r="I1108" s="218" t="str">
        <f ca="1">IF(ISERROR($V1108),"",OFFSET('Smelter Look-up'!$H$4,$V1108-4,0))</f>
        <v/>
      </c>
      <c r="J1108" s="218" t="str">
        <f ca="1">IF(ISERROR($V1108),"",OFFSET('Smelter Look-up'!$I$4,$V1108-4,0))</f>
        <v/>
      </c>
      <c r="K1108" s="272"/>
      <c r="L1108" s="272"/>
      <c r="M1108" s="272"/>
      <c r="N1108" s="272"/>
      <c r="O1108" s="272"/>
      <c r="P1108" s="219"/>
      <c r="Q1108" s="273"/>
      <c r="R1108" s="216" t="str">
        <f ca="1">IF(ISERROR($V1108),"",OFFSET('Smelter Look-up'!$C$4,$V1108-4,0)&amp;"")</f>
        <v/>
      </c>
      <c r="S1108" s="224" t="str">
        <f t="shared" ca="1" si="156"/>
        <v/>
      </c>
      <c r="T1108" s="224" t="str">
        <f ca="1">IF(B1108="","",IF(ISERROR(MATCH($J1108,SorP!$B$1:$B$6230,0)),"",INDIRECT("'SorP'!$A$"&amp;MATCH($J1108,SorP!$B$1:$B$6230,0))))</f>
        <v/>
      </c>
      <c r="U1108" s="240"/>
      <c r="V1108" s="274" t="e">
        <f>IF(C1108="",NA(),MATCH($B1108&amp;$C1108,'Smelter Look-up'!$J:$J,0))</f>
        <v>#N/A</v>
      </c>
      <c r="W1108" s="275"/>
      <c r="X1108" s="275">
        <f t="shared" ca="1" si="157"/>
        <v>0</v>
      </c>
      <c r="Y1108" s="275"/>
      <c r="Z1108" s="275"/>
      <c r="AB1108" s="277" t="str">
        <f t="shared" si="158"/>
        <v/>
      </c>
    </row>
    <row r="1109" spans="1:28" s="276" customFormat="1" ht="20.25">
      <c r="A1109" s="330"/>
      <c r="B1109" s="216" t="str">
        <f>IF(LEN(A1109)=0,"",INDEX('Smelter Look-up'!$A:$A,MATCH($A1109,'Smelter Look-up'!$E:$E,0)))</f>
        <v/>
      </c>
      <c r="C1109" s="220" t="str">
        <f>IF(LEN(A1109)=0,"",INDEX('Smelter Look-up'!$C:$C,MATCH($A1109,'Smelter Look-up'!$E:$E,0)))</f>
        <v/>
      </c>
      <c r="D1109" s="282"/>
      <c r="E1109" s="216" t="str">
        <f ca="1">IF(ISERROR($V1109),"",OFFSET('Smelter Look-up'!$D$4,$V1109-4,0)&amp;"")</f>
        <v/>
      </c>
      <c r="F1109" s="216" t="str">
        <f ca="1">IF(ISERROR($V1109),"",OFFSET('Smelter Look-up'!$E$4,$V1109-4,0))</f>
        <v/>
      </c>
      <c r="G1109" s="216" t="str">
        <f ca="1">IF(C1109=$X$4,"Enter smelter details",IF(ISERROR($V1109),"",OFFSET('Smelter Look-up'!$F$4,$V1109-4,0)))</f>
        <v/>
      </c>
      <c r="H1109" s="217" t="str">
        <f ca="1">IF(ISERROR($V1109),"",OFFSET('Smelter Look-up'!$G$4,$V1109-4,0))</f>
        <v/>
      </c>
      <c r="I1109" s="218" t="str">
        <f ca="1">IF(ISERROR($V1109),"",OFFSET('Smelter Look-up'!$H$4,$V1109-4,0))</f>
        <v/>
      </c>
      <c r="J1109" s="218" t="str">
        <f ca="1">IF(ISERROR($V1109),"",OFFSET('Smelter Look-up'!$I$4,$V1109-4,0))</f>
        <v/>
      </c>
      <c r="K1109" s="272"/>
      <c r="L1109" s="272"/>
      <c r="M1109" s="272"/>
      <c r="N1109" s="272"/>
      <c r="O1109" s="272"/>
      <c r="P1109" s="219"/>
      <c r="Q1109" s="273"/>
      <c r="R1109" s="216" t="str">
        <f ca="1">IF(ISERROR($V1109),"",OFFSET('Smelter Look-up'!$C$4,$V1109-4,0)&amp;"")</f>
        <v/>
      </c>
      <c r="S1109" s="224" t="str">
        <f t="shared" ca="1" si="156"/>
        <v/>
      </c>
      <c r="T1109" s="224" t="str">
        <f ca="1">IF(B1109="","",IF(ISERROR(MATCH($J1109,SorP!$B$1:$B$6230,0)),"",INDIRECT("'SorP'!$A$"&amp;MATCH($J1109,SorP!$B$1:$B$6230,0))))</f>
        <v/>
      </c>
      <c r="U1109" s="240"/>
      <c r="V1109" s="274" t="e">
        <f>IF(C1109="",NA(),MATCH($B1109&amp;$C1109,'Smelter Look-up'!$J:$J,0))</f>
        <v>#N/A</v>
      </c>
      <c r="W1109" s="275"/>
      <c r="X1109" s="275">
        <f t="shared" ca="1" si="157"/>
        <v>0</v>
      </c>
      <c r="Y1109" s="275"/>
      <c r="Z1109" s="275"/>
      <c r="AB1109" s="277" t="str">
        <f t="shared" si="158"/>
        <v/>
      </c>
    </row>
    <row r="1110" spans="1:28" s="276" customFormat="1" ht="20.25">
      <c r="A1110" s="330"/>
      <c r="B1110" s="216" t="str">
        <f>IF(LEN(A1110)=0,"",INDEX('Smelter Look-up'!$A:$A,MATCH($A1110,'Smelter Look-up'!$E:$E,0)))</f>
        <v/>
      </c>
      <c r="C1110" s="220" t="str">
        <f>IF(LEN(A1110)=0,"",INDEX('Smelter Look-up'!$C:$C,MATCH($A1110,'Smelter Look-up'!$E:$E,0)))</f>
        <v/>
      </c>
      <c r="D1110" s="282"/>
      <c r="E1110" s="216" t="str">
        <f ca="1">IF(ISERROR($V1110),"",OFFSET('Smelter Look-up'!$D$4,$V1110-4,0)&amp;"")</f>
        <v/>
      </c>
      <c r="F1110" s="216" t="str">
        <f ca="1">IF(ISERROR($V1110),"",OFFSET('Smelter Look-up'!$E$4,$V1110-4,0))</f>
        <v/>
      </c>
      <c r="G1110" s="216" t="str">
        <f ca="1">IF(C1110=$X$4,"Enter smelter details",IF(ISERROR($V1110),"",OFFSET('Smelter Look-up'!$F$4,$V1110-4,0)))</f>
        <v/>
      </c>
      <c r="H1110" s="217" t="str">
        <f ca="1">IF(ISERROR($V1110),"",OFFSET('Smelter Look-up'!$G$4,$V1110-4,0))</f>
        <v/>
      </c>
      <c r="I1110" s="218" t="str">
        <f ca="1">IF(ISERROR($V1110),"",OFFSET('Smelter Look-up'!$H$4,$V1110-4,0))</f>
        <v/>
      </c>
      <c r="J1110" s="218" t="str">
        <f ca="1">IF(ISERROR($V1110),"",OFFSET('Smelter Look-up'!$I$4,$V1110-4,0))</f>
        <v/>
      </c>
      <c r="K1110" s="272"/>
      <c r="L1110" s="272"/>
      <c r="M1110" s="272"/>
      <c r="N1110" s="272"/>
      <c r="O1110" s="272"/>
      <c r="P1110" s="219"/>
      <c r="Q1110" s="273"/>
      <c r="R1110" s="216" t="str">
        <f ca="1">IF(ISERROR($V1110),"",OFFSET('Smelter Look-up'!$C$4,$V1110-4,0)&amp;"")</f>
        <v/>
      </c>
      <c r="S1110" s="224" t="str">
        <f t="shared" ca="1" si="156"/>
        <v/>
      </c>
      <c r="T1110" s="224" t="str">
        <f ca="1">IF(B1110="","",IF(ISERROR(MATCH($J1110,SorP!$B$1:$B$6230,0)),"",INDIRECT("'SorP'!$A$"&amp;MATCH($J1110,SorP!$B$1:$B$6230,0))))</f>
        <v/>
      </c>
      <c r="U1110" s="240"/>
      <c r="V1110" s="274" t="e">
        <f>IF(C1110="",NA(),MATCH($B1110&amp;$C1110,'Smelter Look-up'!$J:$J,0))</f>
        <v>#N/A</v>
      </c>
      <c r="W1110" s="275"/>
      <c r="X1110" s="275">
        <f t="shared" ca="1" si="157"/>
        <v>0</v>
      </c>
      <c r="Y1110" s="275"/>
      <c r="Z1110" s="275"/>
      <c r="AB1110" s="277" t="str">
        <f t="shared" si="158"/>
        <v/>
      </c>
    </row>
    <row r="1111" spans="1:28" s="276" customFormat="1" ht="20.25">
      <c r="A1111" s="330"/>
      <c r="B1111" s="216" t="str">
        <f>IF(LEN(A1111)=0,"",INDEX('Smelter Look-up'!$A:$A,MATCH($A1111,'Smelter Look-up'!$E:$E,0)))</f>
        <v/>
      </c>
      <c r="C1111" s="220" t="str">
        <f>IF(LEN(A1111)=0,"",INDEX('Smelter Look-up'!$C:$C,MATCH($A1111,'Smelter Look-up'!$E:$E,0)))</f>
        <v/>
      </c>
      <c r="D1111" s="282"/>
      <c r="E1111" s="216" t="str">
        <f ca="1">IF(ISERROR($V1111),"",OFFSET('Smelter Look-up'!$D$4,$V1111-4,0)&amp;"")</f>
        <v/>
      </c>
      <c r="F1111" s="216" t="str">
        <f ca="1">IF(ISERROR($V1111),"",OFFSET('Smelter Look-up'!$E$4,$V1111-4,0))</f>
        <v/>
      </c>
      <c r="G1111" s="216" t="str">
        <f ca="1">IF(C1111=$X$4,"Enter smelter details",IF(ISERROR($V1111),"",OFFSET('Smelter Look-up'!$F$4,$V1111-4,0)))</f>
        <v/>
      </c>
      <c r="H1111" s="217" t="str">
        <f ca="1">IF(ISERROR($V1111),"",OFFSET('Smelter Look-up'!$G$4,$V1111-4,0))</f>
        <v/>
      </c>
      <c r="I1111" s="218" t="str">
        <f ca="1">IF(ISERROR($V1111),"",OFFSET('Smelter Look-up'!$H$4,$V1111-4,0))</f>
        <v/>
      </c>
      <c r="J1111" s="218" t="str">
        <f ca="1">IF(ISERROR($V1111),"",OFFSET('Smelter Look-up'!$I$4,$V1111-4,0))</f>
        <v/>
      </c>
      <c r="K1111" s="272"/>
      <c r="L1111" s="272"/>
      <c r="M1111" s="272"/>
      <c r="N1111" s="272"/>
      <c r="O1111" s="272"/>
      <c r="P1111" s="219"/>
      <c r="Q1111" s="273"/>
      <c r="R1111" s="216" t="str">
        <f ca="1">IF(ISERROR($V1111),"",OFFSET('Smelter Look-up'!$C$4,$V1111-4,0)&amp;"")</f>
        <v/>
      </c>
      <c r="S1111" s="224" t="str">
        <f t="shared" ca="1" si="156"/>
        <v/>
      </c>
      <c r="T1111" s="224" t="str">
        <f ca="1">IF(B1111="","",IF(ISERROR(MATCH($J1111,SorP!$B$1:$B$6230,0)),"",INDIRECT("'SorP'!$A$"&amp;MATCH($J1111,SorP!$B$1:$B$6230,0))))</f>
        <v/>
      </c>
      <c r="U1111" s="240"/>
      <c r="V1111" s="274" t="e">
        <f>IF(C1111="",NA(),MATCH($B1111&amp;$C1111,'Smelter Look-up'!$J:$J,0))</f>
        <v>#N/A</v>
      </c>
      <c r="W1111" s="275"/>
      <c r="X1111" s="275">
        <f t="shared" ca="1" si="157"/>
        <v>0</v>
      </c>
      <c r="Y1111" s="275"/>
      <c r="Z1111" s="275"/>
      <c r="AB1111" s="277" t="str">
        <f t="shared" si="158"/>
        <v/>
      </c>
    </row>
    <row r="1112" spans="1:28" s="276" customFormat="1" ht="20.25">
      <c r="A1112" s="330"/>
      <c r="B1112" s="216" t="str">
        <f>IF(LEN(A1112)=0,"",INDEX('Smelter Look-up'!$A:$A,MATCH($A1112,'Smelter Look-up'!$E:$E,0)))</f>
        <v/>
      </c>
      <c r="C1112" s="220" t="str">
        <f>IF(LEN(A1112)=0,"",INDEX('Smelter Look-up'!$C:$C,MATCH($A1112,'Smelter Look-up'!$E:$E,0)))</f>
        <v/>
      </c>
      <c r="D1112" s="282"/>
      <c r="E1112" s="216" t="str">
        <f ca="1">IF(ISERROR($V1112),"",OFFSET('Smelter Look-up'!$D$4,$V1112-4,0)&amp;"")</f>
        <v/>
      </c>
      <c r="F1112" s="216" t="str">
        <f ca="1">IF(ISERROR($V1112),"",OFFSET('Smelter Look-up'!$E$4,$V1112-4,0))</f>
        <v/>
      </c>
      <c r="G1112" s="216" t="str">
        <f ca="1">IF(C1112=$X$4,"Enter smelter details",IF(ISERROR($V1112),"",OFFSET('Smelter Look-up'!$F$4,$V1112-4,0)))</f>
        <v/>
      </c>
      <c r="H1112" s="217" t="str">
        <f ca="1">IF(ISERROR($V1112),"",OFFSET('Smelter Look-up'!$G$4,$V1112-4,0))</f>
        <v/>
      </c>
      <c r="I1112" s="218" t="str">
        <f ca="1">IF(ISERROR($V1112),"",OFFSET('Smelter Look-up'!$H$4,$V1112-4,0))</f>
        <v/>
      </c>
      <c r="J1112" s="218" t="str">
        <f ca="1">IF(ISERROR($V1112),"",OFFSET('Smelter Look-up'!$I$4,$V1112-4,0))</f>
        <v/>
      </c>
      <c r="K1112" s="272"/>
      <c r="L1112" s="272"/>
      <c r="M1112" s="272"/>
      <c r="N1112" s="272"/>
      <c r="O1112" s="272"/>
      <c r="P1112" s="219"/>
      <c r="Q1112" s="273"/>
      <c r="R1112" s="216" t="str">
        <f ca="1">IF(ISERROR($V1112),"",OFFSET('Smelter Look-up'!$C$4,$V1112-4,0)&amp;"")</f>
        <v/>
      </c>
      <c r="S1112" s="224" t="str">
        <f t="shared" ca="1" si="156"/>
        <v/>
      </c>
      <c r="T1112" s="224" t="str">
        <f ca="1">IF(B1112="","",IF(ISERROR(MATCH($J1112,SorP!$B$1:$B$6230,0)),"",INDIRECT("'SorP'!$A$"&amp;MATCH($J1112,SorP!$B$1:$B$6230,0))))</f>
        <v/>
      </c>
      <c r="U1112" s="240"/>
      <c r="V1112" s="274" t="e">
        <f>IF(C1112="",NA(),MATCH($B1112&amp;$C1112,'Smelter Look-up'!$J:$J,0))</f>
        <v>#N/A</v>
      </c>
      <c r="W1112" s="275"/>
      <c r="X1112" s="275">
        <f t="shared" ca="1" si="157"/>
        <v>0</v>
      </c>
      <c r="Y1112" s="275"/>
      <c r="Z1112" s="275"/>
      <c r="AB1112" s="277" t="str">
        <f t="shared" si="158"/>
        <v/>
      </c>
    </row>
    <row r="1113" spans="1:28" s="276" customFormat="1" ht="20.25">
      <c r="A1113" s="330"/>
      <c r="B1113" s="216" t="str">
        <f>IF(LEN(A1113)=0,"",INDEX('Smelter Look-up'!$A:$A,MATCH($A1113,'Smelter Look-up'!$E:$E,0)))</f>
        <v/>
      </c>
      <c r="C1113" s="220" t="str">
        <f>IF(LEN(A1113)=0,"",INDEX('Smelter Look-up'!$C:$C,MATCH($A1113,'Smelter Look-up'!$E:$E,0)))</f>
        <v/>
      </c>
      <c r="D1113" s="282"/>
      <c r="E1113" s="216" t="str">
        <f ca="1">IF(ISERROR($V1113),"",OFFSET('Smelter Look-up'!$D$4,$V1113-4,0)&amp;"")</f>
        <v/>
      </c>
      <c r="F1113" s="216" t="str">
        <f ca="1">IF(ISERROR($V1113),"",OFFSET('Smelter Look-up'!$E$4,$V1113-4,0))</f>
        <v/>
      </c>
      <c r="G1113" s="216" t="str">
        <f ca="1">IF(C1113=$X$4,"Enter smelter details",IF(ISERROR($V1113),"",OFFSET('Smelter Look-up'!$F$4,$V1113-4,0)))</f>
        <v/>
      </c>
      <c r="H1113" s="217" t="str">
        <f ca="1">IF(ISERROR($V1113),"",OFFSET('Smelter Look-up'!$G$4,$V1113-4,0))</f>
        <v/>
      </c>
      <c r="I1113" s="218" t="str">
        <f ca="1">IF(ISERROR($V1113),"",OFFSET('Smelter Look-up'!$H$4,$V1113-4,0))</f>
        <v/>
      </c>
      <c r="J1113" s="218" t="str">
        <f ca="1">IF(ISERROR($V1113),"",OFFSET('Smelter Look-up'!$I$4,$V1113-4,0))</f>
        <v/>
      </c>
      <c r="K1113" s="272"/>
      <c r="L1113" s="272"/>
      <c r="M1113" s="272"/>
      <c r="N1113" s="272"/>
      <c r="O1113" s="272"/>
      <c r="P1113" s="219"/>
      <c r="Q1113" s="273"/>
      <c r="R1113" s="216" t="str">
        <f ca="1">IF(ISERROR($V1113),"",OFFSET('Smelter Look-up'!$C$4,$V1113-4,0)&amp;"")</f>
        <v/>
      </c>
      <c r="S1113" s="224" t="str">
        <f t="shared" ca="1" si="156"/>
        <v/>
      </c>
      <c r="T1113" s="224" t="str">
        <f ca="1">IF(B1113="","",IF(ISERROR(MATCH($J1113,SorP!$B$1:$B$6230,0)),"",INDIRECT("'SorP'!$A$"&amp;MATCH($J1113,SorP!$B$1:$B$6230,0))))</f>
        <v/>
      </c>
      <c r="U1113" s="240"/>
      <c r="V1113" s="274" t="e">
        <f>IF(C1113="",NA(),MATCH($B1113&amp;$C1113,'Smelter Look-up'!$J:$J,0))</f>
        <v>#N/A</v>
      </c>
      <c r="W1113" s="275"/>
      <c r="X1113" s="275">
        <f t="shared" ca="1" si="157"/>
        <v>0</v>
      </c>
      <c r="Y1113" s="275"/>
      <c r="Z1113" s="275"/>
      <c r="AB1113" s="277" t="str">
        <f t="shared" si="158"/>
        <v/>
      </c>
    </row>
    <row r="1114" spans="1:28" s="276" customFormat="1" ht="20.25">
      <c r="A1114" s="330"/>
      <c r="B1114" s="216" t="str">
        <f>IF(LEN(A1114)=0,"",INDEX('Smelter Look-up'!$A:$A,MATCH($A1114,'Smelter Look-up'!$E:$E,0)))</f>
        <v/>
      </c>
      <c r="C1114" s="220" t="str">
        <f>IF(LEN(A1114)=0,"",INDEX('Smelter Look-up'!$C:$C,MATCH($A1114,'Smelter Look-up'!$E:$E,0)))</f>
        <v/>
      </c>
      <c r="D1114" s="282"/>
      <c r="E1114" s="216" t="str">
        <f ca="1">IF(ISERROR($V1114),"",OFFSET('Smelter Look-up'!$D$4,$V1114-4,0)&amp;"")</f>
        <v/>
      </c>
      <c r="F1114" s="216" t="str">
        <f ca="1">IF(ISERROR($V1114),"",OFFSET('Smelter Look-up'!$E$4,$V1114-4,0))</f>
        <v/>
      </c>
      <c r="G1114" s="216" t="str">
        <f ca="1">IF(C1114=$X$4,"Enter smelter details",IF(ISERROR($V1114),"",OFFSET('Smelter Look-up'!$F$4,$V1114-4,0)))</f>
        <v/>
      </c>
      <c r="H1114" s="217" t="str">
        <f ca="1">IF(ISERROR($V1114),"",OFFSET('Smelter Look-up'!$G$4,$V1114-4,0))</f>
        <v/>
      </c>
      <c r="I1114" s="218" t="str">
        <f ca="1">IF(ISERROR($V1114),"",OFFSET('Smelter Look-up'!$H$4,$V1114-4,0))</f>
        <v/>
      </c>
      <c r="J1114" s="218" t="str">
        <f ca="1">IF(ISERROR($V1114),"",OFFSET('Smelter Look-up'!$I$4,$V1114-4,0))</f>
        <v/>
      </c>
      <c r="K1114" s="272"/>
      <c r="L1114" s="272"/>
      <c r="M1114" s="272"/>
      <c r="N1114" s="272"/>
      <c r="O1114" s="272"/>
      <c r="P1114" s="219"/>
      <c r="Q1114" s="273"/>
      <c r="R1114" s="216" t="str">
        <f ca="1">IF(ISERROR($V1114),"",OFFSET('Smelter Look-up'!$C$4,$V1114-4,0)&amp;"")</f>
        <v/>
      </c>
      <c r="S1114" s="224" t="str">
        <f t="shared" ca="1" si="156"/>
        <v/>
      </c>
      <c r="T1114" s="224" t="str">
        <f ca="1">IF(B1114="","",IF(ISERROR(MATCH($J1114,SorP!$B$1:$B$6230,0)),"",INDIRECT("'SorP'!$A$"&amp;MATCH($J1114,SorP!$B$1:$B$6230,0))))</f>
        <v/>
      </c>
      <c r="U1114" s="240"/>
      <c r="V1114" s="274" t="e">
        <f>IF(C1114="",NA(),MATCH($B1114&amp;$C1114,'Smelter Look-up'!$J:$J,0))</f>
        <v>#N/A</v>
      </c>
      <c r="W1114" s="275"/>
      <c r="X1114" s="275">
        <f t="shared" ca="1" si="157"/>
        <v>0</v>
      </c>
      <c r="Y1114" s="275"/>
      <c r="Z1114" s="275"/>
      <c r="AB1114" s="277" t="str">
        <f t="shared" si="158"/>
        <v/>
      </c>
    </row>
    <row r="1115" spans="1:28" s="276" customFormat="1" ht="20.25">
      <c r="A1115" s="330"/>
      <c r="B1115" s="216" t="str">
        <f>IF(LEN(A1115)=0,"",INDEX('Smelter Look-up'!$A:$A,MATCH($A1115,'Smelter Look-up'!$E:$E,0)))</f>
        <v/>
      </c>
      <c r="C1115" s="220" t="str">
        <f>IF(LEN(A1115)=0,"",INDEX('Smelter Look-up'!$C:$C,MATCH($A1115,'Smelter Look-up'!$E:$E,0)))</f>
        <v/>
      </c>
      <c r="D1115" s="282"/>
      <c r="E1115" s="216" t="str">
        <f ca="1">IF(ISERROR($V1115),"",OFFSET('Smelter Look-up'!$D$4,$V1115-4,0)&amp;"")</f>
        <v/>
      </c>
      <c r="F1115" s="216" t="str">
        <f ca="1">IF(ISERROR($V1115),"",OFFSET('Smelter Look-up'!$E$4,$V1115-4,0))</f>
        <v/>
      </c>
      <c r="G1115" s="216" t="str">
        <f ca="1">IF(C1115=$X$4,"Enter smelter details",IF(ISERROR($V1115),"",OFFSET('Smelter Look-up'!$F$4,$V1115-4,0)))</f>
        <v/>
      </c>
      <c r="H1115" s="217" t="str">
        <f ca="1">IF(ISERROR($V1115),"",OFFSET('Smelter Look-up'!$G$4,$V1115-4,0))</f>
        <v/>
      </c>
      <c r="I1115" s="218" t="str">
        <f ca="1">IF(ISERROR($V1115),"",OFFSET('Smelter Look-up'!$H$4,$V1115-4,0))</f>
        <v/>
      </c>
      <c r="J1115" s="218" t="str">
        <f ca="1">IF(ISERROR($V1115),"",OFFSET('Smelter Look-up'!$I$4,$V1115-4,0))</f>
        <v/>
      </c>
      <c r="K1115" s="272"/>
      <c r="L1115" s="272"/>
      <c r="M1115" s="272"/>
      <c r="N1115" s="272"/>
      <c r="O1115" s="272"/>
      <c r="P1115" s="219"/>
      <c r="Q1115" s="273"/>
      <c r="R1115" s="216" t="str">
        <f ca="1">IF(ISERROR($V1115),"",OFFSET('Smelter Look-up'!$C$4,$V1115-4,0)&amp;"")</f>
        <v/>
      </c>
      <c r="S1115" s="224" t="str">
        <f t="shared" ca="1" si="156"/>
        <v/>
      </c>
      <c r="T1115" s="224" t="str">
        <f ca="1">IF(B1115="","",IF(ISERROR(MATCH($J1115,SorP!$B$1:$B$6230,0)),"",INDIRECT("'SorP'!$A$"&amp;MATCH($J1115,SorP!$B$1:$B$6230,0))))</f>
        <v/>
      </c>
      <c r="U1115" s="240"/>
      <c r="V1115" s="274" t="e">
        <f>IF(C1115="",NA(),MATCH($B1115&amp;$C1115,'Smelter Look-up'!$J:$J,0))</f>
        <v>#N/A</v>
      </c>
      <c r="W1115" s="275"/>
      <c r="X1115" s="275">
        <f t="shared" ca="1" si="157"/>
        <v>0</v>
      </c>
      <c r="Y1115" s="275"/>
      <c r="Z1115" s="275"/>
      <c r="AB1115" s="277" t="str">
        <f t="shared" si="158"/>
        <v/>
      </c>
    </row>
    <row r="1116" spans="1:28" s="276" customFormat="1" ht="20.25">
      <c r="A1116" s="330"/>
      <c r="B1116" s="216" t="str">
        <f>IF(LEN(A1116)=0,"",INDEX('Smelter Look-up'!$A:$A,MATCH($A1116,'Smelter Look-up'!$E:$E,0)))</f>
        <v/>
      </c>
      <c r="C1116" s="220" t="str">
        <f>IF(LEN(A1116)=0,"",INDEX('Smelter Look-up'!$C:$C,MATCH($A1116,'Smelter Look-up'!$E:$E,0)))</f>
        <v/>
      </c>
      <c r="D1116" s="282"/>
      <c r="E1116" s="216" t="str">
        <f ca="1">IF(ISERROR($V1116),"",OFFSET('Smelter Look-up'!$D$4,$V1116-4,0)&amp;"")</f>
        <v/>
      </c>
      <c r="F1116" s="216" t="str">
        <f ca="1">IF(ISERROR($V1116),"",OFFSET('Smelter Look-up'!$E$4,$V1116-4,0))</f>
        <v/>
      </c>
      <c r="G1116" s="216" t="str">
        <f ca="1">IF(C1116=$X$4,"Enter smelter details",IF(ISERROR($V1116),"",OFFSET('Smelter Look-up'!$F$4,$V1116-4,0)))</f>
        <v/>
      </c>
      <c r="H1116" s="217" t="str">
        <f ca="1">IF(ISERROR($V1116),"",OFFSET('Smelter Look-up'!$G$4,$V1116-4,0))</f>
        <v/>
      </c>
      <c r="I1116" s="218" t="str">
        <f ca="1">IF(ISERROR($V1116),"",OFFSET('Smelter Look-up'!$H$4,$V1116-4,0))</f>
        <v/>
      </c>
      <c r="J1116" s="218" t="str">
        <f ca="1">IF(ISERROR($V1116),"",OFFSET('Smelter Look-up'!$I$4,$V1116-4,0))</f>
        <v/>
      </c>
      <c r="K1116" s="272"/>
      <c r="L1116" s="272"/>
      <c r="M1116" s="272"/>
      <c r="N1116" s="272"/>
      <c r="O1116" s="272"/>
      <c r="P1116" s="219"/>
      <c r="Q1116" s="273"/>
      <c r="R1116" s="216" t="str">
        <f ca="1">IF(ISERROR($V1116),"",OFFSET('Smelter Look-up'!$C$4,$V1116-4,0)&amp;"")</f>
        <v/>
      </c>
      <c r="S1116" s="224" t="str">
        <f t="shared" ref="S1116:S1146" ca="1" si="159">IF(B1116="","",IF(ISERROR(MATCH($E1116,CL,0)),"Unknown",INDIRECT("'C'!$A$"&amp;MATCH($E1116,CL,0)+1)))</f>
        <v/>
      </c>
      <c r="T1116" s="224" t="str">
        <f ca="1">IF(B1116="","",IF(ISERROR(MATCH($J1116,SorP!$B$1:$B$6230,0)),"",INDIRECT("'SorP'!$A$"&amp;MATCH($J1116,SorP!$B$1:$B$6230,0))))</f>
        <v/>
      </c>
      <c r="U1116" s="240"/>
      <c r="V1116" s="274" t="e">
        <f>IF(C1116="",NA(),MATCH($B1116&amp;$C1116,'Smelter Look-up'!$J:$J,0))</f>
        <v>#N/A</v>
      </c>
      <c r="W1116" s="275"/>
      <c r="X1116" s="275">
        <f t="shared" ref="X1116:X1146" ca="1" si="160">IF(AND(C1116="Smelter not listed",OR(LEN(D1116)=0,LEN(E1116)=0)),1,0)</f>
        <v>0</v>
      </c>
      <c r="Y1116" s="275"/>
      <c r="Z1116" s="275"/>
      <c r="AB1116" s="277" t="str">
        <f t="shared" ref="AB1116:AB1146" si="161">B1116&amp;C1116</f>
        <v/>
      </c>
    </row>
    <row r="1117" spans="1:28" s="276" customFormat="1" ht="20.25">
      <c r="A1117" s="330"/>
      <c r="B1117" s="216" t="str">
        <f>IF(LEN(A1117)=0,"",INDEX('Smelter Look-up'!$A:$A,MATCH($A1117,'Smelter Look-up'!$E:$E,0)))</f>
        <v/>
      </c>
      <c r="C1117" s="220" t="str">
        <f>IF(LEN(A1117)=0,"",INDEX('Smelter Look-up'!$C:$C,MATCH($A1117,'Smelter Look-up'!$E:$E,0)))</f>
        <v/>
      </c>
      <c r="D1117" s="282"/>
      <c r="E1117" s="216" t="str">
        <f ca="1">IF(ISERROR($V1117),"",OFFSET('Smelter Look-up'!$D$4,$V1117-4,0)&amp;"")</f>
        <v/>
      </c>
      <c r="F1117" s="216" t="str">
        <f ca="1">IF(ISERROR($V1117),"",OFFSET('Smelter Look-up'!$E$4,$V1117-4,0))</f>
        <v/>
      </c>
      <c r="G1117" s="216" t="str">
        <f ca="1">IF(C1117=$X$4,"Enter smelter details",IF(ISERROR($V1117),"",OFFSET('Smelter Look-up'!$F$4,$V1117-4,0)))</f>
        <v/>
      </c>
      <c r="H1117" s="217" t="str">
        <f ca="1">IF(ISERROR($V1117),"",OFFSET('Smelter Look-up'!$G$4,$V1117-4,0))</f>
        <v/>
      </c>
      <c r="I1117" s="218" t="str">
        <f ca="1">IF(ISERROR($V1117),"",OFFSET('Smelter Look-up'!$H$4,$V1117-4,0))</f>
        <v/>
      </c>
      <c r="J1117" s="218" t="str">
        <f ca="1">IF(ISERROR($V1117),"",OFFSET('Smelter Look-up'!$I$4,$V1117-4,0))</f>
        <v/>
      </c>
      <c r="K1117" s="272"/>
      <c r="L1117" s="272"/>
      <c r="M1117" s="272"/>
      <c r="N1117" s="272"/>
      <c r="O1117" s="272"/>
      <c r="P1117" s="219"/>
      <c r="Q1117" s="273"/>
      <c r="R1117" s="216" t="str">
        <f ca="1">IF(ISERROR($V1117),"",OFFSET('Smelter Look-up'!$C$4,$V1117-4,0)&amp;"")</f>
        <v/>
      </c>
      <c r="S1117" s="224" t="str">
        <f t="shared" ca="1" si="159"/>
        <v/>
      </c>
      <c r="T1117" s="224" t="str">
        <f ca="1">IF(B1117="","",IF(ISERROR(MATCH($J1117,SorP!$B$1:$B$6230,0)),"",INDIRECT("'SorP'!$A$"&amp;MATCH($J1117,SorP!$B$1:$B$6230,0))))</f>
        <v/>
      </c>
      <c r="U1117" s="240"/>
      <c r="V1117" s="274" t="e">
        <f>IF(C1117="",NA(),MATCH($B1117&amp;$C1117,'Smelter Look-up'!$J:$J,0))</f>
        <v>#N/A</v>
      </c>
      <c r="W1117" s="275"/>
      <c r="X1117" s="275">
        <f t="shared" ca="1" si="160"/>
        <v>0</v>
      </c>
      <c r="Y1117" s="275"/>
      <c r="Z1117" s="275"/>
      <c r="AB1117" s="277" t="str">
        <f t="shared" si="161"/>
        <v/>
      </c>
    </row>
    <row r="1118" spans="1:28" s="276" customFormat="1" ht="20.25">
      <c r="A1118" s="330"/>
      <c r="B1118" s="216" t="str">
        <f>IF(LEN(A1118)=0,"",INDEX('Smelter Look-up'!$A:$A,MATCH($A1118,'Smelter Look-up'!$E:$E,0)))</f>
        <v/>
      </c>
      <c r="C1118" s="220" t="str">
        <f>IF(LEN(A1118)=0,"",INDEX('Smelter Look-up'!$C:$C,MATCH($A1118,'Smelter Look-up'!$E:$E,0)))</f>
        <v/>
      </c>
      <c r="D1118" s="282"/>
      <c r="E1118" s="216" t="str">
        <f ca="1">IF(ISERROR($V1118),"",OFFSET('Smelter Look-up'!$D$4,$V1118-4,0)&amp;"")</f>
        <v/>
      </c>
      <c r="F1118" s="216" t="str">
        <f ca="1">IF(ISERROR($V1118),"",OFFSET('Smelter Look-up'!$E$4,$V1118-4,0))</f>
        <v/>
      </c>
      <c r="G1118" s="216" t="str">
        <f ca="1">IF(C1118=$X$4,"Enter smelter details",IF(ISERROR($V1118),"",OFFSET('Smelter Look-up'!$F$4,$V1118-4,0)))</f>
        <v/>
      </c>
      <c r="H1118" s="217" t="str">
        <f ca="1">IF(ISERROR($V1118),"",OFFSET('Smelter Look-up'!$G$4,$V1118-4,0))</f>
        <v/>
      </c>
      <c r="I1118" s="218" t="str">
        <f ca="1">IF(ISERROR($V1118),"",OFFSET('Smelter Look-up'!$H$4,$V1118-4,0))</f>
        <v/>
      </c>
      <c r="J1118" s="218" t="str">
        <f ca="1">IF(ISERROR($V1118),"",OFFSET('Smelter Look-up'!$I$4,$V1118-4,0))</f>
        <v/>
      </c>
      <c r="K1118" s="272"/>
      <c r="L1118" s="272"/>
      <c r="M1118" s="272"/>
      <c r="N1118" s="272"/>
      <c r="O1118" s="272"/>
      <c r="P1118" s="219"/>
      <c r="Q1118" s="273"/>
      <c r="R1118" s="216" t="str">
        <f ca="1">IF(ISERROR($V1118),"",OFFSET('Smelter Look-up'!$C$4,$V1118-4,0)&amp;"")</f>
        <v/>
      </c>
      <c r="S1118" s="224" t="str">
        <f t="shared" ca="1" si="159"/>
        <v/>
      </c>
      <c r="T1118" s="224" t="str">
        <f ca="1">IF(B1118="","",IF(ISERROR(MATCH($J1118,SorP!$B$1:$B$6230,0)),"",INDIRECT("'SorP'!$A$"&amp;MATCH($J1118,SorP!$B$1:$B$6230,0))))</f>
        <v/>
      </c>
      <c r="U1118" s="240"/>
      <c r="V1118" s="274" t="e">
        <f>IF(C1118="",NA(),MATCH($B1118&amp;$C1118,'Smelter Look-up'!$J:$J,0))</f>
        <v>#N/A</v>
      </c>
      <c r="W1118" s="275"/>
      <c r="X1118" s="275">
        <f t="shared" ca="1" si="160"/>
        <v>0</v>
      </c>
      <c r="Y1118" s="275"/>
      <c r="Z1118" s="275"/>
      <c r="AB1118" s="277" t="str">
        <f t="shared" si="161"/>
        <v/>
      </c>
    </row>
    <row r="1119" spans="1:28" s="276" customFormat="1" ht="20.25">
      <c r="A1119" s="330"/>
      <c r="B1119" s="216" t="str">
        <f>IF(LEN(A1119)=0,"",INDEX('Smelter Look-up'!$A:$A,MATCH($A1119,'Smelter Look-up'!$E:$E,0)))</f>
        <v/>
      </c>
      <c r="C1119" s="220" t="str">
        <f>IF(LEN(A1119)=0,"",INDEX('Smelter Look-up'!$C:$C,MATCH($A1119,'Smelter Look-up'!$E:$E,0)))</f>
        <v/>
      </c>
      <c r="D1119" s="282"/>
      <c r="E1119" s="216" t="str">
        <f ca="1">IF(ISERROR($V1119),"",OFFSET('Smelter Look-up'!$D$4,$V1119-4,0)&amp;"")</f>
        <v/>
      </c>
      <c r="F1119" s="216" t="str">
        <f ca="1">IF(ISERROR($V1119),"",OFFSET('Smelter Look-up'!$E$4,$V1119-4,0))</f>
        <v/>
      </c>
      <c r="G1119" s="216" t="str">
        <f ca="1">IF(C1119=$X$4,"Enter smelter details",IF(ISERROR($V1119),"",OFFSET('Smelter Look-up'!$F$4,$V1119-4,0)))</f>
        <v/>
      </c>
      <c r="H1119" s="217" t="str">
        <f ca="1">IF(ISERROR($V1119),"",OFFSET('Smelter Look-up'!$G$4,$V1119-4,0))</f>
        <v/>
      </c>
      <c r="I1119" s="218" t="str">
        <f ca="1">IF(ISERROR($V1119),"",OFFSET('Smelter Look-up'!$H$4,$V1119-4,0))</f>
        <v/>
      </c>
      <c r="J1119" s="218" t="str">
        <f ca="1">IF(ISERROR($V1119),"",OFFSET('Smelter Look-up'!$I$4,$V1119-4,0))</f>
        <v/>
      </c>
      <c r="K1119" s="272"/>
      <c r="L1119" s="272"/>
      <c r="M1119" s="272"/>
      <c r="N1119" s="272"/>
      <c r="O1119" s="272"/>
      <c r="P1119" s="219"/>
      <c r="Q1119" s="273"/>
      <c r="R1119" s="216" t="str">
        <f ca="1">IF(ISERROR($V1119),"",OFFSET('Smelter Look-up'!$C$4,$V1119-4,0)&amp;"")</f>
        <v/>
      </c>
      <c r="S1119" s="224" t="str">
        <f t="shared" ca="1" si="159"/>
        <v/>
      </c>
      <c r="T1119" s="224" t="str">
        <f ca="1">IF(B1119="","",IF(ISERROR(MATCH($J1119,SorP!$B$1:$B$6230,0)),"",INDIRECT("'SorP'!$A$"&amp;MATCH($J1119,SorP!$B$1:$B$6230,0))))</f>
        <v/>
      </c>
      <c r="U1119" s="240"/>
      <c r="V1119" s="274" t="e">
        <f>IF(C1119="",NA(),MATCH($B1119&amp;$C1119,'Smelter Look-up'!$J:$J,0))</f>
        <v>#N/A</v>
      </c>
      <c r="W1119" s="275"/>
      <c r="X1119" s="275">
        <f t="shared" ca="1" si="160"/>
        <v>0</v>
      </c>
      <c r="Y1119" s="275"/>
      <c r="Z1119" s="275"/>
      <c r="AB1119" s="277" t="str">
        <f t="shared" si="161"/>
        <v/>
      </c>
    </row>
    <row r="1120" spans="1:28" s="276" customFormat="1" ht="20.25">
      <c r="A1120" s="330"/>
      <c r="B1120" s="216" t="str">
        <f>IF(LEN(A1120)=0,"",INDEX('Smelter Look-up'!$A:$A,MATCH($A1120,'Smelter Look-up'!$E:$E,0)))</f>
        <v/>
      </c>
      <c r="C1120" s="220" t="str">
        <f>IF(LEN(A1120)=0,"",INDEX('Smelter Look-up'!$C:$C,MATCH($A1120,'Smelter Look-up'!$E:$E,0)))</f>
        <v/>
      </c>
      <c r="D1120" s="282"/>
      <c r="E1120" s="216" t="str">
        <f ca="1">IF(ISERROR($V1120),"",OFFSET('Smelter Look-up'!$D$4,$V1120-4,0)&amp;"")</f>
        <v/>
      </c>
      <c r="F1120" s="216" t="str">
        <f ca="1">IF(ISERROR($V1120),"",OFFSET('Smelter Look-up'!$E$4,$V1120-4,0))</f>
        <v/>
      </c>
      <c r="G1120" s="216" t="str">
        <f ca="1">IF(C1120=$X$4,"Enter smelter details",IF(ISERROR($V1120),"",OFFSET('Smelter Look-up'!$F$4,$V1120-4,0)))</f>
        <v/>
      </c>
      <c r="H1120" s="217" t="str">
        <f ca="1">IF(ISERROR($V1120),"",OFFSET('Smelter Look-up'!$G$4,$V1120-4,0))</f>
        <v/>
      </c>
      <c r="I1120" s="218" t="str">
        <f ca="1">IF(ISERROR($V1120),"",OFFSET('Smelter Look-up'!$H$4,$V1120-4,0))</f>
        <v/>
      </c>
      <c r="J1120" s="218" t="str">
        <f ca="1">IF(ISERROR($V1120),"",OFFSET('Smelter Look-up'!$I$4,$V1120-4,0))</f>
        <v/>
      </c>
      <c r="K1120" s="272"/>
      <c r="L1120" s="272"/>
      <c r="M1120" s="272"/>
      <c r="N1120" s="272"/>
      <c r="O1120" s="272"/>
      <c r="P1120" s="219"/>
      <c r="Q1120" s="273"/>
      <c r="R1120" s="216" t="str">
        <f ca="1">IF(ISERROR($V1120),"",OFFSET('Smelter Look-up'!$C$4,$V1120-4,0)&amp;"")</f>
        <v/>
      </c>
      <c r="S1120" s="224" t="str">
        <f t="shared" ca="1" si="159"/>
        <v/>
      </c>
      <c r="T1120" s="224" t="str">
        <f ca="1">IF(B1120="","",IF(ISERROR(MATCH($J1120,SorP!$B$1:$B$6230,0)),"",INDIRECT("'SorP'!$A$"&amp;MATCH($J1120,SorP!$B$1:$B$6230,0))))</f>
        <v/>
      </c>
      <c r="U1120" s="240"/>
      <c r="V1120" s="274" t="e">
        <f>IF(C1120="",NA(),MATCH($B1120&amp;$C1120,'Smelter Look-up'!$J:$J,0))</f>
        <v>#N/A</v>
      </c>
      <c r="W1120" s="275"/>
      <c r="X1120" s="275">
        <f t="shared" ca="1" si="160"/>
        <v>0</v>
      </c>
      <c r="Y1120" s="275"/>
      <c r="Z1120" s="275"/>
      <c r="AB1120" s="277" t="str">
        <f t="shared" si="161"/>
        <v/>
      </c>
    </row>
    <row r="1121" spans="1:28" s="276" customFormat="1" ht="20.25">
      <c r="A1121" s="330"/>
      <c r="B1121" s="216" t="str">
        <f>IF(LEN(A1121)=0,"",INDEX('Smelter Look-up'!$A:$A,MATCH($A1121,'Smelter Look-up'!$E:$E,0)))</f>
        <v/>
      </c>
      <c r="C1121" s="220" t="str">
        <f>IF(LEN(A1121)=0,"",INDEX('Smelter Look-up'!$C:$C,MATCH($A1121,'Smelter Look-up'!$E:$E,0)))</f>
        <v/>
      </c>
      <c r="D1121" s="282"/>
      <c r="E1121" s="216" t="str">
        <f ca="1">IF(ISERROR($V1121),"",OFFSET('Smelter Look-up'!$D$4,$V1121-4,0)&amp;"")</f>
        <v/>
      </c>
      <c r="F1121" s="216" t="str">
        <f ca="1">IF(ISERROR($V1121),"",OFFSET('Smelter Look-up'!$E$4,$V1121-4,0))</f>
        <v/>
      </c>
      <c r="G1121" s="216" t="str">
        <f ca="1">IF(C1121=$X$4,"Enter smelter details",IF(ISERROR($V1121),"",OFFSET('Smelter Look-up'!$F$4,$V1121-4,0)))</f>
        <v/>
      </c>
      <c r="H1121" s="217" t="str">
        <f ca="1">IF(ISERROR($V1121),"",OFFSET('Smelter Look-up'!$G$4,$V1121-4,0))</f>
        <v/>
      </c>
      <c r="I1121" s="218" t="str">
        <f ca="1">IF(ISERROR($V1121),"",OFFSET('Smelter Look-up'!$H$4,$V1121-4,0))</f>
        <v/>
      </c>
      <c r="J1121" s="218" t="str">
        <f ca="1">IF(ISERROR($V1121),"",OFFSET('Smelter Look-up'!$I$4,$V1121-4,0))</f>
        <v/>
      </c>
      <c r="K1121" s="272"/>
      <c r="L1121" s="272"/>
      <c r="M1121" s="272"/>
      <c r="N1121" s="272"/>
      <c r="O1121" s="272"/>
      <c r="P1121" s="219"/>
      <c r="Q1121" s="273"/>
      <c r="R1121" s="216" t="str">
        <f ca="1">IF(ISERROR($V1121),"",OFFSET('Smelter Look-up'!$C$4,$V1121-4,0)&amp;"")</f>
        <v/>
      </c>
      <c r="S1121" s="224" t="str">
        <f t="shared" ca="1" si="159"/>
        <v/>
      </c>
      <c r="T1121" s="224" t="str">
        <f ca="1">IF(B1121="","",IF(ISERROR(MATCH($J1121,SorP!$B$1:$B$6230,0)),"",INDIRECT("'SorP'!$A$"&amp;MATCH($J1121,SorP!$B$1:$B$6230,0))))</f>
        <v/>
      </c>
      <c r="U1121" s="240"/>
      <c r="V1121" s="274" t="e">
        <f>IF(C1121="",NA(),MATCH($B1121&amp;$C1121,'Smelter Look-up'!$J:$J,0))</f>
        <v>#N/A</v>
      </c>
      <c r="W1121" s="275"/>
      <c r="X1121" s="275">
        <f t="shared" ca="1" si="160"/>
        <v>0</v>
      </c>
      <c r="Y1121" s="275"/>
      <c r="Z1121" s="275"/>
      <c r="AB1121" s="277" t="str">
        <f t="shared" si="161"/>
        <v/>
      </c>
    </row>
    <row r="1122" spans="1:28" s="276" customFormat="1" ht="20.25">
      <c r="A1122" s="330"/>
      <c r="B1122" s="216" t="str">
        <f>IF(LEN(A1122)=0,"",INDEX('Smelter Look-up'!$A:$A,MATCH($A1122,'Smelter Look-up'!$E:$E,0)))</f>
        <v/>
      </c>
      <c r="C1122" s="220" t="str">
        <f>IF(LEN(A1122)=0,"",INDEX('Smelter Look-up'!$C:$C,MATCH($A1122,'Smelter Look-up'!$E:$E,0)))</f>
        <v/>
      </c>
      <c r="D1122" s="282"/>
      <c r="E1122" s="216" t="str">
        <f ca="1">IF(ISERROR($V1122),"",OFFSET('Smelter Look-up'!$D$4,$V1122-4,0)&amp;"")</f>
        <v/>
      </c>
      <c r="F1122" s="216" t="str">
        <f ca="1">IF(ISERROR($V1122),"",OFFSET('Smelter Look-up'!$E$4,$V1122-4,0))</f>
        <v/>
      </c>
      <c r="G1122" s="216" t="str">
        <f ca="1">IF(C1122=$X$4,"Enter smelter details",IF(ISERROR($V1122),"",OFFSET('Smelter Look-up'!$F$4,$V1122-4,0)))</f>
        <v/>
      </c>
      <c r="H1122" s="217" t="str">
        <f ca="1">IF(ISERROR($V1122),"",OFFSET('Smelter Look-up'!$G$4,$V1122-4,0))</f>
        <v/>
      </c>
      <c r="I1122" s="218" t="str">
        <f ca="1">IF(ISERROR($V1122),"",OFFSET('Smelter Look-up'!$H$4,$V1122-4,0))</f>
        <v/>
      </c>
      <c r="J1122" s="218" t="str">
        <f ca="1">IF(ISERROR($V1122),"",OFFSET('Smelter Look-up'!$I$4,$V1122-4,0))</f>
        <v/>
      </c>
      <c r="K1122" s="272"/>
      <c r="L1122" s="272"/>
      <c r="M1122" s="272"/>
      <c r="N1122" s="272"/>
      <c r="O1122" s="272"/>
      <c r="P1122" s="219"/>
      <c r="Q1122" s="273"/>
      <c r="R1122" s="216" t="str">
        <f ca="1">IF(ISERROR($V1122),"",OFFSET('Smelter Look-up'!$C$4,$V1122-4,0)&amp;"")</f>
        <v/>
      </c>
      <c r="S1122" s="224" t="str">
        <f t="shared" ca="1" si="159"/>
        <v/>
      </c>
      <c r="T1122" s="224" t="str">
        <f ca="1">IF(B1122="","",IF(ISERROR(MATCH($J1122,SorP!$B$1:$B$6230,0)),"",INDIRECT("'SorP'!$A$"&amp;MATCH($J1122,SorP!$B$1:$B$6230,0))))</f>
        <v/>
      </c>
      <c r="U1122" s="240"/>
      <c r="V1122" s="274" t="e">
        <f>IF(C1122="",NA(),MATCH($B1122&amp;$C1122,'Smelter Look-up'!$J:$J,0))</f>
        <v>#N/A</v>
      </c>
      <c r="W1122" s="275"/>
      <c r="X1122" s="275">
        <f t="shared" ca="1" si="160"/>
        <v>0</v>
      </c>
      <c r="Y1122" s="275"/>
      <c r="Z1122" s="275"/>
      <c r="AB1122" s="277" t="str">
        <f t="shared" si="161"/>
        <v/>
      </c>
    </row>
    <row r="1123" spans="1:28" s="276" customFormat="1" ht="20.25">
      <c r="A1123" s="330"/>
      <c r="B1123" s="216" t="str">
        <f>IF(LEN(A1123)=0,"",INDEX('Smelter Look-up'!$A:$A,MATCH($A1123,'Smelter Look-up'!$E:$E,0)))</f>
        <v/>
      </c>
      <c r="C1123" s="220" t="str">
        <f>IF(LEN(A1123)=0,"",INDEX('Smelter Look-up'!$C:$C,MATCH($A1123,'Smelter Look-up'!$E:$E,0)))</f>
        <v/>
      </c>
      <c r="D1123" s="282"/>
      <c r="E1123" s="216" t="str">
        <f ca="1">IF(ISERROR($V1123),"",OFFSET('Smelter Look-up'!$D$4,$V1123-4,0)&amp;"")</f>
        <v/>
      </c>
      <c r="F1123" s="216" t="str">
        <f ca="1">IF(ISERROR($V1123),"",OFFSET('Smelter Look-up'!$E$4,$V1123-4,0))</f>
        <v/>
      </c>
      <c r="G1123" s="216" t="str">
        <f ca="1">IF(C1123=$X$4,"Enter smelter details",IF(ISERROR($V1123),"",OFFSET('Smelter Look-up'!$F$4,$V1123-4,0)))</f>
        <v/>
      </c>
      <c r="H1123" s="217" t="str">
        <f ca="1">IF(ISERROR($V1123),"",OFFSET('Smelter Look-up'!$G$4,$V1123-4,0))</f>
        <v/>
      </c>
      <c r="I1123" s="218" t="str">
        <f ca="1">IF(ISERROR($V1123),"",OFFSET('Smelter Look-up'!$H$4,$V1123-4,0))</f>
        <v/>
      </c>
      <c r="J1123" s="218" t="str">
        <f ca="1">IF(ISERROR($V1123),"",OFFSET('Smelter Look-up'!$I$4,$V1123-4,0))</f>
        <v/>
      </c>
      <c r="K1123" s="272"/>
      <c r="L1123" s="272"/>
      <c r="M1123" s="272"/>
      <c r="N1123" s="272"/>
      <c r="O1123" s="272"/>
      <c r="P1123" s="219"/>
      <c r="Q1123" s="273"/>
      <c r="R1123" s="216" t="str">
        <f ca="1">IF(ISERROR($V1123),"",OFFSET('Smelter Look-up'!$C$4,$V1123-4,0)&amp;"")</f>
        <v/>
      </c>
      <c r="S1123" s="224" t="str">
        <f t="shared" ca="1" si="159"/>
        <v/>
      </c>
      <c r="T1123" s="224" t="str">
        <f ca="1">IF(B1123="","",IF(ISERROR(MATCH($J1123,SorP!$B$1:$B$6230,0)),"",INDIRECT("'SorP'!$A$"&amp;MATCH($J1123,SorP!$B$1:$B$6230,0))))</f>
        <v/>
      </c>
      <c r="U1123" s="240"/>
      <c r="V1123" s="274" t="e">
        <f>IF(C1123="",NA(),MATCH($B1123&amp;$C1123,'Smelter Look-up'!$J:$J,0))</f>
        <v>#N/A</v>
      </c>
      <c r="W1123" s="275"/>
      <c r="X1123" s="275">
        <f t="shared" ca="1" si="160"/>
        <v>0</v>
      </c>
      <c r="Y1123" s="275"/>
      <c r="Z1123" s="275"/>
      <c r="AB1123" s="277" t="str">
        <f t="shared" si="161"/>
        <v/>
      </c>
    </row>
    <row r="1124" spans="1:28" s="276" customFormat="1" ht="20.25">
      <c r="A1124" s="330"/>
      <c r="B1124" s="216" t="str">
        <f>IF(LEN(A1124)=0,"",INDEX('Smelter Look-up'!$A:$A,MATCH($A1124,'Smelter Look-up'!$E:$E,0)))</f>
        <v/>
      </c>
      <c r="C1124" s="220" t="str">
        <f>IF(LEN(A1124)=0,"",INDEX('Smelter Look-up'!$C:$C,MATCH($A1124,'Smelter Look-up'!$E:$E,0)))</f>
        <v/>
      </c>
      <c r="D1124" s="282"/>
      <c r="E1124" s="216" t="str">
        <f ca="1">IF(ISERROR($V1124),"",OFFSET('Smelter Look-up'!$D$4,$V1124-4,0)&amp;"")</f>
        <v/>
      </c>
      <c r="F1124" s="216" t="str">
        <f ca="1">IF(ISERROR($V1124),"",OFFSET('Smelter Look-up'!$E$4,$V1124-4,0))</f>
        <v/>
      </c>
      <c r="G1124" s="216" t="str">
        <f ca="1">IF(C1124=$X$4,"Enter smelter details",IF(ISERROR($V1124),"",OFFSET('Smelter Look-up'!$F$4,$V1124-4,0)))</f>
        <v/>
      </c>
      <c r="H1124" s="217" t="str">
        <f ca="1">IF(ISERROR($V1124),"",OFFSET('Smelter Look-up'!$G$4,$V1124-4,0))</f>
        <v/>
      </c>
      <c r="I1124" s="218" t="str">
        <f ca="1">IF(ISERROR($V1124),"",OFFSET('Smelter Look-up'!$H$4,$V1124-4,0))</f>
        <v/>
      </c>
      <c r="J1124" s="218" t="str">
        <f ca="1">IF(ISERROR($V1124),"",OFFSET('Smelter Look-up'!$I$4,$V1124-4,0))</f>
        <v/>
      </c>
      <c r="K1124" s="272"/>
      <c r="L1124" s="272"/>
      <c r="M1124" s="272"/>
      <c r="N1124" s="272"/>
      <c r="O1124" s="272"/>
      <c r="P1124" s="219"/>
      <c r="Q1124" s="273"/>
      <c r="R1124" s="216" t="str">
        <f ca="1">IF(ISERROR($V1124),"",OFFSET('Smelter Look-up'!$C$4,$V1124-4,0)&amp;"")</f>
        <v/>
      </c>
      <c r="S1124" s="224" t="str">
        <f t="shared" ca="1" si="159"/>
        <v/>
      </c>
      <c r="T1124" s="224" t="str">
        <f ca="1">IF(B1124="","",IF(ISERROR(MATCH($J1124,SorP!$B$1:$B$6230,0)),"",INDIRECT("'SorP'!$A$"&amp;MATCH($J1124,SorP!$B$1:$B$6230,0))))</f>
        <v/>
      </c>
      <c r="U1124" s="240"/>
      <c r="V1124" s="274" t="e">
        <f>IF(C1124="",NA(),MATCH($B1124&amp;$C1124,'Smelter Look-up'!$J:$J,0))</f>
        <v>#N/A</v>
      </c>
      <c r="W1124" s="275"/>
      <c r="X1124" s="275">
        <f t="shared" ca="1" si="160"/>
        <v>0</v>
      </c>
      <c r="Y1124" s="275"/>
      <c r="Z1124" s="275"/>
      <c r="AB1124" s="277" t="str">
        <f t="shared" si="161"/>
        <v/>
      </c>
    </row>
    <row r="1125" spans="1:28" s="276" customFormat="1" ht="20.25">
      <c r="A1125" s="330"/>
      <c r="B1125" s="216" t="str">
        <f>IF(LEN(A1125)=0,"",INDEX('Smelter Look-up'!$A:$A,MATCH($A1125,'Smelter Look-up'!$E:$E,0)))</f>
        <v/>
      </c>
      <c r="C1125" s="220" t="str">
        <f>IF(LEN(A1125)=0,"",INDEX('Smelter Look-up'!$C:$C,MATCH($A1125,'Smelter Look-up'!$E:$E,0)))</f>
        <v/>
      </c>
      <c r="D1125" s="282"/>
      <c r="E1125" s="216" t="str">
        <f ca="1">IF(ISERROR($V1125),"",OFFSET('Smelter Look-up'!$D$4,$V1125-4,0)&amp;"")</f>
        <v/>
      </c>
      <c r="F1125" s="216" t="str">
        <f ca="1">IF(ISERROR($V1125),"",OFFSET('Smelter Look-up'!$E$4,$V1125-4,0))</f>
        <v/>
      </c>
      <c r="G1125" s="216" t="str">
        <f ca="1">IF(C1125=$X$4,"Enter smelter details",IF(ISERROR($V1125),"",OFFSET('Smelter Look-up'!$F$4,$V1125-4,0)))</f>
        <v/>
      </c>
      <c r="H1125" s="217" t="str">
        <f ca="1">IF(ISERROR($V1125),"",OFFSET('Smelter Look-up'!$G$4,$V1125-4,0))</f>
        <v/>
      </c>
      <c r="I1125" s="218" t="str">
        <f ca="1">IF(ISERROR($V1125),"",OFFSET('Smelter Look-up'!$H$4,$V1125-4,0))</f>
        <v/>
      </c>
      <c r="J1125" s="218" t="str">
        <f ca="1">IF(ISERROR($V1125),"",OFFSET('Smelter Look-up'!$I$4,$V1125-4,0))</f>
        <v/>
      </c>
      <c r="K1125" s="272"/>
      <c r="L1125" s="272"/>
      <c r="M1125" s="272"/>
      <c r="N1125" s="272"/>
      <c r="O1125" s="272"/>
      <c r="P1125" s="219"/>
      <c r="Q1125" s="273"/>
      <c r="R1125" s="216" t="str">
        <f ca="1">IF(ISERROR($V1125),"",OFFSET('Smelter Look-up'!$C$4,$V1125-4,0)&amp;"")</f>
        <v/>
      </c>
      <c r="S1125" s="224" t="str">
        <f t="shared" ca="1" si="159"/>
        <v/>
      </c>
      <c r="T1125" s="224" t="str">
        <f ca="1">IF(B1125="","",IF(ISERROR(MATCH($J1125,SorP!$B$1:$B$6230,0)),"",INDIRECT("'SorP'!$A$"&amp;MATCH($J1125,SorP!$B$1:$B$6230,0))))</f>
        <v/>
      </c>
      <c r="U1125" s="240"/>
      <c r="V1125" s="274" t="e">
        <f>IF(C1125="",NA(),MATCH($B1125&amp;$C1125,'Smelter Look-up'!$J:$J,0))</f>
        <v>#N/A</v>
      </c>
      <c r="W1125" s="275"/>
      <c r="X1125" s="275">
        <f t="shared" ca="1" si="160"/>
        <v>0</v>
      </c>
      <c r="Y1125" s="275"/>
      <c r="Z1125" s="275"/>
      <c r="AB1125" s="277" t="str">
        <f t="shared" si="161"/>
        <v/>
      </c>
    </row>
    <row r="1126" spans="1:28" s="276" customFormat="1" ht="20.25">
      <c r="A1126" s="330"/>
      <c r="B1126" s="216" t="str">
        <f>IF(LEN(A1126)=0,"",INDEX('Smelter Look-up'!$A:$A,MATCH($A1126,'Smelter Look-up'!$E:$E,0)))</f>
        <v/>
      </c>
      <c r="C1126" s="220" t="str">
        <f>IF(LEN(A1126)=0,"",INDEX('Smelter Look-up'!$C:$C,MATCH($A1126,'Smelter Look-up'!$E:$E,0)))</f>
        <v/>
      </c>
      <c r="D1126" s="282"/>
      <c r="E1126" s="216" t="str">
        <f ca="1">IF(ISERROR($V1126),"",OFFSET('Smelter Look-up'!$D$4,$V1126-4,0)&amp;"")</f>
        <v/>
      </c>
      <c r="F1126" s="216" t="str">
        <f ca="1">IF(ISERROR($V1126),"",OFFSET('Smelter Look-up'!$E$4,$V1126-4,0))</f>
        <v/>
      </c>
      <c r="G1126" s="216" t="str">
        <f ca="1">IF(C1126=$X$4,"Enter smelter details",IF(ISERROR($V1126),"",OFFSET('Smelter Look-up'!$F$4,$V1126-4,0)))</f>
        <v/>
      </c>
      <c r="H1126" s="217" t="str">
        <f ca="1">IF(ISERROR($V1126),"",OFFSET('Smelter Look-up'!$G$4,$V1126-4,0))</f>
        <v/>
      </c>
      <c r="I1126" s="218" t="str">
        <f ca="1">IF(ISERROR($V1126),"",OFFSET('Smelter Look-up'!$H$4,$V1126-4,0))</f>
        <v/>
      </c>
      <c r="J1126" s="218" t="str">
        <f ca="1">IF(ISERROR($V1126),"",OFFSET('Smelter Look-up'!$I$4,$V1126-4,0))</f>
        <v/>
      </c>
      <c r="K1126" s="272"/>
      <c r="L1126" s="272"/>
      <c r="M1126" s="272"/>
      <c r="N1126" s="272"/>
      <c r="O1126" s="272"/>
      <c r="P1126" s="219"/>
      <c r="Q1126" s="273"/>
      <c r="R1126" s="216" t="str">
        <f ca="1">IF(ISERROR($V1126),"",OFFSET('Smelter Look-up'!$C$4,$V1126-4,0)&amp;"")</f>
        <v/>
      </c>
      <c r="S1126" s="224" t="str">
        <f t="shared" ca="1" si="159"/>
        <v/>
      </c>
      <c r="T1126" s="224" t="str">
        <f ca="1">IF(B1126="","",IF(ISERROR(MATCH($J1126,SorP!$B$1:$B$6230,0)),"",INDIRECT("'SorP'!$A$"&amp;MATCH($J1126,SorP!$B$1:$B$6230,0))))</f>
        <v/>
      </c>
      <c r="U1126" s="240"/>
      <c r="V1126" s="274" t="e">
        <f>IF(C1126="",NA(),MATCH($B1126&amp;$C1126,'Smelter Look-up'!$J:$J,0))</f>
        <v>#N/A</v>
      </c>
      <c r="W1126" s="275"/>
      <c r="X1126" s="275">
        <f t="shared" ca="1" si="160"/>
        <v>0</v>
      </c>
      <c r="Y1126" s="275"/>
      <c r="Z1126" s="275"/>
      <c r="AB1126" s="277" t="str">
        <f t="shared" si="161"/>
        <v/>
      </c>
    </row>
    <row r="1127" spans="1:28" s="276" customFormat="1" ht="20.25">
      <c r="A1127" s="330"/>
      <c r="B1127" s="216" t="str">
        <f>IF(LEN(A1127)=0,"",INDEX('Smelter Look-up'!$A:$A,MATCH($A1127,'Smelter Look-up'!$E:$E,0)))</f>
        <v/>
      </c>
      <c r="C1127" s="220" t="str">
        <f>IF(LEN(A1127)=0,"",INDEX('Smelter Look-up'!$C:$C,MATCH($A1127,'Smelter Look-up'!$E:$E,0)))</f>
        <v/>
      </c>
      <c r="D1127" s="282"/>
      <c r="E1127" s="216" t="str">
        <f ca="1">IF(ISERROR($V1127),"",OFFSET('Smelter Look-up'!$D$4,$V1127-4,0)&amp;"")</f>
        <v/>
      </c>
      <c r="F1127" s="216" t="str">
        <f ca="1">IF(ISERROR($V1127),"",OFFSET('Smelter Look-up'!$E$4,$V1127-4,0))</f>
        <v/>
      </c>
      <c r="G1127" s="216" t="str">
        <f ca="1">IF(C1127=$X$4,"Enter smelter details",IF(ISERROR($V1127),"",OFFSET('Smelter Look-up'!$F$4,$V1127-4,0)))</f>
        <v/>
      </c>
      <c r="H1127" s="217" t="str">
        <f ca="1">IF(ISERROR($V1127),"",OFFSET('Smelter Look-up'!$G$4,$V1127-4,0))</f>
        <v/>
      </c>
      <c r="I1127" s="218" t="str">
        <f ca="1">IF(ISERROR($V1127),"",OFFSET('Smelter Look-up'!$H$4,$V1127-4,0))</f>
        <v/>
      </c>
      <c r="J1127" s="218" t="str">
        <f ca="1">IF(ISERROR($V1127),"",OFFSET('Smelter Look-up'!$I$4,$V1127-4,0))</f>
        <v/>
      </c>
      <c r="K1127" s="272"/>
      <c r="L1127" s="272"/>
      <c r="M1127" s="272"/>
      <c r="N1127" s="272"/>
      <c r="O1127" s="272"/>
      <c r="P1127" s="219"/>
      <c r="Q1127" s="273"/>
      <c r="R1127" s="216" t="str">
        <f ca="1">IF(ISERROR($V1127),"",OFFSET('Smelter Look-up'!$C$4,$V1127-4,0)&amp;"")</f>
        <v/>
      </c>
      <c r="S1127" s="224" t="str">
        <f t="shared" ca="1" si="159"/>
        <v/>
      </c>
      <c r="T1127" s="224" t="str">
        <f ca="1">IF(B1127="","",IF(ISERROR(MATCH($J1127,SorP!$B$1:$B$6230,0)),"",INDIRECT("'SorP'!$A$"&amp;MATCH($J1127,SorP!$B$1:$B$6230,0))))</f>
        <v/>
      </c>
      <c r="U1127" s="240"/>
      <c r="V1127" s="274" t="e">
        <f>IF(C1127="",NA(),MATCH($B1127&amp;$C1127,'Smelter Look-up'!$J:$J,0))</f>
        <v>#N/A</v>
      </c>
      <c r="W1127" s="275"/>
      <c r="X1127" s="275">
        <f t="shared" ca="1" si="160"/>
        <v>0</v>
      </c>
      <c r="Y1127" s="275"/>
      <c r="Z1127" s="275"/>
      <c r="AB1127" s="277" t="str">
        <f t="shared" si="161"/>
        <v/>
      </c>
    </row>
    <row r="1128" spans="1:28" s="276" customFormat="1" ht="20.25">
      <c r="A1128" s="330"/>
      <c r="B1128" s="216" t="str">
        <f>IF(LEN(A1128)=0,"",INDEX('Smelter Look-up'!$A:$A,MATCH($A1128,'Smelter Look-up'!$E:$E,0)))</f>
        <v/>
      </c>
      <c r="C1128" s="220" t="str">
        <f>IF(LEN(A1128)=0,"",INDEX('Smelter Look-up'!$C:$C,MATCH($A1128,'Smelter Look-up'!$E:$E,0)))</f>
        <v/>
      </c>
      <c r="D1128" s="282"/>
      <c r="E1128" s="216" t="str">
        <f ca="1">IF(ISERROR($V1128),"",OFFSET('Smelter Look-up'!$D$4,$V1128-4,0)&amp;"")</f>
        <v/>
      </c>
      <c r="F1128" s="216" t="str">
        <f ca="1">IF(ISERROR($V1128),"",OFFSET('Smelter Look-up'!$E$4,$V1128-4,0))</f>
        <v/>
      </c>
      <c r="G1128" s="216" t="str">
        <f ca="1">IF(C1128=$X$4,"Enter smelter details",IF(ISERROR($V1128),"",OFFSET('Smelter Look-up'!$F$4,$V1128-4,0)))</f>
        <v/>
      </c>
      <c r="H1128" s="217" t="str">
        <f ca="1">IF(ISERROR($V1128),"",OFFSET('Smelter Look-up'!$G$4,$V1128-4,0))</f>
        <v/>
      </c>
      <c r="I1128" s="218" t="str">
        <f ca="1">IF(ISERROR($V1128),"",OFFSET('Smelter Look-up'!$H$4,$V1128-4,0))</f>
        <v/>
      </c>
      <c r="J1128" s="218" t="str">
        <f ca="1">IF(ISERROR($V1128),"",OFFSET('Smelter Look-up'!$I$4,$V1128-4,0))</f>
        <v/>
      </c>
      <c r="K1128" s="272"/>
      <c r="L1128" s="272"/>
      <c r="M1128" s="272"/>
      <c r="N1128" s="272"/>
      <c r="O1128" s="272"/>
      <c r="P1128" s="219"/>
      <c r="Q1128" s="273"/>
      <c r="R1128" s="216" t="str">
        <f ca="1">IF(ISERROR($V1128),"",OFFSET('Smelter Look-up'!$C$4,$V1128-4,0)&amp;"")</f>
        <v/>
      </c>
      <c r="S1128" s="224" t="str">
        <f t="shared" ca="1" si="159"/>
        <v/>
      </c>
      <c r="T1128" s="224" t="str">
        <f ca="1">IF(B1128="","",IF(ISERROR(MATCH($J1128,SorP!$B$1:$B$6230,0)),"",INDIRECT("'SorP'!$A$"&amp;MATCH($J1128,SorP!$B$1:$B$6230,0))))</f>
        <v/>
      </c>
      <c r="U1128" s="240"/>
      <c r="V1128" s="274" t="e">
        <f>IF(C1128="",NA(),MATCH($B1128&amp;$C1128,'Smelter Look-up'!$J:$J,0))</f>
        <v>#N/A</v>
      </c>
      <c r="W1128" s="275"/>
      <c r="X1128" s="275">
        <f t="shared" ca="1" si="160"/>
        <v>0</v>
      </c>
      <c r="Y1128" s="275"/>
      <c r="Z1128" s="275"/>
      <c r="AB1128" s="277" t="str">
        <f t="shared" si="161"/>
        <v/>
      </c>
    </row>
    <row r="1129" spans="1:28" s="276" customFormat="1" ht="20.25">
      <c r="A1129" s="330"/>
      <c r="B1129" s="216" t="str">
        <f>IF(LEN(A1129)=0,"",INDEX('Smelter Look-up'!$A:$A,MATCH($A1129,'Smelter Look-up'!$E:$E,0)))</f>
        <v/>
      </c>
      <c r="C1129" s="220" t="str">
        <f>IF(LEN(A1129)=0,"",INDEX('Smelter Look-up'!$C:$C,MATCH($A1129,'Smelter Look-up'!$E:$E,0)))</f>
        <v/>
      </c>
      <c r="D1129" s="282"/>
      <c r="E1129" s="216" t="str">
        <f ca="1">IF(ISERROR($V1129),"",OFFSET('Smelter Look-up'!$D$4,$V1129-4,0)&amp;"")</f>
        <v/>
      </c>
      <c r="F1129" s="216" t="str">
        <f ca="1">IF(ISERROR($V1129),"",OFFSET('Smelter Look-up'!$E$4,$V1129-4,0))</f>
        <v/>
      </c>
      <c r="G1129" s="216" t="str">
        <f ca="1">IF(C1129=$X$4,"Enter smelter details",IF(ISERROR($V1129),"",OFFSET('Smelter Look-up'!$F$4,$V1129-4,0)))</f>
        <v/>
      </c>
      <c r="H1129" s="217" t="str">
        <f ca="1">IF(ISERROR($V1129),"",OFFSET('Smelter Look-up'!$G$4,$V1129-4,0))</f>
        <v/>
      </c>
      <c r="I1129" s="218" t="str">
        <f ca="1">IF(ISERROR($V1129),"",OFFSET('Smelter Look-up'!$H$4,$V1129-4,0))</f>
        <v/>
      </c>
      <c r="J1129" s="218" t="str">
        <f ca="1">IF(ISERROR($V1129),"",OFFSET('Smelter Look-up'!$I$4,$V1129-4,0))</f>
        <v/>
      </c>
      <c r="K1129" s="272"/>
      <c r="L1129" s="272"/>
      <c r="M1129" s="272"/>
      <c r="N1129" s="272"/>
      <c r="O1129" s="272"/>
      <c r="P1129" s="219"/>
      <c r="Q1129" s="273"/>
      <c r="R1129" s="216" t="str">
        <f ca="1">IF(ISERROR($V1129),"",OFFSET('Smelter Look-up'!$C$4,$V1129-4,0)&amp;"")</f>
        <v/>
      </c>
      <c r="S1129" s="224" t="str">
        <f t="shared" ca="1" si="159"/>
        <v/>
      </c>
      <c r="T1129" s="224" t="str">
        <f ca="1">IF(B1129="","",IF(ISERROR(MATCH($J1129,SorP!$B$1:$B$6230,0)),"",INDIRECT("'SorP'!$A$"&amp;MATCH($J1129,SorP!$B$1:$B$6230,0))))</f>
        <v/>
      </c>
      <c r="U1129" s="240"/>
      <c r="V1129" s="274" t="e">
        <f>IF(C1129="",NA(),MATCH($B1129&amp;$C1129,'Smelter Look-up'!$J:$J,0))</f>
        <v>#N/A</v>
      </c>
      <c r="W1129" s="275"/>
      <c r="X1129" s="275">
        <f t="shared" ca="1" si="160"/>
        <v>0</v>
      </c>
      <c r="Y1129" s="275"/>
      <c r="Z1129" s="275"/>
      <c r="AB1129" s="277" t="str">
        <f t="shared" si="161"/>
        <v/>
      </c>
    </row>
    <row r="1130" spans="1:28" s="276" customFormat="1" ht="20.25">
      <c r="A1130" s="330"/>
      <c r="B1130" s="216" t="str">
        <f>IF(LEN(A1130)=0,"",INDEX('Smelter Look-up'!$A:$A,MATCH($A1130,'Smelter Look-up'!$E:$E,0)))</f>
        <v/>
      </c>
      <c r="C1130" s="220" t="str">
        <f>IF(LEN(A1130)=0,"",INDEX('Smelter Look-up'!$C:$C,MATCH($A1130,'Smelter Look-up'!$E:$E,0)))</f>
        <v/>
      </c>
      <c r="D1130" s="282"/>
      <c r="E1130" s="216" t="str">
        <f ca="1">IF(ISERROR($V1130),"",OFFSET('Smelter Look-up'!$D$4,$V1130-4,0)&amp;"")</f>
        <v/>
      </c>
      <c r="F1130" s="216" t="str">
        <f ca="1">IF(ISERROR($V1130),"",OFFSET('Smelter Look-up'!$E$4,$V1130-4,0))</f>
        <v/>
      </c>
      <c r="G1130" s="216" t="str">
        <f ca="1">IF(C1130=$X$4,"Enter smelter details",IF(ISERROR($V1130),"",OFFSET('Smelter Look-up'!$F$4,$V1130-4,0)))</f>
        <v/>
      </c>
      <c r="H1130" s="217" t="str">
        <f ca="1">IF(ISERROR($V1130),"",OFFSET('Smelter Look-up'!$G$4,$V1130-4,0))</f>
        <v/>
      </c>
      <c r="I1130" s="218" t="str">
        <f ca="1">IF(ISERROR($V1130),"",OFFSET('Smelter Look-up'!$H$4,$V1130-4,0))</f>
        <v/>
      </c>
      <c r="J1130" s="218" t="str">
        <f ca="1">IF(ISERROR($V1130),"",OFFSET('Smelter Look-up'!$I$4,$V1130-4,0))</f>
        <v/>
      </c>
      <c r="K1130" s="272"/>
      <c r="L1130" s="272"/>
      <c r="M1130" s="272"/>
      <c r="N1130" s="272"/>
      <c r="O1130" s="272"/>
      <c r="P1130" s="219"/>
      <c r="Q1130" s="273"/>
      <c r="R1130" s="216" t="str">
        <f ca="1">IF(ISERROR($V1130),"",OFFSET('Smelter Look-up'!$C$4,$V1130-4,0)&amp;"")</f>
        <v/>
      </c>
      <c r="S1130" s="224" t="str">
        <f t="shared" ca="1" si="159"/>
        <v/>
      </c>
      <c r="T1130" s="224" t="str">
        <f ca="1">IF(B1130="","",IF(ISERROR(MATCH($J1130,SorP!$B$1:$B$6230,0)),"",INDIRECT("'SorP'!$A$"&amp;MATCH($J1130,SorP!$B$1:$B$6230,0))))</f>
        <v/>
      </c>
      <c r="U1130" s="240"/>
      <c r="V1130" s="274" t="e">
        <f>IF(C1130="",NA(),MATCH($B1130&amp;$C1130,'Smelter Look-up'!$J:$J,0))</f>
        <v>#N/A</v>
      </c>
      <c r="W1130" s="275"/>
      <c r="X1130" s="275">
        <f t="shared" ca="1" si="160"/>
        <v>0</v>
      </c>
      <c r="Y1130" s="275"/>
      <c r="Z1130" s="275"/>
      <c r="AB1130" s="277" t="str">
        <f t="shared" si="161"/>
        <v/>
      </c>
    </row>
    <row r="1131" spans="1:28" s="276" customFormat="1" ht="20.25">
      <c r="A1131" s="330"/>
      <c r="B1131" s="216" t="str">
        <f>IF(LEN(A1131)=0,"",INDEX('Smelter Look-up'!$A:$A,MATCH($A1131,'Smelter Look-up'!$E:$E,0)))</f>
        <v/>
      </c>
      <c r="C1131" s="220" t="str">
        <f>IF(LEN(A1131)=0,"",INDEX('Smelter Look-up'!$C:$C,MATCH($A1131,'Smelter Look-up'!$E:$E,0)))</f>
        <v/>
      </c>
      <c r="D1131" s="282"/>
      <c r="E1131" s="216" t="str">
        <f ca="1">IF(ISERROR($V1131),"",OFFSET('Smelter Look-up'!$D$4,$V1131-4,0)&amp;"")</f>
        <v/>
      </c>
      <c r="F1131" s="216" t="str">
        <f ca="1">IF(ISERROR($V1131),"",OFFSET('Smelter Look-up'!$E$4,$V1131-4,0))</f>
        <v/>
      </c>
      <c r="G1131" s="216" t="str">
        <f ca="1">IF(C1131=$X$4,"Enter smelter details",IF(ISERROR($V1131),"",OFFSET('Smelter Look-up'!$F$4,$V1131-4,0)))</f>
        <v/>
      </c>
      <c r="H1131" s="217" t="str">
        <f ca="1">IF(ISERROR($V1131),"",OFFSET('Smelter Look-up'!$G$4,$V1131-4,0))</f>
        <v/>
      </c>
      <c r="I1131" s="218" t="str">
        <f ca="1">IF(ISERROR($V1131),"",OFFSET('Smelter Look-up'!$H$4,$V1131-4,0))</f>
        <v/>
      </c>
      <c r="J1131" s="218" t="str">
        <f ca="1">IF(ISERROR($V1131),"",OFFSET('Smelter Look-up'!$I$4,$V1131-4,0))</f>
        <v/>
      </c>
      <c r="K1131" s="272"/>
      <c r="L1131" s="272"/>
      <c r="M1131" s="272"/>
      <c r="N1131" s="272"/>
      <c r="O1131" s="272"/>
      <c r="P1131" s="219"/>
      <c r="Q1131" s="273"/>
      <c r="R1131" s="216" t="str">
        <f ca="1">IF(ISERROR($V1131),"",OFFSET('Smelter Look-up'!$C$4,$V1131-4,0)&amp;"")</f>
        <v/>
      </c>
      <c r="S1131" s="224" t="str">
        <f t="shared" ca="1" si="159"/>
        <v/>
      </c>
      <c r="T1131" s="224" t="str">
        <f ca="1">IF(B1131="","",IF(ISERROR(MATCH($J1131,SorP!$B$1:$B$6230,0)),"",INDIRECT("'SorP'!$A$"&amp;MATCH($J1131,SorP!$B$1:$B$6230,0))))</f>
        <v/>
      </c>
      <c r="U1131" s="240"/>
      <c r="V1131" s="274" t="e">
        <f>IF(C1131="",NA(),MATCH($B1131&amp;$C1131,'Smelter Look-up'!$J:$J,0))</f>
        <v>#N/A</v>
      </c>
      <c r="W1131" s="275"/>
      <c r="X1131" s="275">
        <f t="shared" ca="1" si="160"/>
        <v>0</v>
      </c>
      <c r="Y1131" s="275"/>
      <c r="Z1131" s="275"/>
      <c r="AB1131" s="277" t="str">
        <f t="shared" si="161"/>
        <v/>
      </c>
    </row>
    <row r="1132" spans="1:28" s="276" customFormat="1" ht="20.25">
      <c r="A1132" s="330"/>
      <c r="B1132" s="216" t="str">
        <f>IF(LEN(A1132)=0,"",INDEX('Smelter Look-up'!$A:$A,MATCH($A1132,'Smelter Look-up'!$E:$E,0)))</f>
        <v/>
      </c>
      <c r="C1132" s="220" t="str">
        <f>IF(LEN(A1132)=0,"",INDEX('Smelter Look-up'!$C:$C,MATCH($A1132,'Smelter Look-up'!$E:$E,0)))</f>
        <v/>
      </c>
      <c r="D1132" s="282"/>
      <c r="E1132" s="216" t="str">
        <f ca="1">IF(ISERROR($V1132),"",OFFSET('Smelter Look-up'!$D$4,$V1132-4,0)&amp;"")</f>
        <v/>
      </c>
      <c r="F1132" s="216" t="str">
        <f ca="1">IF(ISERROR($V1132),"",OFFSET('Smelter Look-up'!$E$4,$V1132-4,0))</f>
        <v/>
      </c>
      <c r="G1132" s="216" t="str">
        <f ca="1">IF(C1132=$X$4,"Enter smelter details",IF(ISERROR($V1132),"",OFFSET('Smelter Look-up'!$F$4,$V1132-4,0)))</f>
        <v/>
      </c>
      <c r="H1132" s="217" t="str">
        <f ca="1">IF(ISERROR($V1132),"",OFFSET('Smelter Look-up'!$G$4,$V1132-4,0))</f>
        <v/>
      </c>
      <c r="I1132" s="218" t="str">
        <f ca="1">IF(ISERROR($V1132),"",OFFSET('Smelter Look-up'!$H$4,$V1132-4,0))</f>
        <v/>
      </c>
      <c r="J1132" s="218" t="str">
        <f ca="1">IF(ISERROR($V1132),"",OFFSET('Smelter Look-up'!$I$4,$V1132-4,0))</f>
        <v/>
      </c>
      <c r="K1132" s="272"/>
      <c r="L1132" s="272"/>
      <c r="M1132" s="272"/>
      <c r="N1132" s="272"/>
      <c r="O1132" s="272"/>
      <c r="P1132" s="219"/>
      <c r="Q1132" s="273"/>
      <c r="R1132" s="216" t="str">
        <f ca="1">IF(ISERROR($V1132),"",OFFSET('Smelter Look-up'!$C$4,$V1132-4,0)&amp;"")</f>
        <v/>
      </c>
      <c r="S1132" s="224" t="str">
        <f t="shared" ca="1" si="159"/>
        <v/>
      </c>
      <c r="T1132" s="224" t="str">
        <f ca="1">IF(B1132="","",IF(ISERROR(MATCH($J1132,SorP!$B$1:$B$6230,0)),"",INDIRECT("'SorP'!$A$"&amp;MATCH($J1132,SorP!$B$1:$B$6230,0))))</f>
        <v/>
      </c>
      <c r="U1132" s="240"/>
      <c r="V1132" s="274" t="e">
        <f>IF(C1132="",NA(),MATCH($B1132&amp;$C1132,'Smelter Look-up'!$J:$J,0))</f>
        <v>#N/A</v>
      </c>
      <c r="W1132" s="275"/>
      <c r="X1132" s="275">
        <f t="shared" ca="1" si="160"/>
        <v>0</v>
      </c>
      <c r="Y1132" s="275"/>
      <c r="Z1132" s="275"/>
      <c r="AB1132" s="277" t="str">
        <f t="shared" si="161"/>
        <v/>
      </c>
    </row>
    <row r="1133" spans="1:28" s="276" customFormat="1" ht="20.25">
      <c r="A1133" s="330"/>
      <c r="B1133" s="216" t="str">
        <f>IF(LEN(A1133)=0,"",INDEX('Smelter Look-up'!$A:$A,MATCH($A1133,'Smelter Look-up'!$E:$E,0)))</f>
        <v/>
      </c>
      <c r="C1133" s="220" t="str">
        <f>IF(LEN(A1133)=0,"",INDEX('Smelter Look-up'!$C:$C,MATCH($A1133,'Smelter Look-up'!$E:$E,0)))</f>
        <v/>
      </c>
      <c r="D1133" s="282"/>
      <c r="E1133" s="216" t="str">
        <f ca="1">IF(ISERROR($V1133),"",OFFSET('Smelter Look-up'!$D$4,$V1133-4,0)&amp;"")</f>
        <v/>
      </c>
      <c r="F1133" s="216" t="str">
        <f ca="1">IF(ISERROR($V1133),"",OFFSET('Smelter Look-up'!$E$4,$V1133-4,0))</f>
        <v/>
      </c>
      <c r="G1133" s="216" t="str">
        <f ca="1">IF(C1133=$X$4,"Enter smelter details",IF(ISERROR($V1133),"",OFFSET('Smelter Look-up'!$F$4,$V1133-4,0)))</f>
        <v/>
      </c>
      <c r="H1133" s="217" t="str">
        <f ca="1">IF(ISERROR($V1133),"",OFFSET('Smelter Look-up'!$G$4,$V1133-4,0))</f>
        <v/>
      </c>
      <c r="I1133" s="218" t="str">
        <f ca="1">IF(ISERROR($V1133),"",OFFSET('Smelter Look-up'!$H$4,$V1133-4,0))</f>
        <v/>
      </c>
      <c r="J1133" s="218" t="str">
        <f ca="1">IF(ISERROR($V1133),"",OFFSET('Smelter Look-up'!$I$4,$V1133-4,0))</f>
        <v/>
      </c>
      <c r="K1133" s="272"/>
      <c r="L1133" s="272"/>
      <c r="M1133" s="272"/>
      <c r="N1133" s="272"/>
      <c r="O1133" s="272"/>
      <c r="P1133" s="219"/>
      <c r="Q1133" s="273"/>
      <c r="R1133" s="216" t="str">
        <f ca="1">IF(ISERROR($V1133),"",OFFSET('Smelter Look-up'!$C$4,$V1133-4,0)&amp;"")</f>
        <v/>
      </c>
      <c r="S1133" s="224" t="str">
        <f t="shared" ca="1" si="159"/>
        <v/>
      </c>
      <c r="T1133" s="224" t="str">
        <f ca="1">IF(B1133="","",IF(ISERROR(MATCH($J1133,SorP!$B$1:$B$6230,0)),"",INDIRECT("'SorP'!$A$"&amp;MATCH($J1133,SorP!$B$1:$B$6230,0))))</f>
        <v/>
      </c>
      <c r="U1133" s="240"/>
      <c r="V1133" s="274" t="e">
        <f>IF(C1133="",NA(),MATCH($B1133&amp;$C1133,'Smelter Look-up'!$J:$J,0))</f>
        <v>#N/A</v>
      </c>
      <c r="W1133" s="275"/>
      <c r="X1133" s="275">
        <f t="shared" ca="1" si="160"/>
        <v>0</v>
      </c>
      <c r="Y1133" s="275"/>
      <c r="Z1133" s="275"/>
      <c r="AB1133" s="277" t="str">
        <f t="shared" si="161"/>
        <v/>
      </c>
    </row>
    <row r="1134" spans="1:28" s="276" customFormat="1" ht="20.25">
      <c r="A1134" s="330"/>
      <c r="B1134" s="216" t="str">
        <f>IF(LEN(A1134)=0,"",INDEX('Smelter Look-up'!$A:$A,MATCH($A1134,'Smelter Look-up'!$E:$E,0)))</f>
        <v/>
      </c>
      <c r="C1134" s="220" t="str">
        <f>IF(LEN(A1134)=0,"",INDEX('Smelter Look-up'!$C:$C,MATCH($A1134,'Smelter Look-up'!$E:$E,0)))</f>
        <v/>
      </c>
      <c r="D1134" s="282"/>
      <c r="E1134" s="216" t="str">
        <f ca="1">IF(ISERROR($V1134),"",OFFSET('Smelter Look-up'!$D$4,$V1134-4,0)&amp;"")</f>
        <v/>
      </c>
      <c r="F1134" s="216" t="str">
        <f ca="1">IF(ISERROR($V1134),"",OFFSET('Smelter Look-up'!$E$4,$V1134-4,0))</f>
        <v/>
      </c>
      <c r="G1134" s="216" t="str">
        <f ca="1">IF(C1134=$X$4,"Enter smelter details",IF(ISERROR($V1134),"",OFFSET('Smelter Look-up'!$F$4,$V1134-4,0)))</f>
        <v/>
      </c>
      <c r="H1134" s="217" t="str">
        <f ca="1">IF(ISERROR($V1134),"",OFFSET('Smelter Look-up'!$G$4,$V1134-4,0))</f>
        <v/>
      </c>
      <c r="I1134" s="218" t="str">
        <f ca="1">IF(ISERROR($V1134),"",OFFSET('Smelter Look-up'!$H$4,$V1134-4,0))</f>
        <v/>
      </c>
      <c r="J1134" s="218" t="str">
        <f ca="1">IF(ISERROR($V1134),"",OFFSET('Smelter Look-up'!$I$4,$V1134-4,0))</f>
        <v/>
      </c>
      <c r="K1134" s="272"/>
      <c r="L1134" s="272"/>
      <c r="M1134" s="272"/>
      <c r="N1134" s="272"/>
      <c r="O1134" s="272"/>
      <c r="P1134" s="219"/>
      <c r="Q1134" s="273"/>
      <c r="R1134" s="216" t="str">
        <f ca="1">IF(ISERROR($V1134),"",OFFSET('Smelter Look-up'!$C$4,$V1134-4,0)&amp;"")</f>
        <v/>
      </c>
      <c r="S1134" s="224" t="str">
        <f t="shared" ca="1" si="159"/>
        <v/>
      </c>
      <c r="T1134" s="224" t="str">
        <f ca="1">IF(B1134="","",IF(ISERROR(MATCH($J1134,SorP!$B$1:$B$6230,0)),"",INDIRECT("'SorP'!$A$"&amp;MATCH($J1134,SorP!$B$1:$B$6230,0))))</f>
        <v/>
      </c>
      <c r="U1134" s="240"/>
      <c r="V1134" s="274" t="e">
        <f>IF(C1134="",NA(),MATCH($B1134&amp;$C1134,'Smelter Look-up'!$J:$J,0))</f>
        <v>#N/A</v>
      </c>
      <c r="W1134" s="275"/>
      <c r="X1134" s="275">
        <f t="shared" ca="1" si="160"/>
        <v>0</v>
      </c>
      <c r="Y1134" s="275"/>
      <c r="Z1134" s="275"/>
      <c r="AB1134" s="277" t="str">
        <f t="shared" si="161"/>
        <v/>
      </c>
    </row>
    <row r="1135" spans="1:28" s="276" customFormat="1" ht="20.25">
      <c r="A1135" s="330"/>
      <c r="B1135" s="216" t="str">
        <f>IF(LEN(A1135)=0,"",INDEX('Smelter Look-up'!$A:$A,MATCH($A1135,'Smelter Look-up'!$E:$E,0)))</f>
        <v/>
      </c>
      <c r="C1135" s="220" t="str">
        <f>IF(LEN(A1135)=0,"",INDEX('Smelter Look-up'!$C:$C,MATCH($A1135,'Smelter Look-up'!$E:$E,0)))</f>
        <v/>
      </c>
      <c r="D1135" s="282"/>
      <c r="E1135" s="216" t="str">
        <f ca="1">IF(ISERROR($V1135),"",OFFSET('Smelter Look-up'!$D$4,$V1135-4,0)&amp;"")</f>
        <v/>
      </c>
      <c r="F1135" s="216" t="str">
        <f ca="1">IF(ISERROR($V1135),"",OFFSET('Smelter Look-up'!$E$4,$V1135-4,0))</f>
        <v/>
      </c>
      <c r="G1135" s="216" t="str">
        <f ca="1">IF(C1135=$X$4,"Enter smelter details",IF(ISERROR($V1135),"",OFFSET('Smelter Look-up'!$F$4,$V1135-4,0)))</f>
        <v/>
      </c>
      <c r="H1135" s="217" t="str">
        <f ca="1">IF(ISERROR($V1135),"",OFFSET('Smelter Look-up'!$G$4,$V1135-4,0))</f>
        <v/>
      </c>
      <c r="I1135" s="218" t="str">
        <f ca="1">IF(ISERROR($V1135),"",OFFSET('Smelter Look-up'!$H$4,$V1135-4,0))</f>
        <v/>
      </c>
      <c r="J1135" s="218" t="str">
        <f ca="1">IF(ISERROR($V1135),"",OFFSET('Smelter Look-up'!$I$4,$V1135-4,0))</f>
        <v/>
      </c>
      <c r="K1135" s="272"/>
      <c r="L1135" s="272"/>
      <c r="M1135" s="272"/>
      <c r="N1135" s="272"/>
      <c r="O1135" s="272"/>
      <c r="P1135" s="219"/>
      <c r="Q1135" s="273"/>
      <c r="R1135" s="216" t="str">
        <f ca="1">IF(ISERROR($V1135),"",OFFSET('Smelter Look-up'!$C$4,$V1135-4,0)&amp;"")</f>
        <v/>
      </c>
      <c r="S1135" s="224" t="str">
        <f t="shared" ca="1" si="159"/>
        <v/>
      </c>
      <c r="T1135" s="224" t="str">
        <f ca="1">IF(B1135="","",IF(ISERROR(MATCH($J1135,SorP!$B$1:$B$6230,0)),"",INDIRECT("'SorP'!$A$"&amp;MATCH($J1135,SorP!$B$1:$B$6230,0))))</f>
        <v/>
      </c>
      <c r="U1135" s="240"/>
      <c r="V1135" s="274" t="e">
        <f>IF(C1135="",NA(),MATCH($B1135&amp;$C1135,'Smelter Look-up'!$J:$J,0))</f>
        <v>#N/A</v>
      </c>
      <c r="W1135" s="275"/>
      <c r="X1135" s="275">
        <f t="shared" ca="1" si="160"/>
        <v>0</v>
      </c>
      <c r="Y1135" s="275"/>
      <c r="Z1135" s="275"/>
      <c r="AB1135" s="277" t="str">
        <f t="shared" si="161"/>
        <v/>
      </c>
    </row>
    <row r="1136" spans="1:28" s="276" customFormat="1" ht="20.25">
      <c r="A1136" s="330"/>
      <c r="B1136" s="216" t="str">
        <f>IF(LEN(A1136)=0,"",INDEX('Smelter Look-up'!$A:$A,MATCH($A1136,'Smelter Look-up'!$E:$E,0)))</f>
        <v/>
      </c>
      <c r="C1136" s="220" t="str">
        <f>IF(LEN(A1136)=0,"",INDEX('Smelter Look-up'!$C:$C,MATCH($A1136,'Smelter Look-up'!$E:$E,0)))</f>
        <v/>
      </c>
      <c r="D1136" s="282"/>
      <c r="E1136" s="216" t="str">
        <f ca="1">IF(ISERROR($V1136),"",OFFSET('Smelter Look-up'!$D$4,$V1136-4,0)&amp;"")</f>
        <v/>
      </c>
      <c r="F1136" s="216" t="str">
        <f ca="1">IF(ISERROR($V1136),"",OFFSET('Smelter Look-up'!$E$4,$V1136-4,0))</f>
        <v/>
      </c>
      <c r="G1136" s="216" t="str">
        <f ca="1">IF(C1136=$X$4,"Enter smelter details",IF(ISERROR($V1136),"",OFFSET('Smelter Look-up'!$F$4,$V1136-4,0)))</f>
        <v/>
      </c>
      <c r="H1136" s="217" t="str">
        <f ca="1">IF(ISERROR($V1136),"",OFFSET('Smelter Look-up'!$G$4,$V1136-4,0))</f>
        <v/>
      </c>
      <c r="I1136" s="218" t="str">
        <f ca="1">IF(ISERROR($V1136),"",OFFSET('Smelter Look-up'!$H$4,$V1136-4,0))</f>
        <v/>
      </c>
      <c r="J1136" s="218" t="str">
        <f ca="1">IF(ISERROR($V1136),"",OFFSET('Smelter Look-up'!$I$4,$V1136-4,0))</f>
        <v/>
      </c>
      <c r="K1136" s="272"/>
      <c r="L1136" s="272"/>
      <c r="M1136" s="272"/>
      <c r="N1136" s="272"/>
      <c r="O1136" s="272"/>
      <c r="P1136" s="219"/>
      <c r="Q1136" s="273"/>
      <c r="R1136" s="216" t="str">
        <f ca="1">IF(ISERROR($V1136),"",OFFSET('Smelter Look-up'!$C$4,$V1136-4,0)&amp;"")</f>
        <v/>
      </c>
      <c r="S1136" s="224" t="str">
        <f t="shared" ca="1" si="159"/>
        <v/>
      </c>
      <c r="T1136" s="224" t="str">
        <f ca="1">IF(B1136="","",IF(ISERROR(MATCH($J1136,SorP!$B$1:$B$6230,0)),"",INDIRECT("'SorP'!$A$"&amp;MATCH($J1136,SorP!$B$1:$B$6230,0))))</f>
        <v/>
      </c>
      <c r="U1136" s="240"/>
      <c r="V1136" s="274" t="e">
        <f>IF(C1136="",NA(),MATCH($B1136&amp;$C1136,'Smelter Look-up'!$J:$J,0))</f>
        <v>#N/A</v>
      </c>
      <c r="W1136" s="275"/>
      <c r="X1136" s="275">
        <f t="shared" ca="1" si="160"/>
        <v>0</v>
      </c>
      <c r="Y1136" s="275"/>
      <c r="Z1136" s="275"/>
      <c r="AB1136" s="277" t="str">
        <f t="shared" si="161"/>
        <v/>
      </c>
    </row>
    <row r="1137" spans="1:28" s="276" customFormat="1" ht="20.25">
      <c r="A1137" s="330"/>
      <c r="B1137" s="216" t="str">
        <f>IF(LEN(A1137)=0,"",INDEX('Smelter Look-up'!$A:$A,MATCH($A1137,'Smelter Look-up'!$E:$E,0)))</f>
        <v/>
      </c>
      <c r="C1137" s="220" t="str">
        <f>IF(LEN(A1137)=0,"",INDEX('Smelter Look-up'!$C:$C,MATCH($A1137,'Smelter Look-up'!$E:$E,0)))</f>
        <v/>
      </c>
      <c r="D1137" s="282"/>
      <c r="E1137" s="216" t="str">
        <f ca="1">IF(ISERROR($V1137),"",OFFSET('Smelter Look-up'!$D$4,$V1137-4,0)&amp;"")</f>
        <v/>
      </c>
      <c r="F1137" s="216" t="str">
        <f ca="1">IF(ISERROR($V1137),"",OFFSET('Smelter Look-up'!$E$4,$V1137-4,0))</f>
        <v/>
      </c>
      <c r="G1137" s="216" t="str">
        <f ca="1">IF(C1137=$X$4,"Enter smelter details",IF(ISERROR($V1137),"",OFFSET('Smelter Look-up'!$F$4,$V1137-4,0)))</f>
        <v/>
      </c>
      <c r="H1137" s="217" t="str">
        <f ca="1">IF(ISERROR($V1137),"",OFFSET('Smelter Look-up'!$G$4,$V1137-4,0))</f>
        <v/>
      </c>
      <c r="I1137" s="218" t="str">
        <f ca="1">IF(ISERROR($V1137),"",OFFSET('Smelter Look-up'!$H$4,$V1137-4,0))</f>
        <v/>
      </c>
      <c r="J1137" s="218" t="str">
        <f ca="1">IF(ISERROR($V1137),"",OFFSET('Smelter Look-up'!$I$4,$V1137-4,0))</f>
        <v/>
      </c>
      <c r="K1137" s="272"/>
      <c r="L1137" s="272"/>
      <c r="M1137" s="272"/>
      <c r="N1137" s="272"/>
      <c r="O1137" s="272"/>
      <c r="P1137" s="219"/>
      <c r="Q1137" s="273"/>
      <c r="R1137" s="216" t="str">
        <f ca="1">IF(ISERROR($V1137),"",OFFSET('Smelter Look-up'!$C$4,$V1137-4,0)&amp;"")</f>
        <v/>
      </c>
      <c r="S1137" s="224" t="str">
        <f t="shared" ca="1" si="159"/>
        <v/>
      </c>
      <c r="T1137" s="224" t="str">
        <f ca="1">IF(B1137="","",IF(ISERROR(MATCH($J1137,SorP!$B$1:$B$6230,0)),"",INDIRECT("'SorP'!$A$"&amp;MATCH($J1137,SorP!$B$1:$B$6230,0))))</f>
        <v/>
      </c>
      <c r="U1137" s="240"/>
      <c r="V1137" s="274" t="e">
        <f>IF(C1137="",NA(),MATCH($B1137&amp;$C1137,'Smelter Look-up'!$J:$J,0))</f>
        <v>#N/A</v>
      </c>
      <c r="W1137" s="275"/>
      <c r="X1137" s="275">
        <f t="shared" ca="1" si="160"/>
        <v>0</v>
      </c>
      <c r="Y1137" s="275"/>
      <c r="Z1137" s="275"/>
      <c r="AB1137" s="277" t="str">
        <f t="shared" si="161"/>
        <v/>
      </c>
    </row>
    <row r="1138" spans="1:28" s="276" customFormat="1" ht="20.25">
      <c r="A1138" s="330"/>
      <c r="B1138" s="216" t="str">
        <f>IF(LEN(A1138)=0,"",INDEX('Smelter Look-up'!$A:$A,MATCH($A1138,'Smelter Look-up'!$E:$E,0)))</f>
        <v/>
      </c>
      <c r="C1138" s="220" t="str">
        <f>IF(LEN(A1138)=0,"",INDEX('Smelter Look-up'!$C:$C,MATCH($A1138,'Smelter Look-up'!$E:$E,0)))</f>
        <v/>
      </c>
      <c r="D1138" s="282"/>
      <c r="E1138" s="216" t="str">
        <f ca="1">IF(ISERROR($V1138),"",OFFSET('Smelter Look-up'!$D$4,$V1138-4,0)&amp;"")</f>
        <v/>
      </c>
      <c r="F1138" s="216" t="str">
        <f ca="1">IF(ISERROR($V1138),"",OFFSET('Smelter Look-up'!$E$4,$V1138-4,0))</f>
        <v/>
      </c>
      <c r="G1138" s="216" t="str">
        <f ca="1">IF(C1138=$X$4,"Enter smelter details",IF(ISERROR($V1138),"",OFFSET('Smelter Look-up'!$F$4,$V1138-4,0)))</f>
        <v/>
      </c>
      <c r="H1138" s="217" t="str">
        <f ca="1">IF(ISERROR($V1138),"",OFFSET('Smelter Look-up'!$G$4,$V1138-4,0))</f>
        <v/>
      </c>
      <c r="I1138" s="218" t="str">
        <f ca="1">IF(ISERROR($V1138),"",OFFSET('Smelter Look-up'!$H$4,$V1138-4,0))</f>
        <v/>
      </c>
      <c r="J1138" s="218" t="str">
        <f ca="1">IF(ISERROR($V1138),"",OFFSET('Smelter Look-up'!$I$4,$V1138-4,0))</f>
        <v/>
      </c>
      <c r="K1138" s="272"/>
      <c r="L1138" s="272"/>
      <c r="M1138" s="272"/>
      <c r="N1138" s="272"/>
      <c r="O1138" s="272"/>
      <c r="P1138" s="219"/>
      <c r="Q1138" s="273"/>
      <c r="R1138" s="216" t="str">
        <f ca="1">IF(ISERROR($V1138),"",OFFSET('Smelter Look-up'!$C$4,$V1138-4,0)&amp;"")</f>
        <v/>
      </c>
      <c r="S1138" s="224" t="str">
        <f t="shared" ca="1" si="159"/>
        <v/>
      </c>
      <c r="T1138" s="224" t="str">
        <f ca="1">IF(B1138="","",IF(ISERROR(MATCH($J1138,SorP!$B$1:$B$6230,0)),"",INDIRECT("'SorP'!$A$"&amp;MATCH($J1138,SorP!$B$1:$B$6230,0))))</f>
        <v/>
      </c>
      <c r="U1138" s="240"/>
      <c r="V1138" s="274" t="e">
        <f>IF(C1138="",NA(),MATCH($B1138&amp;$C1138,'Smelter Look-up'!$J:$J,0))</f>
        <v>#N/A</v>
      </c>
      <c r="W1138" s="275"/>
      <c r="X1138" s="275">
        <f t="shared" ca="1" si="160"/>
        <v>0</v>
      </c>
      <c r="Y1138" s="275"/>
      <c r="Z1138" s="275"/>
      <c r="AB1138" s="277" t="str">
        <f t="shared" si="161"/>
        <v/>
      </c>
    </row>
    <row r="1139" spans="1:28" s="276" customFormat="1" ht="20.25">
      <c r="A1139" s="330"/>
      <c r="B1139" s="216" t="str">
        <f>IF(LEN(A1139)=0,"",INDEX('Smelter Look-up'!$A:$A,MATCH($A1139,'Smelter Look-up'!$E:$E,0)))</f>
        <v/>
      </c>
      <c r="C1139" s="220" t="str">
        <f>IF(LEN(A1139)=0,"",INDEX('Smelter Look-up'!$C:$C,MATCH($A1139,'Smelter Look-up'!$E:$E,0)))</f>
        <v/>
      </c>
      <c r="D1139" s="282"/>
      <c r="E1139" s="216" t="str">
        <f ca="1">IF(ISERROR($V1139),"",OFFSET('Smelter Look-up'!$D$4,$V1139-4,0)&amp;"")</f>
        <v/>
      </c>
      <c r="F1139" s="216" t="str">
        <f ca="1">IF(ISERROR($V1139),"",OFFSET('Smelter Look-up'!$E$4,$V1139-4,0))</f>
        <v/>
      </c>
      <c r="G1139" s="216" t="str">
        <f ca="1">IF(C1139=$X$4,"Enter smelter details",IF(ISERROR($V1139),"",OFFSET('Smelter Look-up'!$F$4,$V1139-4,0)))</f>
        <v/>
      </c>
      <c r="H1139" s="217" t="str">
        <f ca="1">IF(ISERROR($V1139),"",OFFSET('Smelter Look-up'!$G$4,$V1139-4,0))</f>
        <v/>
      </c>
      <c r="I1139" s="218" t="str">
        <f ca="1">IF(ISERROR($V1139),"",OFFSET('Smelter Look-up'!$H$4,$V1139-4,0))</f>
        <v/>
      </c>
      <c r="J1139" s="218" t="str">
        <f ca="1">IF(ISERROR($V1139),"",OFFSET('Smelter Look-up'!$I$4,$V1139-4,0))</f>
        <v/>
      </c>
      <c r="K1139" s="272"/>
      <c r="L1139" s="272"/>
      <c r="M1139" s="272"/>
      <c r="N1139" s="272"/>
      <c r="O1139" s="272"/>
      <c r="P1139" s="219"/>
      <c r="Q1139" s="273"/>
      <c r="R1139" s="216" t="str">
        <f ca="1">IF(ISERROR($V1139),"",OFFSET('Smelter Look-up'!$C$4,$V1139-4,0)&amp;"")</f>
        <v/>
      </c>
      <c r="S1139" s="224" t="str">
        <f t="shared" ca="1" si="159"/>
        <v/>
      </c>
      <c r="T1139" s="224" t="str">
        <f ca="1">IF(B1139="","",IF(ISERROR(MATCH($J1139,SorP!$B$1:$B$6230,0)),"",INDIRECT("'SorP'!$A$"&amp;MATCH($J1139,SorP!$B$1:$B$6230,0))))</f>
        <v/>
      </c>
      <c r="U1139" s="240"/>
      <c r="V1139" s="274" t="e">
        <f>IF(C1139="",NA(),MATCH($B1139&amp;$C1139,'Smelter Look-up'!$J:$J,0))</f>
        <v>#N/A</v>
      </c>
      <c r="W1139" s="275"/>
      <c r="X1139" s="275">
        <f t="shared" ca="1" si="160"/>
        <v>0</v>
      </c>
      <c r="Y1139" s="275"/>
      <c r="Z1139" s="275"/>
      <c r="AB1139" s="277" t="str">
        <f t="shared" si="161"/>
        <v/>
      </c>
    </row>
    <row r="1140" spans="1:28" s="276" customFormat="1" ht="20.25">
      <c r="A1140" s="330"/>
      <c r="B1140" s="216" t="str">
        <f>IF(LEN(A1140)=0,"",INDEX('Smelter Look-up'!$A:$A,MATCH($A1140,'Smelter Look-up'!$E:$E,0)))</f>
        <v/>
      </c>
      <c r="C1140" s="220" t="str">
        <f>IF(LEN(A1140)=0,"",INDEX('Smelter Look-up'!$C:$C,MATCH($A1140,'Smelter Look-up'!$E:$E,0)))</f>
        <v/>
      </c>
      <c r="D1140" s="282"/>
      <c r="E1140" s="216" t="str">
        <f ca="1">IF(ISERROR($V1140),"",OFFSET('Smelter Look-up'!$D$4,$V1140-4,0)&amp;"")</f>
        <v/>
      </c>
      <c r="F1140" s="216" t="str">
        <f ca="1">IF(ISERROR($V1140),"",OFFSET('Smelter Look-up'!$E$4,$V1140-4,0))</f>
        <v/>
      </c>
      <c r="G1140" s="216" t="str">
        <f ca="1">IF(C1140=$X$4,"Enter smelter details",IF(ISERROR($V1140),"",OFFSET('Smelter Look-up'!$F$4,$V1140-4,0)))</f>
        <v/>
      </c>
      <c r="H1140" s="217" t="str">
        <f ca="1">IF(ISERROR($V1140),"",OFFSET('Smelter Look-up'!$G$4,$V1140-4,0))</f>
        <v/>
      </c>
      <c r="I1140" s="218" t="str">
        <f ca="1">IF(ISERROR($V1140),"",OFFSET('Smelter Look-up'!$H$4,$V1140-4,0))</f>
        <v/>
      </c>
      <c r="J1140" s="218" t="str">
        <f ca="1">IF(ISERROR($V1140),"",OFFSET('Smelter Look-up'!$I$4,$V1140-4,0))</f>
        <v/>
      </c>
      <c r="K1140" s="272"/>
      <c r="L1140" s="272"/>
      <c r="M1140" s="272"/>
      <c r="N1140" s="272"/>
      <c r="O1140" s="272"/>
      <c r="P1140" s="219"/>
      <c r="Q1140" s="273"/>
      <c r="R1140" s="216" t="str">
        <f ca="1">IF(ISERROR($V1140),"",OFFSET('Smelter Look-up'!$C$4,$V1140-4,0)&amp;"")</f>
        <v/>
      </c>
      <c r="S1140" s="224" t="str">
        <f t="shared" ca="1" si="159"/>
        <v/>
      </c>
      <c r="T1140" s="224" t="str">
        <f ca="1">IF(B1140="","",IF(ISERROR(MATCH($J1140,SorP!$B$1:$B$6230,0)),"",INDIRECT("'SorP'!$A$"&amp;MATCH($J1140,SorP!$B$1:$B$6230,0))))</f>
        <v/>
      </c>
      <c r="U1140" s="240"/>
      <c r="V1140" s="274" t="e">
        <f>IF(C1140="",NA(),MATCH($B1140&amp;$C1140,'Smelter Look-up'!$J:$J,0))</f>
        <v>#N/A</v>
      </c>
      <c r="W1140" s="275"/>
      <c r="X1140" s="275">
        <f t="shared" ca="1" si="160"/>
        <v>0</v>
      </c>
      <c r="Y1140" s="275"/>
      <c r="Z1140" s="275"/>
      <c r="AB1140" s="277" t="str">
        <f t="shared" si="161"/>
        <v/>
      </c>
    </row>
    <row r="1141" spans="1:28" s="276" customFormat="1" ht="20.25">
      <c r="A1141" s="330"/>
      <c r="B1141" s="216" t="str">
        <f>IF(LEN(A1141)=0,"",INDEX('Smelter Look-up'!$A:$A,MATCH($A1141,'Smelter Look-up'!$E:$E,0)))</f>
        <v/>
      </c>
      <c r="C1141" s="220" t="str">
        <f>IF(LEN(A1141)=0,"",INDEX('Smelter Look-up'!$C:$C,MATCH($A1141,'Smelter Look-up'!$E:$E,0)))</f>
        <v/>
      </c>
      <c r="D1141" s="282"/>
      <c r="E1141" s="216" t="str">
        <f ca="1">IF(ISERROR($V1141),"",OFFSET('Smelter Look-up'!$D$4,$V1141-4,0)&amp;"")</f>
        <v/>
      </c>
      <c r="F1141" s="216" t="str">
        <f ca="1">IF(ISERROR($V1141),"",OFFSET('Smelter Look-up'!$E$4,$V1141-4,0))</f>
        <v/>
      </c>
      <c r="G1141" s="216" t="str">
        <f ca="1">IF(C1141=$X$4,"Enter smelter details",IF(ISERROR($V1141),"",OFFSET('Smelter Look-up'!$F$4,$V1141-4,0)))</f>
        <v/>
      </c>
      <c r="H1141" s="217" t="str">
        <f ca="1">IF(ISERROR($V1141),"",OFFSET('Smelter Look-up'!$G$4,$V1141-4,0))</f>
        <v/>
      </c>
      <c r="I1141" s="218" t="str">
        <f ca="1">IF(ISERROR($V1141),"",OFFSET('Smelter Look-up'!$H$4,$V1141-4,0))</f>
        <v/>
      </c>
      <c r="J1141" s="218" t="str">
        <f ca="1">IF(ISERROR($V1141),"",OFFSET('Smelter Look-up'!$I$4,$V1141-4,0))</f>
        <v/>
      </c>
      <c r="K1141" s="272"/>
      <c r="L1141" s="272"/>
      <c r="M1141" s="272"/>
      <c r="N1141" s="272"/>
      <c r="O1141" s="272"/>
      <c r="P1141" s="219"/>
      <c r="Q1141" s="273"/>
      <c r="R1141" s="216" t="str">
        <f ca="1">IF(ISERROR($V1141),"",OFFSET('Smelter Look-up'!$C$4,$V1141-4,0)&amp;"")</f>
        <v/>
      </c>
      <c r="S1141" s="224" t="str">
        <f t="shared" ca="1" si="159"/>
        <v/>
      </c>
      <c r="T1141" s="224" t="str">
        <f ca="1">IF(B1141="","",IF(ISERROR(MATCH($J1141,SorP!$B$1:$B$6230,0)),"",INDIRECT("'SorP'!$A$"&amp;MATCH($J1141,SorP!$B$1:$B$6230,0))))</f>
        <v/>
      </c>
      <c r="U1141" s="240"/>
      <c r="V1141" s="274" t="e">
        <f>IF(C1141="",NA(),MATCH($B1141&amp;$C1141,'Smelter Look-up'!$J:$J,0))</f>
        <v>#N/A</v>
      </c>
      <c r="W1141" s="275"/>
      <c r="X1141" s="275">
        <f t="shared" ca="1" si="160"/>
        <v>0</v>
      </c>
      <c r="Y1141" s="275"/>
      <c r="Z1141" s="275"/>
      <c r="AB1141" s="277" t="str">
        <f t="shared" si="161"/>
        <v/>
      </c>
    </row>
    <row r="1142" spans="1:28" s="276" customFormat="1" ht="20.25">
      <c r="A1142" s="330"/>
      <c r="B1142" s="216" t="str">
        <f>IF(LEN(A1142)=0,"",INDEX('Smelter Look-up'!$A:$A,MATCH($A1142,'Smelter Look-up'!$E:$E,0)))</f>
        <v/>
      </c>
      <c r="C1142" s="220" t="str">
        <f>IF(LEN(A1142)=0,"",INDEX('Smelter Look-up'!$C:$C,MATCH($A1142,'Smelter Look-up'!$E:$E,0)))</f>
        <v/>
      </c>
      <c r="D1142" s="282"/>
      <c r="E1142" s="216" t="str">
        <f ca="1">IF(ISERROR($V1142),"",OFFSET('Smelter Look-up'!$D$4,$V1142-4,0)&amp;"")</f>
        <v/>
      </c>
      <c r="F1142" s="216" t="str">
        <f ca="1">IF(ISERROR($V1142),"",OFFSET('Smelter Look-up'!$E$4,$V1142-4,0))</f>
        <v/>
      </c>
      <c r="G1142" s="216" t="str">
        <f ca="1">IF(C1142=$X$4,"Enter smelter details",IF(ISERROR($V1142),"",OFFSET('Smelter Look-up'!$F$4,$V1142-4,0)))</f>
        <v/>
      </c>
      <c r="H1142" s="217" t="str">
        <f ca="1">IF(ISERROR($V1142),"",OFFSET('Smelter Look-up'!$G$4,$V1142-4,0))</f>
        <v/>
      </c>
      <c r="I1142" s="218" t="str">
        <f ca="1">IF(ISERROR($V1142),"",OFFSET('Smelter Look-up'!$H$4,$V1142-4,0))</f>
        <v/>
      </c>
      <c r="J1142" s="218" t="str">
        <f ca="1">IF(ISERROR($V1142),"",OFFSET('Smelter Look-up'!$I$4,$V1142-4,0))</f>
        <v/>
      </c>
      <c r="K1142" s="272"/>
      <c r="L1142" s="272"/>
      <c r="M1142" s="272"/>
      <c r="N1142" s="272"/>
      <c r="O1142" s="272"/>
      <c r="P1142" s="219"/>
      <c r="Q1142" s="273"/>
      <c r="R1142" s="216" t="str">
        <f ca="1">IF(ISERROR($V1142),"",OFFSET('Smelter Look-up'!$C$4,$V1142-4,0)&amp;"")</f>
        <v/>
      </c>
      <c r="S1142" s="224" t="str">
        <f t="shared" ca="1" si="159"/>
        <v/>
      </c>
      <c r="T1142" s="224" t="str">
        <f ca="1">IF(B1142="","",IF(ISERROR(MATCH($J1142,SorP!$B$1:$B$6230,0)),"",INDIRECT("'SorP'!$A$"&amp;MATCH($J1142,SorP!$B$1:$B$6230,0))))</f>
        <v/>
      </c>
      <c r="U1142" s="240"/>
      <c r="V1142" s="274" t="e">
        <f>IF(C1142="",NA(),MATCH($B1142&amp;$C1142,'Smelter Look-up'!$J:$J,0))</f>
        <v>#N/A</v>
      </c>
      <c r="W1142" s="275"/>
      <c r="X1142" s="275">
        <f t="shared" ca="1" si="160"/>
        <v>0</v>
      </c>
      <c r="Y1142" s="275"/>
      <c r="Z1142" s="275"/>
      <c r="AB1142" s="277" t="str">
        <f t="shared" si="161"/>
        <v/>
      </c>
    </row>
    <row r="1143" spans="1:28" s="276" customFormat="1" ht="20.25">
      <c r="A1143" s="330"/>
      <c r="B1143" s="216" t="str">
        <f>IF(LEN(A1143)=0,"",INDEX('Smelter Look-up'!$A:$A,MATCH($A1143,'Smelter Look-up'!$E:$E,0)))</f>
        <v/>
      </c>
      <c r="C1143" s="220" t="str">
        <f>IF(LEN(A1143)=0,"",INDEX('Smelter Look-up'!$C:$C,MATCH($A1143,'Smelter Look-up'!$E:$E,0)))</f>
        <v/>
      </c>
      <c r="D1143" s="282"/>
      <c r="E1143" s="216" t="str">
        <f ca="1">IF(ISERROR($V1143),"",OFFSET('Smelter Look-up'!$D$4,$V1143-4,0)&amp;"")</f>
        <v/>
      </c>
      <c r="F1143" s="216" t="str">
        <f ca="1">IF(ISERROR($V1143),"",OFFSET('Smelter Look-up'!$E$4,$V1143-4,0))</f>
        <v/>
      </c>
      <c r="G1143" s="216" t="str">
        <f ca="1">IF(C1143=$X$4,"Enter smelter details",IF(ISERROR($V1143),"",OFFSET('Smelter Look-up'!$F$4,$V1143-4,0)))</f>
        <v/>
      </c>
      <c r="H1143" s="217" t="str">
        <f ca="1">IF(ISERROR($V1143),"",OFFSET('Smelter Look-up'!$G$4,$V1143-4,0))</f>
        <v/>
      </c>
      <c r="I1143" s="218" t="str">
        <f ca="1">IF(ISERROR($V1143),"",OFFSET('Smelter Look-up'!$H$4,$V1143-4,0))</f>
        <v/>
      </c>
      <c r="J1143" s="218" t="str">
        <f ca="1">IF(ISERROR($V1143),"",OFFSET('Smelter Look-up'!$I$4,$V1143-4,0))</f>
        <v/>
      </c>
      <c r="K1143" s="272"/>
      <c r="L1143" s="272"/>
      <c r="M1143" s="272"/>
      <c r="N1143" s="272"/>
      <c r="O1143" s="272"/>
      <c r="P1143" s="219"/>
      <c r="Q1143" s="273"/>
      <c r="R1143" s="216" t="str">
        <f ca="1">IF(ISERROR($V1143),"",OFFSET('Smelter Look-up'!$C$4,$V1143-4,0)&amp;"")</f>
        <v/>
      </c>
      <c r="S1143" s="224" t="str">
        <f t="shared" ca="1" si="159"/>
        <v/>
      </c>
      <c r="T1143" s="224" t="str">
        <f ca="1">IF(B1143="","",IF(ISERROR(MATCH($J1143,SorP!$B$1:$B$6230,0)),"",INDIRECT("'SorP'!$A$"&amp;MATCH($J1143,SorP!$B$1:$B$6230,0))))</f>
        <v/>
      </c>
      <c r="U1143" s="240"/>
      <c r="V1143" s="274" t="e">
        <f>IF(C1143="",NA(),MATCH($B1143&amp;$C1143,'Smelter Look-up'!$J:$J,0))</f>
        <v>#N/A</v>
      </c>
      <c r="W1143" s="275"/>
      <c r="X1143" s="275">
        <f t="shared" ca="1" si="160"/>
        <v>0</v>
      </c>
      <c r="Y1143" s="275"/>
      <c r="Z1143" s="275"/>
      <c r="AB1143" s="277" t="str">
        <f t="shared" si="161"/>
        <v/>
      </c>
    </row>
    <row r="1144" spans="1:28" s="276" customFormat="1" ht="20.25">
      <c r="A1144" s="330"/>
      <c r="B1144" s="216" t="str">
        <f>IF(LEN(A1144)=0,"",INDEX('Smelter Look-up'!$A:$A,MATCH($A1144,'Smelter Look-up'!$E:$E,0)))</f>
        <v/>
      </c>
      <c r="C1144" s="220" t="str">
        <f>IF(LEN(A1144)=0,"",INDEX('Smelter Look-up'!$C:$C,MATCH($A1144,'Smelter Look-up'!$E:$E,0)))</f>
        <v/>
      </c>
      <c r="D1144" s="282"/>
      <c r="E1144" s="216" t="str">
        <f ca="1">IF(ISERROR($V1144),"",OFFSET('Smelter Look-up'!$D$4,$V1144-4,0)&amp;"")</f>
        <v/>
      </c>
      <c r="F1144" s="216" t="str">
        <f ca="1">IF(ISERROR($V1144),"",OFFSET('Smelter Look-up'!$E$4,$V1144-4,0))</f>
        <v/>
      </c>
      <c r="G1144" s="216" t="str">
        <f ca="1">IF(C1144=$X$4,"Enter smelter details",IF(ISERROR($V1144),"",OFFSET('Smelter Look-up'!$F$4,$V1144-4,0)))</f>
        <v/>
      </c>
      <c r="H1144" s="217" t="str">
        <f ca="1">IF(ISERROR($V1144),"",OFFSET('Smelter Look-up'!$G$4,$V1144-4,0))</f>
        <v/>
      </c>
      <c r="I1144" s="218" t="str">
        <f ca="1">IF(ISERROR($V1144),"",OFFSET('Smelter Look-up'!$H$4,$V1144-4,0))</f>
        <v/>
      </c>
      <c r="J1144" s="218" t="str">
        <f ca="1">IF(ISERROR($V1144),"",OFFSET('Smelter Look-up'!$I$4,$V1144-4,0))</f>
        <v/>
      </c>
      <c r="K1144" s="272"/>
      <c r="L1144" s="272"/>
      <c r="M1144" s="272"/>
      <c r="N1144" s="272"/>
      <c r="O1144" s="272"/>
      <c r="P1144" s="219"/>
      <c r="Q1144" s="273"/>
      <c r="R1144" s="216" t="str">
        <f ca="1">IF(ISERROR($V1144),"",OFFSET('Smelter Look-up'!$C$4,$V1144-4,0)&amp;"")</f>
        <v/>
      </c>
      <c r="S1144" s="224" t="str">
        <f t="shared" ca="1" si="159"/>
        <v/>
      </c>
      <c r="T1144" s="224" t="str">
        <f ca="1">IF(B1144="","",IF(ISERROR(MATCH($J1144,SorP!$B$1:$B$6230,0)),"",INDIRECT("'SorP'!$A$"&amp;MATCH($J1144,SorP!$B$1:$B$6230,0))))</f>
        <v/>
      </c>
      <c r="U1144" s="240"/>
      <c r="V1144" s="274" t="e">
        <f>IF(C1144="",NA(),MATCH($B1144&amp;$C1144,'Smelter Look-up'!$J:$J,0))</f>
        <v>#N/A</v>
      </c>
      <c r="W1144" s="275"/>
      <c r="X1144" s="275">
        <f t="shared" ca="1" si="160"/>
        <v>0</v>
      </c>
      <c r="Y1144" s="275"/>
      <c r="Z1144" s="275"/>
      <c r="AB1144" s="277" t="str">
        <f t="shared" si="161"/>
        <v/>
      </c>
    </row>
    <row r="1145" spans="1:28" s="276" customFormat="1" ht="20.25">
      <c r="A1145" s="330"/>
      <c r="B1145" s="216" t="str">
        <f>IF(LEN(A1145)=0,"",INDEX('Smelter Look-up'!$A:$A,MATCH($A1145,'Smelter Look-up'!$E:$E,0)))</f>
        <v/>
      </c>
      <c r="C1145" s="220" t="str">
        <f>IF(LEN(A1145)=0,"",INDEX('Smelter Look-up'!$C:$C,MATCH($A1145,'Smelter Look-up'!$E:$E,0)))</f>
        <v/>
      </c>
      <c r="D1145" s="282"/>
      <c r="E1145" s="216" t="str">
        <f ca="1">IF(ISERROR($V1145),"",OFFSET('Smelter Look-up'!$D$4,$V1145-4,0)&amp;"")</f>
        <v/>
      </c>
      <c r="F1145" s="216" t="str">
        <f ca="1">IF(ISERROR($V1145),"",OFFSET('Smelter Look-up'!$E$4,$V1145-4,0))</f>
        <v/>
      </c>
      <c r="G1145" s="216" t="str">
        <f ca="1">IF(C1145=$X$4,"Enter smelter details",IF(ISERROR($V1145),"",OFFSET('Smelter Look-up'!$F$4,$V1145-4,0)))</f>
        <v/>
      </c>
      <c r="H1145" s="217" t="str">
        <f ca="1">IF(ISERROR($V1145),"",OFFSET('Smelter Look-up'!$G$4,$V1145-4,0))</f>
        <v/>
      </c>
      <c r="I1145" s="218" t="str">
        <f ca="1">IF(ISERROR($V1145),"",OFFSET('Smelter Look-up'!$H$4,$V1145-4,0))</f>
        <v/>
      </c>
      <c r="J1145" s="218" t="str">
        <f ca="1">IF(ISERROR($V1145),"",OFFSET('Smelter Look-up'!$I$4,$V1145-4,0))</f>
        <v/>
      </c>
      <c r="K1145" s="272"/>
      <c r="L1145" s="272"/>
      <c r="M1145" s="272"/>
      <c r="N1145" s="272"/>
      <c r="O1145" s="272"/>
      <c r="P1145" s="219"/>
      <c r="Q1145" s="273"/>
      <c r="R1145" s="216" t="str">
        <f ca="1">IF(ISERROR($V1145),"",OFFSET('Smelter Look-up'!$C$4,$V1145-4,0)&amp;"")</f>
        <v/>
      </c>
      <c r="S1145" s="224" t="str">
        <f t="shared" ca="1" si="159"/>
        <v/>
      </c>
      <c r="T1145" s="224" t="str">
        <f ca="1">IF(B1145="","",IF(ISERROR(MATCH($J1145,SorP!$B$1:$B$6230,0)),"",INDIRECT("'SorP'!$A$"&amp;MATCH($J1145,SorP!$B$1:$B$6230,0))))</f>
        <v/>
      </c>
      <c r="U1145" s="240"/>
      <c r="V1145" s="274" t="e">
        <f>IF(C1145="",NA(),MATCH($B1145&amp;$C1145,'Smelter Look-up'!$J:$J,0))</f>
        <v>#N/A</v>
      </c>
      <c r="W1145" s="275"/>
      <c r="X1145" s="275">
        <f t="shared" ca="1" si="160"/>
        <v>0</v>
      </c>
      <c r="Y1145" s="275"/>
      <c r="Z1145" s="275"/>
      <c r="AB1145" s="277" t="str">
        <f t="shared" si="161"/>
        <v/>
      </c>
    </row>
    <row r="1146" spans="1:28" s="276" customFormat="1" ht="20.25">
      <c r="A1146" s="330"/>
      <c r="B1146" s="216" t="str">
        <f>IF(LEN(A1146)=0,"",INDEX('Smelter Look-up'!$A:$A,MATCH($A1146,'Smelter Look-up'!$E:$E,0)))</f>
        <v/>
      </c>
      <c r="C1146" s="220" t="str">
        <f>IF(LEN(A1146)=0,"",INDEX('Smelter Look-up'!$C:$C,MATCH($A1146,'Smelter Look-up'!$E:$E,0)))</f>
        <v/>
      </c>
      <c r="D1146" s="282"/>
      <c r="E1146" s="216" t="str">
        <f ca="1">IF(ISERROR($V1146),"",OFFSET('Smelter Look-up'!$D$4,$V1146-4,0)&amp;"")</f>
        <v/>
      </c>
      <c r="F1146" s="216" t="str">
        <f ca="1">IF(ISERROR($V1146),"",OFFSET('Smelter Look-up'!$E$4,$V1146-4,0))</f>
        <v/>
      </c>
      <c r="G1146" s="216" t="str">
        <f ca="1">IF(C1146=$X$4,"Enter smelter details",IF(ISERROR($V1146),"",OFFSET('Smelter Look-up'!$F$4,$V1146-4,0)))</f>
        <v/>
      </c>
      <c r="H1146" s="217" t="str">
        <f ca="1">IF(ISERROR($V1146),"",OFFSET('Smelter Look-up'!$G$4,$V1146-4,0))</f>
        <v/>
      </c>
      <c r="I1146" s="218" t="str">
        <f ca="1">IF(ISERROR($V1146),"",OFFSET('Smelter Look-up'!$H$4,$V1146-4,0))</f>
        <v/>
      </c>
      <c r="J1146" s="218" t="str">
        <f ca="1">IF(ISERROR($V1146),"",OFFSET('Smelter Look-up'!$I$4,$V1146-4,0))</f>
        <v/>
      </c>
      <c r="K1146" s="272"/>
      <c r="L1146" s="272"/>
      <c r="M1146" s="272"/>
      <c r="N1146" s="272"/>
      <c r="O1146" s="272"/>
      <c r="P1146" s="219"/>
      <c r="Q1146" s="273"/>
      <c r="R1146" s="216" t="str">
        <f ca="1">IF(ISERROR($V1146),"",OFFSET('Smelter Look-up'!$C$4,$V1146-4,0)&amp;"")</f>
        <v/>
      </c>
      <c r="S1146" s="224" t="str">
        <f t="shared" ca="1" si="159"/>
        <v/>
      </c>
      <c r="T1146" s="224" t="str">
        <f ca="1">IF(B1146="","",IF(ISERROR(MATCH($J1146,SorP!$B$1:$B$6230,0)),"",INDIRECT("'SorP'!$A$"&amp;MATCH($J1146,SorP!$B$1:$B$6230,0))))</f>
        <v/>
      </c>
      <c r="U1146" s="240"/>
      <c r="V1146" s="274" t="e">
        <f>IF(C1146="",NA(),MATCH($B1146&amp;$C1146,'Smelter Look-up'!$J:$J,0))</f>
        <v>#N/A</v>
      </c>
      <c r="W1146" s="275"/>
      <c r="X1146" s="275">
        <f t="shared" ca="1" si="160"/>
        <v>0</v>
      </c>
      <c r="Y1146" s="275"/>
      <c r="Z1146" s="275"/>
      <c r="AB1146" s="277" t="str">
        <f t="shared" si="161"/>
        <v/>
      </c>
    </row>
    <row r="1147" spans="1:28" s="276" customFormat="1" ht="20.25">
      <c r="A1147" s="330"/>
      <c r="B1147" s="216" t="str">
        <f>IF(LEN(A1147)=0,"",INDEX('Smelter Look-up'!$A:$A,MATCH($A1147,'Smelter Look-up'!$E:$E,0)))</f>
        <v/>
      </c>
      <c r="C1147" s="220" t="str">
        <f>IF(LEN(A1147)=0,"",INDEX('Smelter Look-up'!$C:$C,MATCH($A1147,'Smelter Look-up'!$E:$E,0)))</f>
        <v/>
      </c>
      <c r="D1147" s="282"/>
      <c r="E1147" s="216" t="str">
        <f ca="1">IF(ISERROR($V1147),"",OFFSET('Smelter Look-up'!$D$4,$V1147-4,0)&amp;"")</f>
        <v/>
      </c>
      <c r="F1147" s="216" t="str">
        <f ca="1">IF(ISERROR($V1147),"",OFFSET('Smelter Look-up'!$E$4,$V1147-4,0))</f>
        <v/>
      </c>
      <c r="G1147" s="216" t="str">
        <f ca="1">IF(C1147=$X$4,"Enter smelter details",IF(ISERROR($V1147),"",OFFSET('Smelter Look-up'!$F$4,$V1147-4,0)))</f>
        <v/>
      </c>
      <c r="H1147" s="217" t="str">
        <f ca="1">IF(ISERROR($V1147),"",OFFSET('Smelter Look-up'!$G$4,$V1147-4,0))</f>
        <v/>
      </c>
      <c r="I1147" s="218" t="str">
        <f ca="1">IF(ISERROR($V1147),"",OFFSET('Smelter Look-up'!$H$4,$V1147-4,0))</f>
        <v/>
      </c>
      <c r="J1147" s="218" t="str">
        <f ca="1">IF(ISERROR($V1147),"",OFFSET('Smelter Look-up'!$I$4,$V1147-4,0))</f>
        <v/>
      </c>
      <c r="K1147" s="272"/>
      <c r="L1147" s="272"/>
      <c r="M1147" s="272"/>
      <c r="N1147" s="272"/>
      <c r="O1147" s="272"/>
      <c r="P1147" s="219"/>
      <c r="Q1147" s="273"/>
      <c r="R1147" s="216" t="str">
        <f ca="1">IF(ISERROR($V1147),"",OFFSET('Smelter Look-up'!$C$4,$V1147-4,0)&amp;"")</f>
        <v/>
      </c>
      <c r="S1147" s="224" t="str">
        <f t="shared" ref="S1147" ca="1" si="162">IF(B1147="","",IF(ISERROR(MATCH($E1147,CL,0)),"Unknown",INDIRECT("'C'!$A$"&amp;MATCH($E1147,CL,0)+1)))</f>
        <v/>
      </c>
      <c r="T1147" s="224" t="str">
        <f ca="1">IF(B1147="","",IF(ISERROR(MATCH($J1147,SorP!$B$1:$B$6230,0)),"",INDIRECT("'SorP'!$A$"&amp;MATCH($J1147,SorP!$B$1:$B$6230,0))))</f>
        <v/>
      </c>
      <c r="U1147" s="240"/>
      <c r="V1147" s="274" t="e">
        <f>IF(C1147="",NA(),MATCH($B1147&amp;$C1147,'Smelter Look-up'!$J:$J,0))</f>
        <v>#N/A</v>
      </c>
      <c r="W1147" s="275"/>
      <c r="X1147" s="275">
        <f t="shared" ref="X1147" ca="1" si="163">IF(AND(C1147="Smelter not listed",OR(LEN(D1147)=0,LEN(E1147)=0)),1,0)</f>
        <v>0</v>
      </c>
      <c r="Y1147" s="275"/>
      <c r="Z1147" s="275"/>
      <c r="AB1147" s="277" t="str">
        <f t="shared" ref="AB1147" si="164">B1147&amp;C1147</f>
        <v/>
      </c>
    </row>
    <row r="1148" spans="1:28" s="276" customFormat="1" ht="20.25">
      <c r="A1148" s="330"/>
      <c r="B1148" s="216" t="str">
        <f>IF(LEN(A1148)=0,"",INDEX('Smelter Look-up'!$A:$A,MATCH($A1148,'Smelter Look-up'!$E:$E,0)))</f>
        <v/>
      </c>
      <c r="C1148" s="220" t="str">
        <f>IF(LEN(A1148)=0,"",INDEX('Smelter Look-up'!$C:$C,MATCH($A1148,'Smelter Look-up'!$E:$E,0)))</f>
        <v/>
      </c>
      <c r="D1148" s="282"/>
      <c r="E1148" s="216" t="str">
        <f ca="1">IF(ISERROR($V1148),"",OFFSET('Smelter Look-up'!$D$4,$V1148-4,0)&amp;"")</f>
        <v/>
      </c>
      <c r="F1148" s="216" t="str">
        <f ca="1">IF(ISERROR($V1148),"",OFFSET('Smelter Look-up'!$E$4,$V1148-4,0))</f>
        <v/>
      </c>
      <c r="G1148" s="216" t="str">
        <f ca="1">IF(C1148=$X$4,"Enter smelter details",IF(ISERROR($V1148),"",OFFSET('Smelter Look-up'!$F$4,$V1148-4,0)))</f>
        <v/>
      </c>
      <c r="H1148" s="217" t="str">
        <f ca="1">IF(ISERROR($V1148),"",OFFSET('Smelter Look-up'!$G$4,$V1148-4,0))</f>
        <v/>
      </c>
      <c r="I1148" s="218" t="str">
        <f ca="1">IF(ISERROR($V1148),"",OFFSET('Smelter Look-up'!$H$4,$V1148-4,0))</f>
        <v/>
      </c>
      <c r="J1148" s="218" t="str">
        <f ca="1">IF(ISERROR($V1148),"",OFFSET('Smelter Look-up'!$I$4,$V1148-4,0))</f>
        <v/>
      </c>
      <c r="K1148" s="272"/>
      <c r="L1148" s="272"/>
      <c r="M1148" s="272"/>
      <c r="N1148" s="272"/>
      <c r="O1148" s="272"/>
      <c r="P1148" s="219"/>
      <c r="Q1148" s="273"/>
      <c r="R1148" s="216" t="str">
        <f ca="1">IF(ISERROR($V1148),"",OFFSET('Smelter Look-up'!$C$4,$V1148-4,0)&amp;"")</f>
        <v/>
      </c>
      <c r="S1148" s="224" t="str">
        <f t="shared" ref="S1148:S1179" ca="1" si="165">IF(B1148="","",IF(ISERROR(MATCH($E1148,CL,0)),"Unknown",INDIRECT("'C'!$A$"&amp;MATCH($E1148,CL,0)+1)))</f>
        <v/>
      </c>
      <c r="T1148" s="224" t="str">
        <f ca="1">IF(B1148="","",IF(ISERROR(MATCH($J1148,SorP!$B$1:$B$6230,0)),"",INDIRECT("'SorP'!$A$"&amp;MATCH($J1148,SorP!$B$1:$B$6230,0))))</f>
        <v/>
      </c>
      <c r="U1148" s="240"/>
      <c r="V1148" s="274" t="e">
        <f>IF(C1148="",NA(),MATCH($B1148&amp;$C1148,'Smelter Look-up'!$J:$J,0))</f>
        <v>#N/A</v>
      </c>
      <c r="W1148" s="275"/>
      <c r="X1148" s="275">
        <f t="shared" ref="X1148:X1179" ca="1" si="166">IF(AND(C1148="Smelter not listed",OR(LEN(D1148)=0,LEN(E1148)=0)),1,0)</f>
        <v>0</v>
      </c>
      <c r="Y1148" s="275"/>
      <c r="Z1148" s="275"/>
      <c r="AB1148" s="277" t="str">
        <f t="shared" ref="AB1148:AB1179" si="167">B1148&amp;C1148</f>
        <v/>
      </c>
    </row>
    <row r="1149" spans="1:28" s="276" customFormat="1" ht="20.25">
      <c r="A1149" s="330"/>
      <c r="B1149" s="216" t="str">
        <f>IF(LEN(A1149)=0,"",INDEX('Smelter Look-up'!$A:$A,MATCH($A1149,'Smelter Look-up'!$E:$E,0)))</f>
        <v/>
      </c>
      <c r="C1149" s="220" t="str">
        <f>IF(LEN(A1149)=0,"",INDEX('Smelter Look-up'!$C:$C,MATCH($A1149,'Smelter Look-up'!$E:$E,0)))</f>
        <v/>
      </c>
      <c r="D1149" s="282"/>
      <c r="E1149" s="216" t="str">
        <f ca="1">IF(ISERROR($V1149),"",OFFSET('Smelter Look-up'!$D$4,$V1149-4,0)&amp;"")</f>
        <v/>
      </c>
      <c r="F1149" s="216" t="str">
        <f ca="1">IF(ISERROR($V1149),"",OFFSET('Smelter Look-up'!$E$4,$V1149-4,0))</f>
        <v/>
      </c>
      <c r="G1149" s="216" t="str">
        <f ca="1">IF(C1149=$X$4,"Enter smelter details",IF(ISERROR($V1149),"",OFFSET('Smelter Look-up'!$F$4,$V1149-4,0)))</f>
        <v/>
      </c>
      <c r="H1149" s="217" t="str">
        <f ca="1">IF(ISERROR($V1149),"",OFFSET('Smelter Look-up'!$G$4,$V1149-4,0))</f>
        <v/>
      </c>
      <c r="I1149" s="218" t="str">
        <f ca="1">IF(ISERROR($V1149),"",OFFSET('Smelter Look-up'!$H$4,$V1149-4,0))</f>
        <v/>
      </c>
      <c r="J1149" s="218" t="str">
        <f ca="1">IF(ISERROR($V1149),"",OFFSET('Smelter Look-up'!$I$4,$V1149-4,0))</f>
        <v/>
      </c>
      <c r="K1149" s="272"/>
      <c r="L1149" s="272"/>
      <c r="M1149" s="272"/>
      <c r="N1149" s="272"/>
      <c r="O1149" s="272"/>
      <c r="P1149" s="219"/>
      <c r="Q1149" s="273"/>
      <c r="R1149" s="216" t="str">
        <f ca="1">IF(ISERROR($V1149),"",OFFSET('Smelter Look-up'!$C$4,$V1149-4,0)&amp;"")</f>
        <v/>
      </c>
      <c r="S1149" s="224" t="str">
        <f t="shared" ca="1" si="165"/>
        <v/>
      </c>
      <c r="T1149" s="224" t="str">
        <f ca="1">IF(B1149="","",IF(ISERROR(MATCH($J1149,SorP!$B$1:$B$6230,0)),"",INDIRECT("'SorP'!$A$"&amp;MATCH($J1149,SorP!$B$1:$B$6230,0))))</f>
        <v/>
      </c>
      <c r="U1149" s="240"/>
      <c r="V1149" s="274" t="e">
        <f>IF(C1149="",NA(),MATCH($B1149&amp;$C1149,'Smelter Look-up'!$J:$J,0))</f>
        <v>#N/A</v>
      </c>
      <c r="W1149" s="275"/>
      <c r="X1149" s="275">
        <f t="shared" ca="1" si="166"/>
        <v>0</v>
      </c>
      <c r="Y1149" s="275"/>
      <c r="Z1149" s="275"/>
      <c r="AB1149" s="277" t="str">
        <f t="shared" si="167"/>
        <v/>
      </c>
    </row>
    <row r="1150" spans="1:28" s="276" customFormat="1" ht="20.25">
      <c r="A1150" s="330"/>
      <c r="B1150" s="216" t="str">
        <f>IF(LEN(A1150)=0,"",INDEX('Smelter Look-up'!$A:$A,MATCH($A1150,'Smelter Look-up'!$E:$E,0)))</f>
        <v/>
      </c>
      <c r="C1150" s="220" t="str">
        <f>IF(LEN(A1150)=0,"",INDEX('Smelter Look-up'!$C:$C,MATCH($A1150,'Smelter Look-up'!$E:$E,0)))</f>
        <v/>
      </c>
      <c r="D1150" s="282"/>
      <c r="E1150" s="216" t="str">
        <f ca="1">IF(ISERROR($V1150),"",OFFSET('Smelter Look-up'!$D$4,$V1150-4,0)&amp;"")</f>
        <v/>
      </c>
      <c r="F1150" s="216" t="str">
        <f ca="1">IF(ISERROR($V1150),"",OFFSET('Smelter Look-up'!$E$4,$V1150-4,0))</f>
        <v/>
      </c>
      <c r="G1150" s="216" t="str">
        <f ca="1">IF(C1150=$X$4,"Enter smelter details",IF(ISERROR($V1150),"",OFFSET('Smelter Look-up'!$F$4,$V1150-4,0)))</f>
        <v/>
      </c>
      <c r="H1150" s="217" t="str">
        <f ca="1">IF(ISERROR($V1150),"",OFFSET('Smelter Look-up'!$G$4,$V1150-4,0))</f>
        <v/>
      </c>
      <c r="I1150" s="218" t="str">
        <f ca="1">IF(ISERROR($V1150),"",OFFSET('Smelter Look-up'!$H$4,$V1150-4,0))</f>
        <v/>
      </c>
      <c r="J1150" s="218" t="str">
        <f ca="1">IF(ISERROR($V1150),"",OFFSET('Smelter Look-up'!$I$4,$V1150-4,0))</f>
        <v/>
      </c>
      <c r="K1150" s="272"/>
      <c r="L1150" s="272"/>
      <c r="M1150" s="272"/>
      <c r="N1150" s="272"/>
      <c r="O1150" s="272"/>
      <c r="P1150" s="219"/>
      <c r="Q1150" s="273"/>
      <c r="R1150" s="216" t="str">
        <f ca="1">IF(ISERROR($V1150),"",OFFSET('Smelter Look-up'!$C$4,$V1150-4,0)&amp;"")</f>
        <v/>
      </c>
      <c r="S1150" s="224" t="str">
        <f t="shared" ca="1" si="165"/>
        <v/>
      </c>
      <c r="T1150" s="224" t="str">
        <f ca="1">IF(B1150="","",IF(ISERROR(MATCH($J1150,SorP!$B$1:$B$6230,0)),"",INDIRECT("'SorP'!$A$"&amp;MATCH($J1150,SorP!$B$1:$B$6230,0))))</f>
        <v/>
      </c>
      <c r="U1150" s="240"/>
      <c r="V1150" s="274" t="e">
        <f>IF(C1150="",NA(),MATCH($B1150&amp;$C1150,'Smelter Look-up'!$J:$J,0))</f>
        <v>#N/A</v>
      </c>
      <c r="W1150" s="275"/>
      <c r="X1150" s="275">
        <f t="shared" ca="1" si="166"/>
        <v>0</v>
      </c>
      <c r="Y1150" s="275"/>
      <c r="Z1150" s="275"/>
      <c r="AB1150" s="277" t="str">
        <f t="shared" si="167"/>
        <v/>
      </c>
    </row>
    <row r="1151" spans="1:28" s="276" customFormat="1" ht="20.25">
      <c r="A1151" s="330"/>
      <c r="B1151" s="216" t="str">
        <f>IF(LEN(A1151)=0,"",INDEX('Smelter Look-up'!$A:$A,MATCH($A1151,'Smelter Look-up'!$E:$E,0)))</f>
        <v/>
      </c>
      <c r="C1151" s="220" t="str">
        <f>IF(LEN(A1151)=0,"",INDEX('Smelter Look-up'!$C:$C,MATCH($A1151,'Smelter Look-up'!$E:$E,0)))</f>
        <v/>
      </c>
      <c r="D1151" s="282"/>
      <c r="E1151" s="216" t="str">
        <f ca="1">IF(ISERROR($V1151),"",OFFSET('Smelter Look-up'!$D$4,$V1151-4,0)&amp;"")</f>
        <v/>
      </c>
      <c r="F1151" s="216" t="str">
        <f ca="1">IF(ISERROR($V1151),"",OFFSET('Smelter Look-up'!$E$4,$V1151-4,0))</f>
        <v/>
      </c>
      <c r="G1151" s="216" t="str">
        <f ca="1">IF(C1151=$X$4,"Enter smelter details",IF(ISERROR($V1151),"",OFFSET('Smelter Look-up'!$F$4,$V1151-4,0)))</f>
        <v/>
      </c>
      <c r="H1151" s="217" t="str">
        <f ca="1">IF(ISERROR($V1151),"",OFFSET('Smelter Look-up'!$G$4,$V1151-4,0))</f>
        <v/>
      </c>
      <c r="I1151" s="218" t="str">
        <f ca="1">IF(ISERROR($V1151),"",OFFSET('Smelter Look-up'!$H$4,$V1151-4,0))</f>
        <v/>
      </c>
      <c r="J1151" s="218" t="str">
        <f ca="1">IF(ISERROR($V1151),"",OFFSET('Smelter Look-up'!$I$4,$V1151-4,0))</f>
        <v/>
      </c>
      <c r="K1151" s="272"/>
      <c r="L1151" s="272"/>
      <c r="M1151" s="272"/>
      <c r="N1151" s="272"/>
      <c r="O1151" s="272"/>
      <c r="P1151" s="219"/>
      <c r="Q1151" s="273"/>
      <c r="R1151" s="216" t="str">
        <f ca="1">IF(ISERROR($V1151),"",OFFSET('Smelter Look-up'!$C$4,$V1151-4,0)&amp;"")</f>
        <v/>
      </c>
      <c r="S1151" s="224" t="str">
        <f t="shared" ca="1" si="165"/>
        <v/>
      </c>
      <c r="T1151" s="224" t="str">
        <f ca="1">IF(B1151="","",IF(ISERROR(MATCH($J1151,SorP!$B$1:$B$6230,0)),"",INDIRECT("'SorP'!$A$"&amp;MATCH($J1151,SorP!$B$1:$B$6230,0))))</f>
        <v/>
      </c>
      <c r="U1151" s="240"/>
      <c r="V1151" s="274" t="e">
        <f>IF(C1151="",NA(),MATCH($B1151&amp;$C1151,'Smelter Look-up'!$J:$J,0))</f>
        <v>#N/A</v>
      </c>
      <c r="W1151" s="275"/>
      <c r="X1151" s="275">
        <f t="shared" ca="1" si="166"/>
        <v>0</v>
      </c>
      <c r="Y1151" s="275"/>
      <c r="Z1151" s="275"/>
      <c r="AB1151" s="277" t="str">
        <f t="shared" si="167"/>
        <v/>
      </c>
    </row>
    <row r="1152" spans="1:28" s="276" customFormat="1" ht="20.25">
      <c r="A1152" s="330"/>
      <c r="B1152" s="216" t="str">
        <f>IF(LEN(A1152)=0,"",INDEX('Smelter Look-up'!$A:$A,MATCH($A1152,'Smelter Look-up'!$E:$E,0)))</f>
        <v/>
      </c>
      <c r="C1152" s="220" t="str">
        <f>IF(LEN(A1152)=0,"",INDEX('Smelter Look-up'!$C:$C,MATCH($A1152,'Smelter Look-up'!$E:$E,0)))</f>
        <v/>
      </c>
      <c r="D1152" s="282"/>
      <c r="E1152" s="216" t="str">
        <f ca="1">IF(ISERROR($V1152),"",OFFSET('Smelter Look-up'!$D$4,$V1152-4,0)&amp;"")</f>
        <v/>
      </c>
      <c r="F1152" s="216" t="str">
        <f ca="1">IF(ISERROR($V1152),"",OFFSET('Smelter Look-up'!$E$4,$V1152-4,0))</f>
        <v/>
      </c>
      <c r="G1152" s="216" t="str">
        <f ca="1">IF(C1152=$X$4,"Enter smelter details",IF(ISERROR($V1152),"",OFFSET('Smelter Look-up'!$F$4,$V1152-4,0)))</f>
        <v/>
      </c>
      <c r="H1152" s="217" t="str">
        <f ca="1">IF(ISERROR($V1152),"",OFFSET('Smelter Look-up'!$G$4,$V1152-4,0))</f>
        <v/>
      </c>
      <c r="I1152" s="218" t="str">
        <f ca="1">IF(ISERROR($V1152),"",OFFSET('Smelter Look-up'!$H$4,$V1152-4,0))</f>
        <v/>
      </c>
      <c r="J1152" s="218" t="str">
        <f ca="1">IF(ISERROR($V1152),"",OFFSET('Smelter Look-up'!$I$4,$V1152-4,0))</f>
        <v/>
      </c>
      <c r="K1152" s="272"/>
      <c r="L1152" s="272"/>
      <c r="M1152" s="272"/>
      <c r="N1152" s="272"/>
      <c r="O1152" s="272"/>
      <c r="P1152" s="219"/>
      <c r="Q1152" s="273"/>
      <c r="R1152" s="216" t="str">
        <f ca="1">IF(ISERROR($V1152),"",OFFSET('Smelter Look-up'!$C$4,$V1152-4,0)&amp;"")</f>
        <v/>
      </c>
      <c r="S1152" s="224" t="str">
        <f t="shared" ca="1" si="165"/>
        <v/>
      </c>
      <c r="T1152" s="224" t="str">
        <f ca="1">IF(B1152="","",IF(ISERROR(MATCH($J1152,SorP!$B$1:$B$6230,0)),"",INDIRECT("'SorP'!$A$"&amp;MATCH($J1152,SorP!$B$1:$B$6230,0))))</f>
        <v/>
      </c>
      <c r="U1152" s="240"/>
      <c r="V1152" s="274" t="e">
        <f>IF(C1152="",NA(),MATCH($B1152&amp;$C1152,'Smelter Look-up'!$J:$J,0))</f>
        <v>#N/A</v>
      </c>
      <c r="W1152" s="275"/>
      <c r="X1152" s="275">
        <f t="shared" ca="1" si="166"/>
        <v>0</v>
      </c>
      <c r="Y1152" s="275"/>
      <c r="Z1152" s="275"/>
      <c r="AB1152" s="277" t="str">
        <f t="shared" si="167"/>
        <v/>
      </c>
    </row>
    <row r="1153" spans="1:28" s="276" customFormat="1" ht="20.25">
      <c r="A1153" s="330"/>
      <c r="B1153" s="216" t="str">
        <f>IF(LEN(A1153)=0,"",INDEX('Smelter Look-up'!$A:$A,MATCH($A1153,'Smelter Look-up'!$E:$E,0)))</f>
        <v/>
      </c>
      <c r="C1153" s="220" t="str">
        <f>IF(LEN(A1153)=0,"",INDEX('Smelter Look-up'!$C:$C,MATCH($A1153,'Smelter Look-up'!$E:$E,0)))</f>
        <v/>
      </c>
      <c r="D1153" s="282"/>
      <c r="E1153" s="216" t="str">
        <f ca="1">IF(ISERROR($V1153),"",OFFSET('Smelter Look-up'!$D$4,$V1153-4,0)&amp;"")</f>
        <v/>
      </c>
      <c r="F1153" s="216" t="str">
        <f ca="1">IF(ISERROR($V1153),"",OFFSET('Smelter Look-up'!$E$4,$V1153-4,0))</f>
        <v/>
      </c>
      <c r="G1153" s="216" t="str">
        <f ca="1">IF(C1153=$X$4,"Enter smelter details",IF(ISERROR($V1153),"",OFFSET('Smelter Look-up'!$F$4,$V1153-4,0)))</f>
        <v/>
      </c>
      <c r="H1153" s="217" t="str">
        <f ca="1">IF(ISERROR($V1153),"",OFFSET('Smelter Look-up'!$G$4,$V1153-4,0))</f>
        <v/>
      </c>
      <c r="I1153" s="218" t="str">
        <f ca="1">IF(ISERROR($V1153),"",OFFSET('Smelter Look-up'!$H$4,$V1153-4,0))</f>
        <v/>
      </c>
      <c r="J1153" s="218" t="str">
        <f ca="1">IF(ISERROR($V1153),"",OFFSET('Smelter Look-up'!$I$4,$V1153-4,0))</f>
        <v/>
      </c>
      <c r="K1153" s="272"/>
      <c r="L1153" s="272"/>
      <c r="M1153" s="272"/>
      <c r="N1153" s="272"/>
      <c r="O1153" s="272"/>
      <c r="P1153" s="219"/>
      <c r="Q1153" s="273"/>
      <c r="R1153" s="216" t="str">
        <f ca="1">IF(ISERROR($V1153),"",OFFSET('Smelter Look-up'!$C$4,$V1153-4,0)&amp;"")</f>
        <v/>
      </c>
      <c r="S1153" s="224" t="str">
        <f t="shared" ca="1" si="165"/>
        <v/>
      </c>
      <c r="T1153" s="224" t="str">
        <f ca="1">IF(B1153="","",IF(ISERROR(MATCH($J1153,SorP!$B$1:$B$6230,0)),"",INDIRECT("'SorP'!$A$"&amp;MATCH($J1153,SorP!$B$1:$B$6230,0))))</f>
        <v/>
      </c>
      <c r="U1153" s="240"/>
      <c r="V1153" s="274" t="e">
        <f>IF(C1153="",NA(),MATCH($B1153&amp;$C1153,'Smelter Look-up'!$J:$J,0))</f>
        <v>#N/A</v>
      </c>
      <c r="W1153" s="275"/>
      <c r="X1153" s="275">
        <f t="shared" ca="1" si="166"/>
        <v>0</v>
      </c>
      <c r="Y1153" s="275"/>
      <c r="Z1153" s="275"/>
      <c r="AB1153" s="277" t="str">
        <f t="shared" si="167"/>
        <v/>
      </c>
    </row>
    <row r="1154" spans="1:28" s="276" customFormat="1" ht="20.25">
      <c r="A1154" s="330"/>
      <c r="B1154" s="216" t="str">
        <f>IF(LEN(A1154)=0,"",INDEX('Smelter Look-up'!$A:$A,MATCH($A1154,'Smelter Look-up'!$E:$E,0)))</f>
        <v/>
      </c>
      <c r="C1154" s="220" t="str">
        <f>IF(LEN(A1154)=0,"",INDEX('Smelter Look-up'!$C:$C,MATCH($A1154,'Smelter Look-up'!$E:$E,0)))</f>
        <v/>
      </c>
      <c r="D1154" s="282"/>
      <c r="E1154" s="216" t="str">
        <f ca="1">IF(ISERROR($V1154),"",OFFSET('Smelter Look-up'!$D$4,$V1154-4,0)&amp;"")</f>
        <v/>
      </c>
      <c r="F1154" s="216" t="str">
        <f ca="1">IF(ISERROR($V1154),"",OFFSET('Smelter Look-up'!$E$4,$V1154-4,0))</f>
        <v/>
      </c>
      <c r="G1154" s="216" t="str">
        <f ca="1">IF(C1154=$X$4,"Enter smelter details",IF(ISERROR($V1154),"",OFFSET('Smelter Look-up'!$F$4,$V1154-4,0)))</f>
        <v/>
      </c>
      <c r="H1154" s="217" t="str">
        <f ca="1">IF(ISERROR($V1154),"",OFFSET('Smelter Look-up'!$G$4,$V1154-4,0))</f>
        <v/>
      </c>
      <c r="I1154" s="218" t="str">
        <f ca="1">IF(ISERROR($V1154),"",OFFSET('Smelter Look-up'!$H$4,$V1154-4,0))</f>
        <v/>
      </c>
      <c r="J1154" s="218" t="str">
        <f ca="1">IF(ISERROR($V1154),"",OFFSET('Smelter Look-up'!$I$4,$V1154-4,0))</f>
        <v/>
      </c>
      <c r="K1154" s="272"/>
      <c r="L1154" s="272"/>
      <c r="M1154" s="272"/>
      <c r="N1154" s="272"/>
      <c r="O1154" s="272"/>
      <c r="P1154" s="219"/>
      <c r="Q1154" s="273"/>
      <c r="R1154" s="216" t="str">
        <f ca="1">IF(ISERROR($V1154),"",OFFSET('Smelter Look-up'!$C$4,$V1154-4,0)&amp;"")</f>
        <v/>
      </c>
      <c r="S1154" s="224" t="str">
        <f t="shared" ca="1" si="165"/>
        <v/>
      </c>
      <c r="T1154" s="224" t="str">
        <f ca="1">IF(B1154="","",IF(ISERROR(MATCH($J1154,SorP!$B$1:$B$6230,0)),"",INDIRECT("'SorP'!$A$"&amp;MATCH($J1154,SorP!$B$1:$B$6230,0))))</f>
        <v/>
      </c>
      <c r="U1154" s="240"/>
      <c r="V1154" s="274" t="e">
        <f>IF(C1154="",NA(),MATCH($B1154&amp;$C1154,'Smelter Look-up'!$J:$J,0))</f>
        <v>#N/A</v>
      </c>
      <c r="W1154" s="275"/>
      <c r="X1154" s="275">
        <f t="shared" ca="1" si="166"/>
        <v>0</v>
      </c>
      <c r="Y1154" s="275"/>
      <c r="Z1154" s="275"/>
      <c r="AB1154" s="277" t="str">
        <f t="shared" si="167"/>
        <v/>
      </c>
    </row>
    <row r="1155" spans="1:28" s="276" customFormat="1" ht="20.25">
      <c r="A1155" s="330"/>
      <c r="B1155" s="216" t="str">
        <f>IF(LEN(A1155)=0,"",INDEX('Smelter Look-up'!$A:$A,MATCH($A1155,'Smelter Look-up'!$E:$E,0)))</f>
        <v/>
      </c>
      <c r="C1155" s="220" t="str">
        <f>IF(LEN(A1155)=0,"",INDEX('Smelter Look-up'!$C:$C,MATCH($A1155,'Smelter Look-up'!$E:$E,0)))</f>
        <v/>
      </c>
      <c r="D1155" s="282"/>
      <c r="E1155" s="216" t="str">
        <f ca="1">IF(ISERROR($V1155),"",OFFSET('Smelter Look-up'!$D$4,$V1155-4,0)&amp;"")</f>
        <v/>
      </c>
      <c r="F1155" s="216" t="str">
        <f ca="1">IF(ISERROR($V1155),"",OFFSET('Smelter Look-up'!$E$4,$V1155-4,0))</f>
        <v/>
      </c>
      <c r="G1155" s="216" t="str">
        <f ca="1">IF(C1155=$X$4,"Enter smelter details",IF(ISERROR($V1155),"",OFFSET('Smelter Look-up'!$F$4,$V1155-4,0)))</f>
        <v/>
      </c>
      <c r="H1155" s="217" t="str">
        <f ca="1">IF(ISERROR($V1155),"",OFFSET('Smelter Look-up'!$G$4,$V1155-4,0))</f>
        <v/>
      </c>
      <c r="I1155" s="218" t="str">
        <f ca="1">IF(ISERROR($V1155),"",OFFSET('Smelter Look-up'!$H$4,$V1155-4,0))</f>
        <v/>
      </c>
      <c r="J1155" s="218" t="str">
        <f ca="1">IF(ISERROR($V1155),"",OFFSET('Smelter Look-up'!$I$4,$V1155-4,0))</f>
        <v/>
      </c>
      <c r="K1155" s="272"/>
      <c r="L1155" s="272"/>
      <c r="M1155" s="272"/>
      <c r="N1155" s="272"/>
      <c r="O1155" s="272"/>
      <c r="P1155" s="219"/>
      <c r="Q1155" s="273"/>
      <c r="R1155" s="216" t="str">
        <f ca="1">IF(ISERROR($V1155),"",OFFSET('Smelter Look-up'!$C$4,$V1155-4,0)&amp;"")</f>
        <v/>
      </c>
      <c r="S1155" s="224" t="str">
        <f t="shared" ca="1" si="165"/>
        <v/>
      </c>
      <c r="T1155" s="224" t="str">
        <f ca="1">IF(B1155="","",IF(ISERROR(MATCH($J1155,SorP!$B$1:$B$6230,0)),"",INDIRECT("'SorP'!$A$"&amp;MATCH($J1155,SorP!$B$1:$B$6230,0))))</f>
        <v/>
      </c>
      <c r="U1155" s="240"/>
      <c r="V1155" s="274" t="e">
        <f>IF(C1155="",NA(),MATCH($B1155&amp;$C1155,'Smelter Look-up'!$J:$J,0))</f>
        <v>#N/A</v>
      </c>
      <c r="W1155" s="275"/>
      <c r="X1155" s="275">
        <f t="shared" ca="1" si="166"/>
        <v>0</v>
      </c>
      <c r="Y1155" s="275"/>
      <c r="Z1155" s="275"/>
      <c r="AB1155" s="277" t="str">
        <f t="shared" si="167"/>
        <v/>
      </c>
    </row>
    <row r="1156" spans="1:28" s="276" customFormat="1" ht="20.25">
      <c r="A1156" s="330"/>
      <c r="B1156" s="216" t="str">
        <f>IF(LEN(A1156)=0,"",INDEX('Smelter Look-up'!$A:$A,MATCH($A1156,'Smelter Look-up'!$E:$E,0)))</f>
        <v/>
      </c>
      <c r="C1156" s="220" t="str">
        <f>IF(LEN(A1156)=0,"",INDEX('Smelter Look-up'!$C:$C,MATCH($A1156,'Smelter Look-up'!$E:$E,0)))</f>
        <v/>
      </c>
      <c r="D1156" s="282"/>
      <c r="E1156" s="216" t="str">
        <f ca="1">IF(ISERROR($V1156),"",OFFSET('Smelter Look-up'!$D$4,$V1156-4,0)&amp;"")</f>
        <v/>
      </c>
      <c r="F1156" s="216" t="str">
        <f ca="1">IF(ISERROR($V1156),"",OFFSET('Smelter Look-up'!$E$4,$V1156-4,0))</f>
        <v/>
      </c>
      <c r="G1156" s="216" t="str">
        <f ca="1">IF(C1156=$X$4,"Enter smelter details",IF(ISERROR($V1156),"",OFFSET('Smelter Look-up'!$F$4,$V1156-4,0)))</f>
        <v/>
      </c>
      <c r="H1156" s="217" t="str">
        <f ca="1">IF(ISERROR($V1156),"",OFFSET('Smelter Look-up'!$G$4,$V1156-4,0))</f>
        <v/>
      </c>
      <c r="I1156" s="218" t="str">
        <f ca="1">IF(ISERROR($V1156),"",OFFSET('Smelter Look-up'!$H$4,$V1156-4,0))</f>
        <v/>
      </c>
      <c r="J1156" s="218" t="str">
        <f ca="1">IF(ISERROR($V1156),"",OFFSET('Smelter Look-up'!$I$4,$V1156-4,0))</f>
        <v/>
      </c>
      <c r="K1156" s="272"/>
      <c r="L1156" s="272"/>
      <c r="M1156" s="272"/>
      <c r="N1156" s="272"/>
      <c r="O1156" s="272"/>
      <c r="P1156" s="219"/>
      <c r="Q1156" s="273"/>
      <c r="R1156" s="216" t="str">
        <f ca="1">IF(ISERROR($V1156),"",OFFSET('Smelter Look-up'!$C$4,$V1156-4,0)&amp;"")</f>
        <v/>
      </c>
      <c r="S1156" s="224" t="str">
        <f t="shared" ca="1" si="165"/>
        <v/>
      </c>
      <c r="T1156" s="224" t="str">
        <f ca="1">IF(B1156="","",IF(ISERROR(MATCH($J1156,SorP!$B$1:$B$6230,0)),"",INDIRECT("'SorP'!$A$"&amp;MATCH($J1156,SorP!$B$1:$B$6230,0))))</f>
        <v/>
      </c>
      <c r="U1156" s="240"/>
      <c r="V1156" s="274" t="e">
        <f>IF(C1156="",NA(),MATCH($B1156&amp;$C1156,'Smelter Look-up'!$J:$J,0))</f>
        <v>#N/A</v>
      </c>
      <c r="W1156" s="275"/>
      <c r="X1156" s="275">
        <f t="shared" ca="1" si="166"/>
        <v>0</v>
      </c>
      <c r="Y1156" s="275"/>
      <c r="Z1156" s="275"/>
      <c r="AB1156" s="277" t="str">
        <f t="shared" si="167"/>
        <v/>
      </c>
    </row>
    <row r="1157" spans="1:28" s="276" customFormat="1" ht="20.25">
      <c r="A1157" s="330"/>
      <c r="B1157" s="216" t="str">
        <f>IF(LEN(A1157)=0,"",INDEX('Smelter Look-up'!$A:$A,MATCH($A1157,'Smelter Look-up'!$E:$E,0)))</f>
        <v/>
      </c>
      <c r="C1157" s="220" t="str">
        <f>IF(LEN(A1157)=0,"",INDEX('Smelter Look-up'!$C:$C,MATCH($A1157,'Smelter Look-up'!$E:$E,0)))</f>
        <v/>
      </c>
      <c r="D1157" s="282"/>
      <c r="E1157" s="216" t="str">
        <f ca="1">IF(ISERROR($V1157),"",OFFSET('Smelter Look-up'!$D$4,$V1157-4,0)&amp;"")</f>
        <v/>
      </c>
      <c r="F1157" s="216" t="str">
        <f ca="1">IF(ISERROR($V1157),"",OFFSET('Smelter Look-up'!$E$4,$V1157-4,0))</f>
        <v/>
      </c>
      <c r="G1157" s="216" t="str">
        <f ca="1">IF(C1157=$X$4,"Enter smelter details",IF(ISERROR($V1157),"",OFFSET('Smelter Look-up'!$F$4,$V1157-4,0)))</f>
        <v/>
      </c>
      <c r="H1157" s="217" t="str">
        <f ca="1">IF(ISERROR($V1157),"",OFFSET('Smelter Look-up'!$G$4,$V1157-4,0))</f>
        <v/>
      </c>
      <c r="I1157" s="218" t="str">
        <f ca="1">IF(ISERROR($V1157),"",OFFSET('Smelter Look-up'!$H$4,$V1157-4,0))</f>
        <v/>
      </c>
      <c r="J1157" s="218" t="str">
        <f ca="1">IF(ISERROR($V1157),"",OFFSET('Smelter Look-up'!$I$4,$V1157-4,0))</f>
        <v/>
      </c>
      <c r="K1157" s="272"/>
      <c r="L1157" s="272"/>
      <c r="M1157" s="272"/>
      <c r="N1157" s="272"/>
      <c r="O1157" s="272"/>
      <c r="P1157" s="219"/>
      <c r="Q1157" s="273"/>
      <c r="R1157" s="216" t="str">
        <f ca="1">IF(ISERROR($V1157),"",OFFSET('Smelter Look-up'!$C$4,$V1157-4,0)&amp;"")</f>
        <v/>
      </c>
      <c r="S1157" s="224" t="str">
        <f t="shared" ca="1" si="165"/>
        <v/>
      </c>
      <c r="T1157" s="224" t="str">
        <f ca="1">IF(B1157="","",IF(ISERROR(MATCH($J1157,SorP!$B$1:$B$6230,0)),"",INDIRECT("'SorP'!$A$"&amp;MATCH($J1157,SorP!$B$1:$B$6230,0))))</f>
        <v/>
      </c>
      <c r="U1157" s="240"/>
      <c r="V1157" s="274" t="e">
        <f>IF(C1157="",NA(),MATCH($B1157&amp;$C1157,'Smelter Look-up'!$J:$J,0))</f>
        <v>#N/A</v>
      </c>
      <c r="W1157" s="275"/>
      <c r="X1157" s="275">
        <f t="shared" ca="1" si="166"/>
        <v>0</v>
      </c>
      <c r="Y1157" s="275"/>
      <c r="Z1157" s="275"/>
      <c r="AB1157" s="277" t="str">
        <f t="shared" si="167"/>
        <v/>
      </c>
    </row>
    <row r="1158" spans="1:28" s="276" customFormat="1" ht="20.25">
      <c r="A1158" s="330"/>
      <c r="B1158" s="216" t="str">
        <f>IF(LEN(A1158)=0,"",INDEX('Smelter Look-up'!$A:$A,MATCH($A1158,'Smelter Look-up'!$E:$E,0)))</f>
        <v/>
      </c>
      <c r="C1158" s="220" t="str">
        <f>IF(LEN(A1158)=0,"",INDEX('Smelter Look-up'!$C:$C,MATCH($A1158,'Smelter Look-up'!$E:$E,0)))</f>
        <v/>
      </c>
      <c r="D1158" s="282"/>
      <c r="E1158" s="216" t="str">
        <f ca="1">IF(ISERROR($V1158),"",OFFSET('Smelter Look-up'!$D$4,$V1158-4,0)&amp;"")</f>
        <v/>
      </c>
      <c r="F1158" s="216" t="str">
        <f ca="1">IF(ISERROR($V1158),"",OFFSET('Smelter Look-up'!$E$4,$V1158-4,0))</f>
        <v/>
      </c>
      <c r="G1158" s="216" t="str">
        <f ca="1">IF(C1158=$X$4,"Enter smelter details",IF(ISERROR($V1158),"",OFFSET('Smelter Look-up'!$F$4,$V1158-4,0)))</f>
        <v/>
      </c>
      <c r="H1158" s="217" t="str">
        <f ca="1">IF(ISERROR($V1158),"",OFFSET('Smelter Look-up'!$G$4,$V1158-4,0))</f>
        <v/>
      </c>
      <c r="I1158" s="218" t="str">
        <f ca="1">IF(ISERROR($V1158),"",OFFSET('Smelter Look-up'!$H$4,$V1158-4,0))</f>
        <v/>
      </c>
      <c r="J1158" s="218" t="str">
        <f ca="1">IF(ISERROR($V1158),"",OFFSET('Smelter Look-up'!$I$4,$V1158-4,0))</f>
        <v/>
      </c>
      <c r="K1158" s="272"/>
      <c r="L1158" s="272"/>
      <c r="M1158" s="272"/>
      <c r="N1158" s="272"/>
      <c r="O1158" s="272"/>
      <c r="P1158" s="219"/>
      <c r="Q1158" s="273"/>
      <c r="R1158" s="216" t="str">
        <f ca="1">IF(ISERROR($V1158),"",OFFSET('Smelter Look-up'!$C$4,$V1158-4,0)&amp;"")</f>
        <v/>
      </c>
      <c r="S1158" s="224" t="str">
        <f t="shared" ca="1" si="165"/>
        <v/>
      </c>
      <c r="T1158" s="224" t="str">
        <f ca="1">IF(B1158="","",IF(ISERROR(MATCH($J1158,SorP!$B$1:$B$6230,0)),"",INDIRECT("'SorP'!$A$"&amp;MATCH($J1158,SorP!$B$1:$B$6230,0))))</f>
        <v/>
      </c>
      <c r="U1158" s="240"/>
      <c r="V1158" s="274" t="e">
        <f>IF(C1158="",NA(),MATCH($B1158&amp;$C1158,'Smelter Look-up'!$J:$J,0))</f>
        <v>#N/A</v>
      </c>
      <c r="W1158" s="275"/>
      <c r="X1158" s="275">
        <f t="shared" ca="1" si="166"/>
        <v>0</v>
      </c>
      <c r="Y1158" s="275"/>
      <c r="Z1158" s="275"/>
      <c r="AB1158" s="277" t="str">
        <f t="shared" si="167"/>
        <v/>
      </c>
    </row>
    <row r="1159" spans="1:28" s="276" customFormat="1" ht="20.25">
      <c r="A1159" s="330"/>
      <c r="B1159" s="216" t="str">
        <f>IF(LEN(A1159)=0,"",INDEX('Smelter Look-up'!$A:$A,MATCH($A1159,'Smelter Look-up'!$E:$E,0)))</f>
        <v/>
      </c>
      <c r="C1159" s="220" t="str">
        <f>IF(LEN(A1159)=0,"",INDEX('Smelter Look-up'!$C:$C,MATCH($A1159,'Smelter Look-up'!$E:$E,0)))</f>
        <v/>
      </c>
      <c r="D1159" s="282"/>
      <c r="E1159" s="216" t="str">
        <f ca="1">IF(ISERROR($V1159),"",OFFSET('Smelter Look-up'!$D$4,$V1159-4,0)&amp;"")</f>
        <v/>
      </c>
      <c r="F1159" s="216" t="str">
        <f ca="1">IF(ISERROR($V1159),"",OFFSET('Smelter Look-up'!$E$4,$V1159-4,0))</f>
        <v/>
      </c>
      <c r="G1159" s="216" t="str">
        <f ca="1">IF(C1159=$X$4,"Enter smelter details",IF(ISERROR($V1159),"",OFFSET('Smelter Look-up'!$F$4,$V1159-4,0)))</f>
        <v/>
      </c>
      <c r="H1159" s="217" t="str">
        <f ca="1">IF(ISERROR($V1159),"",OFFSET('Smelter Look-up'!$G$4,$V1159-4,0))</f>
        <v/>
      </c>
      <c r="I1159" s="218" t="str">
        <f ca="1">IF(ISERROR($V1159),"",OFFSET('Smelter Look-up'!$H$4,$V1159-4,0))</f>
        <v/>
      </c>
      <c r="J1159" s="218" t="str">
        <f ca="1">IF(ISERROR($V1159),"",OFFSET('Smelter Look-up'!$I$4,$V1159-4,0))</f>
        <v/>
      </c>
      <c r="K1159" s="272"/>
      <c r="L1159" s="272"/>
      <c r="M1159" s="272"/>
      <c r="N1159" s="272"/>
      <c r="O1159" s="272"/>
      <c r="P1159" s="219"/>
      <c r="Q1159" s="273"/>
      <c r="R1159" s="216" t="str">
        <f ca="1">IF(ISERROR($V1159),"",OFFSET('Smelter Look-up'!$C$4,$V1159-4,0)&amp;"")</f>
        <v/>
      </c>
      <c r="S1159" s="224" t="str">
        <f t="shared" ca="1" si="165"/>
        <v/>
      </c>
      <c r="T1159" s="224" t="str">
        <f ca="1">IF(B1159="","",IF(ISERROR(MATCH($J1159,SorP!$B$1:$B$6230,0)),"",INDIRECT("'SorP'!$A$"&amp;MATCH($J1159,SorP!$B$1:$B$6230,0))))</f>
        <v/>
      </c>
      <c r="U1159" s="240"/>
      <c r="V1159" s="274" t="e">
        <f>IF(C1159="",NA(),MATCH($B1159&amp;$C1159,'Smelter Look-up'!$J:$J,0))</f>
        <v>#N/A</v>
      </c>
      <c r="W1159" s="275"/>
      <c r="X1159" s="275">
        <f t="shared" ca="1" si="166"/>
        <v>0</v>
      </c>
      <c r="Y1159" s="275"/>
      <c r="Z1159" s="275"/>
      <c r="AB1159" s="277" t="str">
        <f t="shared" si="167"/>
        <v/>
      </c>
    </row>
    <row r="1160" spans="1:28" s="276" customFormat="1" ht="20.25">
      <c r="A1160" s="330"/>
      <c r="B1160" s="216" t="str">
        <f>IF(LEN(A1160)=0,"",INDEX('Smelter Look-up'!$A:$A,MATCH($A1160,'Smelter Look-up'!$E:$E,0)))</f>
        <v/>
      </c>
      <c r="C1160" s="220" t="str">
        <f>IF(LEN(A1160)=0,"",INDEX('Smelter Look-up'!$C:$C,MATCH($A1160,'Smelter Look-up'!$E:$E,0)))</f>
        <v/>
      </c>
      <c r="D1160" s="282"/>
      <c r="E1160" s="216" t="str">
        <f ca="1">IF(ISERROR($V1160),"",OFFSET('Smelter Look-up'!$D$4,$V1160-4,0)&amp;"")</f>
        <v/>
      </c>
      <c r="F1160" s="216" t="str">
        <f ca="1">IF(ISERROR($V1160),"",OFFSET('Smelter Look-up'!$E$4,$V1160-4,0))</f>
        <v/>
      </c>
      <c r="G1160" s="216" t="str">
        <f ca="1">IF(C1160=$X$4,"Enter smelter details",IF(ISERROR($V1160),"",OFFSET('Smelter Look-up'!$F$4,$V1160-4,0)))</f>
        <v/>
      </c>
      <c r="H1160" s="217" t="str">
        <f ca="1">IF(ISERROR($V1160),"",OFFSET('Smelter Look-up'!$G$4,$V1160-4,0))</f>
        <v/>
      </c>
      <c r="I1160" s="218" t="str">
        <f ca="1">IF(ISERROR($V1160),"",OFFSET('Smelter Look-up'!$H$4,$V1160-4,0))</f>
        <v/>
      </c>
      <c r="J1160" s="218" t="str">
        <f ca="1">IF(ISERROR($V1160),"",OFFSET('Smelter Look-up'!$I$4,$V1160-4,0))</f>
        <v/>
      </c>
      <c r="K1160" s="272"/>
      <c r="L1160" s="272"/>
      <c r="M1160" s="272"/>
      <c r="N1160" s="272"/>
      <c r="O1160" s="272"/>
      <c r="P1160" s="219"/>
      <c r="Q1160" s="273"/>
      <c r="R1160" s="216" t="str">
        <f ca="1">IF(ISERROR($V1160),"",OFFSET('Smelter Look-up'!$C$4,$V1160-4,0)&amp;"")</f>
        <v/>
      </c>
      <c r="S1160" s="224" t="str">
        <f t="shared" ca="1" si="165"/>
        <v/>
      </c>
      <c r="T1160" s="224" t="str">
        <f ca="1">IF(B1160="","",IF(ISERROR(MATCH($J1160,SorP!$B$1:$B$6230,0)),"",INDIRECT("'SorP'!$A$"&amp;MATCH($J1160,SorP!$B$1:$B$6230,0))))</f>
        <v/>
      </c>
      <c r="U1160" s="240"/>
      <c r="V1160" s="274" t="e">
        <f>IF(C1160="",NA(),MATCH($B1160&amp;$C1160,'Smelter Look-up'!$J:$J,0))</f>
        <v>#N/A</v>
      </c>
      <c r="W1160" s="275"/>
      <c r="X1160" s="275">
        <f t="shared" ca="1" si="166"/>
        <v>0</v>
      </c>
      <c r="Y1160" s="275"/>
      <c r="Z1160" s="275"/>
      <c r="AB1160" s="277" t="str">
        <f t="shared" si="167"/>
        <v/>
      </c>
    </row>
    <row r="1161" spans="1:28" s="276" customFormat="1" ht="20.25">
      <c r="A1161" s="330"/>
      <c r="B1161" s="216" t="str">
        <f>IF(LEN(A1161)=0,"",INDEX('Smelter Look-up'!$A:$A,MATCH($A1161,'Smelter Look-up'!$E:$E,0)))</f>
        <v/>
      </c>
      <c r="C1161" s="220" t="str">
        <f>IF(LEN(A1161)=0,"",INDEX('Smelter Look-up'!$C:$C,MATCH($A1161,'Smelter Look-up'!$E:$E,0)))</f>
        <v/>
      </c>
      <c r="D1161" s="282"/>
      <c r="E1161" s="216" t="str">
        <f ca="1">IF(ISERROR($V1161),"",OFFSET('Smelter Look-up'!$D$4,$V1161-4,0)&amp;"")</f>
        <v/>
      </c>
      <c r="F1161" s="216" t="str">
        <f ca="1">IF(ISERROR($V1161),"",OFFSET('Smelter Look-up'!$E$4,$V1161-4,0))</f>
        <v/>
      </c>
      <c r="G1161" s="216" t="str">
        <f ca="1">IF(C1161=$X$4,"Enter smelter details",IF(ISERROR($V1161),"",OFFSET('Smelter Look-up'!$F$4,$V1161-4,0)))</f>
        <v/>
      </c>
      <c r="H1161" s="217" t="str">
        <f ca="1">IF(ISERROR($V1161),"",OFFSET('Smelter Look-up'!$G$4,$V1161-4,0))</f>
        <v/>
      </c>
      <c r="I1161" s="218" t="str">
        <f ca="1">IF(ISERROR($V1161),"",OFFSET('Smelter Look-up'!$H$4,$V1161-4,0))</f>
        <v/>
      </c>
      <c r="J1161" s="218" t="str">
        <f ca="1">IF(ISERROR($V1161),"",OFFSET('Smelter Look-up'!$I$4,$V1161-4,0))</f>
        <v/>
      </c>
      <c r="K1161" s="272"/>
      <c r="L1161" s="272"/>
      <c r="M1161" s="272"/>
      <c r="N1161" s="272"/>
      <c r="O1161" s="272"/>
      <c r="P1161" s="219"/>
      <c r="Q1161" s="273"/>
      <c r="R1161" s="216" t="str">
        <f ca="1">IF(ISERROR($V1161),"",OFFSET('Smelter Look-up'!$C$4,$V1161-4,0)&amp;"")</f>
        <v/>
      </c>
      <c r="S1161" s="224" t="str">
        <f t="shared" ca="1" si="165"/>
        <v/>
      </c>
      <c r="T1161" s="224" t="str">
        <f ca="1">IF(B1161="","",IF(ISERROR(MATCH($J1161,SorP!$B$1:$B$6230,0)),"",INDIRECT("'SorP'!$A$"&amp;MATCH($J1161,SorP!$B$1:$B$6230,0))))</f>
        <v/>
      </c>
      <c r="U1161" s="240"/>
      <c r="V1161" s="274" t="e">
        <f>IF(C1161="",NA(),MATCH($B1161&amp;$C1161,'Smelter Look-up'!$J:$J,0))</f>
        <v>#N/A</v>
      </c>
      <c r="W1161" s="275"/>
      <c r="X1161" s="275">
        <f t="shared" ca="1" si="166"/>
        <v>0</v>
      </c>
      <c r="Y1161" s="275"/>
      <c r="Z1161" s="275"/>
      <c r="AB1161" s="277" t="str">
        <f t="shared" si="167"/>
        <v/>
      </c>
    </row>
    <row r="1162" spans="1:28" s="276" customFormat="1" ht="20.25">
      <c r="A1162" s="330"/>
      <c r="B1162" s="216" t="str">
        <f>IF(LEN(A1162)=0,"",INDEX('Smelter Look-up'!$A:$A,MATCH($A1162,'Smelter Look-up'!$E:$E,0)))</f>
        <v/>
      </c>
      <c r="C1162" s="220" t="str">
        <f>IF(LEN(A1162)=0,"",INDEX('Smelter Look-up'!$C:$C,MATCH($A1162,'Smelter Look-up'!$E:$E,0)))</f>
        <v/>
      </c>
      <c r="D1162" s="282"/>
      <c r="E1162" s="216" t="str">
        <f ca="1">IF(ISERROR($V1162),"",OFFSET('Smelter Look-up'!$D$4,$V1162-4,0)&amp;"")</f>
        <v/>
      </c>
      <c r="F1162" s="216" t="str">
        <f ca="1">IF(ISERROR($V1162),"",OFFSET('Smelter Look-up'!$E$4,$V1162-4,0))</f>
        <v/>
      </c>
      <c r="G1162" s="216" t="str">
        <f ca="1">IF(C1162=$X$4,"Enter smelter details",IF(ISERROR($V1162),"",OFFSET('Smelter Look-up'!$F$4,$V1162-4,0)))</f>
        <v/>
      </c>
      <c r="H1162" s="217" t="str">
        <f ca="1">IF(ISERROR($V1162),"",OFFSET('Smelter Look-up'!$G$4,$V1162-4,0))</f>
        <v/>
      </c>
      <c r="I1162" s="218" t="str">
        <f ca="1">IF(ISERROR($V1162),"",OFFSET('Smelter Look-up'!$H$4,$V1162-4,0))</f>
        <v/>
      </c>
      <c r="J1162" s="218" t="str">
        <f ca="1">IF(ISERROR($V1162),"",OFFSET('Smelter Look-up'!$I$4,$V1162-4,0))</f>
        <v/>
      </c>
      <c r="K1162" s="272"/>
      <c r="L1162" s="272"/>
      <c r="M1162" s="272"/>
      <c r="N1162" s="272"/>
      <c r="O1162" s="272"/>
      <c r="P1162" s="219"/>
      <c r="Q1162" s="273"/>
      <c r="R1162" s="216" t="str">
        <f ca="1">IF(ISERROR($V1162),"",OFFSET('Smelter Look-up'!$C$4,$V1162-4,0)&amp;"")</f>
        <v/>
      </c>
      <c r="S1162" s="224" t="str">
        <f t="shared" ca="1" si="165"/>
        <v/>
      </c>
      <c r="T1162" s="224" t="str">
        <f ca="1">IF(B1162="","",IF(ISERROR(MATCH($J1162,SorP!$B$1:$B$6230,0)),"",INDIRECT("'SorP'!$A$"&amp;MATCH($J1162,SorP!$B$1:$B$6230,0))))</f>
        <v/>
      </c>
      <c r="U1162" s="240"/>
      <c r="V1162" s="274" t="e">
        <f>IF(C1162="",NA(),MATCH($B1162&amp;$C1162,'Smelter Look-up'!$J:$J,0))</f>
        <v>#N/A</v>
      </c>
      <c r="W1162" s="275"/>
      <c r="X1162" s="275">
        <f t="shared" ca="1" si="166"/>
        <v>0</v>
      </c>
      <c r="Y1162" s="275"/>
      <c r="Z1162" s="275"/>
      <c r="AB1162" s="277" t="str">
        <f t="shared" si="167"/>
        <v/>
      </c>
    </row>
    <row r="1163" spans="1:28" s="276" customFormat="1" ht="20.25">
      <c r="A1163" s="330"/>
      <c r="B1163" s="216" t="str">
        <f>IF(LEN(A1163)=0,"",INDEX('Smelter Look-up'!$A:$A,MATCH($A1163,'Smelter Look-up'!$E:$E,0)))</f>
        <v/>
      </c>
      <c r="C1163" s="220" t="str">
        <f>IF(LEN(A1163)=0,"",INDEX('Smelter Look-up'!$C:$C,MATCH($A1163,'Smelter Look-up'!$E:$E,0)))</f>
        <v/>
      </c>
      <c r="D1163" s="282"/>
      <c r="E1163" s="216" t="str">
        <f ca="1">IF(ISERROR($V1163),"",OFFSET('Smelter Look-up'!$D$4,$V1163-4,0)&amp;"")</f>
        <v/>
      </c>
      <c r="F1163" s="216" t="str">
        <f ca="1">IF(ISERROR($V1163),"",OFFSET('Smelter Look-up'!$E$4,$V1163-4,0))</f>
        <v/>
      </c>
      <c r="G1163" s="216" t="str">
        <f ca="1">IF(C1163=$X$4,"Enter smelter details",IF(ISERROR($V1163),"",OFFSET('Smelter Look-up'!$F$4,$V1163-4,0)))</f>
        <v/>
      </c>
      <c r="H1163" s="217" t="str">
        <f ca="1">IF(ISERROR($V1163),"",OFFSET('Smelter Look-up'!$G$4,$V1163-4,0))</f>
        <v/>
      </c>
      <c r="I1163" s="218" t="str">
        <f ca="1">IF(ISERROR($V1163),"",OFFSET('Smelter Look-up'!$H$4,$V1163-4,0))</f>
        <v/>
      </c>
      <c r="J1163" s="218" t="str">
        <f ca="1">IF(ISERROR($V1163),"",OFFSET('Smelter Look-up'!$I$4,$V1163-4,0))</f>
        <v/>
      </c>
      <c r="K1163" s="272"/>
      <c r="L1163" s="272"/>
      <c r="M1163" s="272"/>
      <c r="N1163" s="272"/>
      <c r="O1163" s="272"/>
      <c r="P1163" s="219"/>
      <c r="Q1163" s="273"/>
      <c r="R1163" s="216" t="str">
        <f ca="1">IF(ISERROR($V1163),"",OFFSET('Smelter Look-up'!$C$4,$V1163-4,0)&amp;"")</f>
        <v/>
      </c>
      <c r="S1163" s="224" t="str">
        <f t="shared" ca="1" si="165"/>
        <v/>
      </c>
      <c r="T1163" s="224" t="str">
        <f ca="1">IF(B1163="","",IF(ISERROR(MATCH($J1163,SorP!$B$1:$B$6230,0)),"",INDIRECT("'SorP'!$A$"&amp;MATCH($J1163,SorP!$B$1:$B$6230,0))))</f>
        <v/>
      </c>
      <c r="U1163" s="240"/>
      <c r="V1163" s="274" t="e">
        <f>IF(C1163="",NA(),MATCH($B1163&amp;$C1163,'Smelter Look-up'!$J:$J,0))</f>
        <v>#N/A</v>
      </c>
      <c r="W1163" s="275"/>
      <c r="X1163" s="275">
        <f t="shared" ca="1" si="166"/>
        <v>0</v>
      </c>
      <c r="Y1163" s="275"/>
      <c r="Z1163" s="275"/>
      <c r="AB1163" s="277" t="str">
        <f t="shared" si="167"/>
        <v/>
      </c>
    </row>
    <row r="1164" spans="1:28" s="276" customFormat="1" ht="20.25">
      <c r="A1164" s="330"/>
      <c r="B1164" s="216" t="str">
        <f>IF(LEN(A1164)=0,"",INDEX('Smelter Look-up'!$A:$A,MATCH($A1164,'Smelter Look-up'!$E:$E,0)))</f>
        <v/>
      </c>
      <c r="C1164" s="220" t="str">
        <f>IF(LEN(A1164)=0,"",INDEX('Smelter Look-up'!$C:$C,MATCH($A1164,'Smelter Look-up'!$E:$E,0)))</f>
        <v/>
      </c>
      <c r="D1164" s="282"/>
      <c r="E1164" s="216" t="str">
        <f ca="1">IF(ISERROR($V1164),"",OFFSET('Smelter Look-up'!$D$4,$V1164-4,0)&amp;"")</f>
        <v/>
      </c>
      <c r="F1164" s="216" t="str">
        <f ca="1">IF(ISERROR($V1164),"",OFFSET('Smelter Look-up'!$E$4,$V1164-4,0))</f>
        <v/>
      </c>
      <c r="G1164" s="216" t="str">
        <f ca="1">IF(C1164=$X$4,"Enter smelter details",IF(ISERROR($V1164),"",OFFSET('Smelter Look-up'!$F$4,$V1164-4,0)))</f>
        <v/>
      </c>
      <c r="H1164" s="217" t="str">
        <f ca="1">IF(ISERROR($V1164),"",OFFSET('Smelter Look-up'!$G$4,$V1164-4,0))</f>
        <v/>
      </c>
      <c r="I1164" s="218" t="str">
        <f ca="1">IF(ISERROR($V1164),"",OFFSET('Smelter Look-up'!$H$4,$V1164-4,0))</f>
        <v/>
      </c>
      <c r="J1164" s="218" t="str">
        <f ca="1">IF(ISERROR($V1164),"",OFFSET('Smelter Look-up'!$I$4,$V1164-4,0))</f>
        <v/>
      </c>
      <c r="K1164" s="272"/>
      <c r="L1164" s="272"/>
      <c r="M1164" s="272"/>
      <c r="N1164" s="272"/>
      <c r="O1164" s="272"/>
      <c r="P1164" s="219"/>
      <c r="Q1164" s="273"/>
      <c r="R1164" s="216" t="str">
        <f ca="1">IF(ISERROR($V1164),"",OFFSET('Smelter Look-up'!$C$4,$V1164-4,0)&amp;"")</f>
        <v/>
      </c>
      <c r="S1164" s="224" t="str">
        <f t="shared" ca="1" si="165"/>
        <v/>
      </c>
      <c r="T1164" s="224" t="str">
        <f ca="1">IF(B1164="","",IF(ISERROR(MATCH($J1164,SorP!$B$1:$B$6230,0)),"",INDIRECT("'SorP'!$A$"&amp;MATCH($J1164,SorP!$B$1:$B$6230,0))))</f>
        <v/>
      </c>
      <c r="U1164" s="240"/>
      <c r="V1164" s="274" t="e">
        <f>IF(C1164="",NA(),MATCH($B1164&amp;$C1164,'Smelter Look-up'!$J:$J,0))</f>
        <v>#N/A</v>
      </c>
      <c r="W1164" s="275"/>
      <c r="X1164" s="275">
        <f t="shared" ca="1" si="166"/>
        <v>0</v>
      </c>
      <c r="Y1164" s="275"/>
      <c r="Z1164" s="275"/>
      <c r="AB1164" s="277" t="str">
        <f t="shared" si="167"/>
        <v/>
      </c>
    </row>
    <row r="1165" spans="1:28" s="276" customFormat="1" ht="20.25">
      <c r="A1165" s="330"/>
      <c r="B1165" s="216" t="str">
        <f>IF(LEN(A1165)=0,"",INDEX('Smelter Look-up'!$A:$A,MATCH($A1165,'Smelter Look-up'!$E:$E,0)))</f>
        <v/>
      </c>
      <c r="C1165" s="220" t="str">
        <f>IF(LEN(A1165)=0,"",INDEX('Smelter Look-up'!$C:$C,MATCH($A1165,'Smelter Look-up'!$E:$E,0)))</f>
        <v/>
      </c>
      <c r="D1165" s="282"/>
      <c r="E1165" s="216" t="str">
        <f ca="1">IF(ISERROR($V1165),"",OFFSET('Smelter Look-up'!$D$4,$V1165-4,0)&amp;"")</f>
        <v/>
      </c>
      <c r="F1165" s="216" t="str">
        <f ca="1">IF(ISERROR($V1165),"",OFFSET('Smelter Look-up'!$E$4,$V1165-4,0))</f>
        <v/>
      </c>
      <c r="G1165" s="216" t="str">
        <f ca="1">IF(C1165=$X$4,"Enter smelter details",IF(ISERROR($V1165),"",OFFSET('Smelter Look-up'!$F$4,$V1165-4,0)))</f>
        <v/>
      </c>
      <c r="H1165" s="217" t="str">
        <f ca="1">IF(ISERROR($V1165),"",OFFSET('Smelter Look-up'!$G$4,$V1165-4,0))</f>
        <v/>
      </c>
      <c r="I1165" s="218" t="str">
        <f ca="1">IF(ISERROR($V1165),"",OFFSET('Smelter Look-up'!$H$4,$V1165-4,0))</f>
        <v/>
      </c>
      <c r="J1165" s="218" t="str">
        <f ca="1">IF(ISERROR($V1165),"",OFFSET('Smelter Look-up'!$I$4,$V1165-4,0))</f>
        <v/>
      </c>
      <c r="K1165" s="272"/>
      <c r="L1165" s="272"/>
      <c r="M1165" s="272"/>
      <c r="N1165" s="272"/>
      <c r="O1165" s="272"/>
      <c r="P1165" s="219"/>
      <c r="Q1165" s="273"/>
      <c r="R1165" s="216" t="str">
        <f ca="1">IF(ISERROR($V1165),"",OFFSET('Smelter Look-up'!$C$4,$V1165-4,0)&amp;"")</f>
        <v/>
      </c>
      <c r="S1165" s="224" t="str">
        <f t="shared" ca="1" si="165"/>
        <v/>
      </c>
      <c r="T1165" s="224" t="str">
        <f ca="1">IF(B1165="","",IF(ISERROR(MATCH($J1165,SorP!$B$1:$B$6230,0)),"",INDIRECT("'SorP'!$A$"&amp;MATCH($J1165,SorP!$B$1:$B$6230,0))))</f>
        <v/>
      </c>
      <c r="U1165" s="240"/>
      <c r="V1165" s="274" t="e">
        <f>IF(C1165="",NA(),MATCH($B1165&amp;$C1165,'Smelter Look-up'!$J:$J,0))</f>
        <v>#N/A</v>
      </c>
      <c r="W1165" s="275"/>
      <c r="X1165" s="275">
        <f t="shared" ca="1" si="166"/>
        <v>0</v>
      </c>
      <c r="Y1165" s="275"/>
      <c r="Z1165" s="275"/>
      <c r="AB1165" s="277" t="str">
        <f t="shared" si="167"/>
        <v/>
      </c>
    </row>
    <row r="1166" spans="1:28" s="276" customFormat="1" ht="20.25">
      <c r="A1166" s="330"/>
      <c r="B1166" s="216" t="str">
        <f>IF(LEN(A1166)=0,"",INDEX('Smelter Look-up'!$A:$A,MATCH($A1166,'Smelter Look-up'!$E:$E,0)))</f>
        <v/>
      </c>
      <c r="C1166" s="220" t="str">
        <f>IF(LEN(A1166)=0,"",INDEX('Smelter Look-up'!$C:$C,MATCH($A1166,'Smelter Look-up'!$E:$E,0)))</f>
        <v/>
      </c>
      <c r="D1166" s="282"/>
      <c r="E1166" s="216" t="str">
        <f ca="1">IF(ISERROR($V1166),"",OFFSET('Smelter Look-up'!$D$4,$V1166-4,0)&amp;"")</f>
        <v/>
      </c>
      <c r="F1166" s="216" t="str">
        <f ca="1">IF(ISERROR($V1166),"",OFFSET('Smelter Look-up'!$E$4,$V1166-4,0))</f>
        <v/>
      </c>
      <c r="G1166" s="216" t="str">
        <f ca="1">IF(C1166=$X$4,"Enter smelter details",IF(ISERROR($V1166),"",OFFSET('Smelter Look-up'!$F$4,$V1166-4,0)))</f>
        <v/>
      </c>
      <c r="H1166" s="217" t="str">
        <f ca="1">IF(ISERROR($V1166),"",OFFSET('Smelter Look-up'!$G$4,$V1166-4,0))</f>
        <v/>
      </c>
      <c r="I1166" s="218" t="str">
        <f ca="1">IF(ISERROR($V1166),"",OFFSET('Smelter Look-up'!$H$4,$V1166-4,0))</f>
        <v/>
      </c>
      <c r="J1166" s="218" t="str">
        <f ca="1">IF(ISERROR($V1166),"",OFFSET('Smelter Look-up'!$I$4,$V1166-4,0))</f>
        <v/>
      </c>
      <c r="K1166" s="272"/>
      <c r="L1166" s="272"/>
      <c r="M1166" s="272"/>
      <c r="N1166" s="272"/>
      <c r="O1166" s="272"/>
      <c r="P1166" s="219"/>
      <c r="Q1166" s="273"/>
      <c r="R1166" s="216" t="str">
        <f ca="1">IF(ISERROR($V1166),"",OFFSET('Smelter Look-up'!$C$4,$V1166-4,0)&amp;"")</f>
        <v/>
      </c>
      <c r="S1166" s="224" t="str">
        <f t="shared" ca="1" si="165"/>
        <v/>
      </c>
      <c r="T1166" s="224" t="str">
        <f ca="1">IF(B1166="","",IF(ISERROR(MATCH($J1166,SorP!$B$1:$B$6230,0)),"",INDIRECT("'SorP'!$A$"&amp;MATCH($J1166,SorP!$B$1:$B$6230,0))))</f>
        <v/>
      </c>
      <c r="U1166" s="240"/>
      <c r="V1166" s="274" t="e">
        <f>IF(C1166="",NA(),MATCH($B1166&amp;$C1166,'Smelter Look-up'!$J:$J,0))</f>
        <v>#N/A</v>
      </c>
      <c r="W1166" s="275"/>
      <c r="X1166" s="275">
        <f t="shared" ca="1" si="166"/>
        <v>0</v>
      </c>
      <c r="Y1166" s="275"/>
      <c r="Z1166" s="275"/>
      <c r="AB1166" s="277" t="str">
        <f t="shared" si="167"/>
        <v/>
      </c>
    </row>
    <row r="1167" spans="1:28" s="276" customFormat="1" ht="20.25">
      <c r="A1167" s="330"/>
      <c r="B1167" s="216" t="str">
        <f>IF(LEN(A1167)=0,"",INDEX('Smelter Look-up'!$A:$A,MATCH($A1167,'Smelter Look-up'!$E:$E,0)))</f>
        <v/>
      </c>
      <c r="C1167" s="220" t="str">
        <f>IF(LEN(A1167)=0,"",INDEX('Smelter Look-up'!$C:$C,MATCH($A1167,'Smelter Look-up'!$E:$E,0)))</f>
        <v/>
      </c>
      <c r="D1167" s="282"/>
      <c r="E1167" s="216" t="str">
        <f ca="1">IF(ISERROR($V1167),"",OFFSET('Smelter Look-up'!$D$4,$V1167-4,0)&amp;"")</f>
        <v/>
      </c>
      <c r="F1167" s="216" t="str">
        <f ca="1">IF(ISERROR($V1167),"",OFFSET('Smelter Look-up'!$E$4,$V1167-4,0))</f>
        <v/>
      </c>
      <c r="G1167" s="216" t="str">
        <f ca="1">IF(C1167=$X$4,"Enter smelter details",IF(ISERROR($V1167),"",OFFSET('Smelter Look-up'!$F$4,$V1167-4,0)))</f>
        <v/>
      </c>
      <c r="H1167" s="217" t="str">
        <f ca="1">IF(ISERROR($V1167),"",OFFSET('Smelter Look-up'!$G$4,$V1167-4,0))</f>
        <v/>
      </c>
      <c r="I1167" s="218" t="str">
        <f ca="1">IF(ISERROR($V1167),"",OFFSET('Smelter Look-up'!$H$4,$V1167-4,0))</f>
        <v/>
      </c>
      <c r="J1167" s="218" t="str">
        <f ca="1">IF(ISERROR($V1167),"",OFFSET('Smelter Look-up'!$I$4,$V1167-4,0))</f>
        <v/>
      </c>
      <c r="K1167" s="272"/>
      <c r="L1167" s="272"/>
      <c r="M1167" s="272"/>
      <c r="N1167" s="272"/>
      <c r="O1167" s="272"/>
      <c r="P1167" s="219"/>
      <c r="Q1167" s="273"/>
      <c r="R1167" s="216" t="str">
        <f ca="1">IF(ISERROR($V1167),"",OFFSET('Smelter Look-up'!$C$4,$V1167-4,0)&amp;"")</f>
        <v/>
      </c>
      <c r="S1167" s="224" t="str">
        <f t="shared" ca="1" si="165"/>
        <v/>
      </c>
      <c r="T1167" s="224" t="str">
        <f ca="1">IF(B1167="","",IF(ISERROR(MATCH($J1167,SorP!$B$1:$B$6230,0)),"",INDIRECT("'SorP'!$A$"&amp;MATCH($J1167,SorP!$B$1:$B$6230,0))))</f>
        <v/>
      </c>
      <c r="U1167" s="240"/>
      <c r="V1167" s="274" t="e">
        <f>IF(C1167="",NA(),MATCH($B1167&amp;$C1167,'Smelter Look-up'!$J:$J,0))</f>
        <v>#N/A</v>
      </c>
      <c r="W1167" s="275"/>
      <c r="X1167" s="275">
        <f t="shared" ca="1" si="166"/>
        <v>0</v>
      </c>
      <c r="Y1167" s="275"/>
      <c r="Z1167" s="275"/>
      <c r="AB1167" s="277" t="str">
        <f t="shared" si="167"/>
        <v/>
      </c>
    </row>
    <row r="1168" spans="1:28" s="276" customFormat="1" ht="20.25">
      <c r="A1168" s="330"/>
      <c r="B1168" s="216" t="str">
        <f>IF(LEN(A1168)=0,"",INDEX('Smelter Look-up'!$A:$A,MATCH($A1168,'Smelter Look-up'!$E:$E,0)))</f>
        <v/>
      </c>
      <c r="C1168" s="220" t="str">
        <f>IF(LEN(A1168)=0,"",INDEX('Smelter Look-up'!$C:$C,MATCH($A1168,'Smelter Look-up'!$E:$E,0)))</f>
        <v/>
      </c>
      <c r="D1168" s="282"/>
      <c r="E1168" s="216" t="str">
        <f ca="1">IF(ISERROR($V1168),"",OFFSET('Smelter Look-up'!$D$4,$V1168-4,0)&amp;"")</f>
        <v/>
      </c>
      <c r="F1168" s="216" t="str">
        <f ca="1">IF(ISERROR($V1168),"",OFFSET('Smelter Look-up'!$E$4,$V1168-4,0))</f>
        <v/>
      </c>
      <c r="G1168" s="216" t="str">
        <f ca="1">IF(C1168=$X$4,"Enter smelter details",IF(ISERROR($V1168),"",OFFSET('Smelter Look-up'!$F$4,$V1168-4,0)))</f>
        <v/>
      </c>
      <c r="H1168" s="217" t="str">
        <f ca="1">IF(ISERROR($V1168),"",OFFSET('Smelter Look-up'!$G$4,$V1168-4,0))</f>
        <v/>
      </c>
      <c r="I1168" s="218" t="str">
        <f ca="1">IF(ISERROR($V1168),"",OFFSET('Smelter Look-up'!$H$4,$V1168-4,0))</f>
        <v/>
      </c>
      <c r="J1168" s="218" t="str">
        <f ca="1">IF(ISERROR($V1168),"",OFFSET('Smelter Look-up'!$I$4,$V1168-4,0))</f>
        <v/>
      </c>
      <c r="K1168" s="272"/>
      <c r="L1168" s="272"/>
      <c r="M1168" s="272"/>
      <c r="N1168" s="272"/>
      <c r="O1168" s="272"/>
      <c r="P1168" s="219"/>
      <c r="Q1168" s="273"/>
      <c r="R1168" s="216" t="str">
        <f ca="1">IF(ISERROR($V1168),"",OFFSET('Smelter Look-up'!$C$4,$V1168-4,0)&amp;"")</f>
        <v/>
      </c>
      <c r="S1168" s="224" t="str">
        <f t="shared" ca="1" si="165"/>
        <v/>
      </c>
      <c r="T1168" s="224" t="str">
        <f ca="1">IF(B1168="","",IF(ISERROR(MATCH($J1168,SorP!$B$1:$B$6230,0)),"",INDIRECT("'SorP'!$A$"&amp;MATCH($J1168,SorP!$B$1:$B$6230,0))))</f>
        <v/>
      </c>
      <c r="U1168" s="240"/>
      <c r="V1168" s="274" t="e">
        <f>IF(C1168="",NA(),MATCH($B1168&amp;$C1168,'Smelter Look-up'!$J:$J,0))</f>
        <v>#N/A</v>
      </c>
      <c r="W1168" s="275"/>
      <c r="X1168" s="275">
        <f t="shared" ca="1" si="166"/>
        <v>0</v>
      </c>
      <c r="Y1168" s="275"/>
      <c r="Z1168" s="275"/>
      <c r="AB1168" s="277" t="str">
        <f t="shared" si="167"/>
        <v/>
      </c>
    </row>
    <row r="1169" spans="1:28" s="276" customFormat="1" ht="20.25">
      <c r="A1169" s="330"/>
      <c r="B1169" s="216" t="str">
        <f>IF(LEN(A1169)=0,"",INDEX('Smelter Look-up'!$A:$A,MATCH($A1169,'Smelter Look-up'!$E:$E,0)))</f>
        <v/>
      </c>
      <c r="C1169" s="220" t="str">
        <f>IF(LEN(A1169)=0,"",INDEX('Smelter Look-up'!$C:$C,MATCH($A1169,'Smelter Look-up'!$E:$E,0)))</f>
        <v/>
      </c>
      <c r="D1169" s="282"/>
      <c r="E1169" s="216" t="str">
        <f ca="1">IF(ISERROR($V1169),"",OFFSET('Smelter Look-up'!$D$4,$V1169-4,0)&amp;"")</f>
        <v/>
      </c>
      <c r="F1169" s="216" t="str">
        <f ca="1">IF(ISERROR($V1169),"",OFFSET('Smelter Look-up'!$E$4,$V1169-4,0))</f>
        <v/>
      </c>
      <c r="G1169" s="216" t="str">
        <f ca="1">IF(C1169=$X$4,"Enter smelter details",IF(ISERROR($V1169),"",OFFSET('Smelter Look-up'!$F$4,$V1169-4,0)))</f>
        <v/>
      </c>
      <c r="H1169" s="217" t="str">
        <f ca="1">IF(ISERROR($V1169),"",OFFSET('Smelter Look-up'!$G$4,$V1169-4,0))</f>
        <v/>
      </c>
      <c r="I1169" s="218" t="str">
        <f ca="1">IF(ISERROR($V1169),"",OFFSET('Smelter Look-up'!$H$4,$V1169-4,0))</f>
        <v/>
      </c>
      <c r="J1169" s="218" t="str">
        <f ca="1">IF(ISERROR($V1169),"",OFFSET('Smelter Look-up'!$I$4,$V1169-4,0))</f>
        <v/>
      </c>
      <c r="K1169" s="272"/>
      <c r="L1169" s="272"/>
      <c r="M1169" s="272"/>
      <c r="N1169" s="272"/>
      <c r="O1169" s="272"/>
      <c r="P1169" s="219"/>
      <c r="Q1169" s="273"/>
      <c r="R1169" s="216" t="str">
        <f ca="1">IF(ISERROR($V1169),"",OFFSET('Smelter Look-up'!$C$4,$V1169-4,0)&amp;"")</f>
        <v/>
      </c>
      <c r="S1169" s="224" t="str">
        <f t="shared" ca="1" si="165"/>
        <v/>
      </c>
      <c r="T1169" s="224" t="str">
        <f ca="1">IF(B1169="","",IF(ISERROR(MATCH($J1169,SorP!$B$1:$B$6230,0)),"",INDIRECT("'SorP'!$A$"&amp;MATCH($J1169,SorP!$B$1:$B$6230,0))))</f>
        <v/>
      </c>
      <c r="U1169" s="240"/>
      <c r="V1169" s="274" t="e">
        <f>IF(C1169="",NA(),MATCH($B1169&amp;$C1169,'Smelter Look-up'!$J:$J,0))</f>
        <v>#N/A</v>
      </c>
      <c r="W1169" s="275"/>
      <c r="X1169" s="275">
        <f t="shared" ca="1" si="166"/>
        <v>0</v>
      </c>
      <c r="Y1169" s="275"/>
      <c r="Z1169" s="275"/>
      <c r="AB1169" s="277" t="str">
        <f t="shared" si="167"/>
        <v/>
      </c>
    </row>
    <row r="1170" spans="1:28" s="276" customFormat="1" ht="20.25">
      <c r="A1170" s="330"/>
      <c r="B1170" s="216" t="str">
        <f>IF(LEN(A1170)=0,"",INDEX('Smelter Look-up'!$A:$A,MATCH($A1170,'Smelter Look-up'!$E:$E,0)))</f>
        <v/>
      </c>
      <c r="C1170" s="220" t="str">
        <f>IF(LEN(A1170)=0,"",INDEX('Smelter Look-up'!$C:$C,MATCH($A1170,'Smelter Look-up'!$E:$E,0)))</f>
        <v/>
      </c>
      <c r="D1170" s="282"/>
      <c r="E1170" s="216" t="str">
        <f ca="1">IF(ISERROR($V1170),"",OFFSET('Smelter Look-up'!$D$4,$V1170-4,0)&amp;"")</f>
        <v/>
      </c>
      <c r="F1170" s="216" t="str">
        <f ca="1">IF(ISERROR($V1170),"",OFFSET('Smelter Look-up'!$E$4,$V1170-4,0))</f>
        <v/>
      </c>
      <c r="G1170" s="216" t="str">
        <f ca="1">IF(C1170=$X$4,"Enter smelter details",IF(ISERROR($V1170),"",OFFSET('Smelter Look-up'!$F$4,$V1170-4,0)))</f>
        <v/>
      </c>
      <c r="H1170" s="217" t="str">
        <f ca="1">IF(ISERROR($V1170),"",OFFSET('Smelter Look-up'!$G$4,$V1170-4,0))</f>
        <v/>
      </c>
      <c r="I1170" s="218" t="str">
        <f ca="1">IF(ISERROR($V1170),"",OFFSET('Smelter Look-up'!$H$4,$V1170-4,0))</f>
        <v/>
      </c>
      <c r="J1170" s="218" t="str">
        <f ca="1">IF(ISERROR($V1170),"",OFFSET('Smelter Look-up'!$I$4,$V1170-4,0))</f>
        <v/>
      </c>
      <c r="K1170" s="272"/>
      <c r="L1170" s="272"/>
      <c r="M1170" s="272"/>
      <c r="N1170" s="272"/>
      <c r="O1170" s="272"/>
      <c r="P1170" s="219"/>
      <c r="Q1170" s="273"/>
      <c r="R1170" s="216" t="str">
        <f ca="1">IF(ISERROR($V1170),"",OFFSET('Smelter Look-up'!$C$4,$V1170-4,0)&amp;"")</f>
        <v/>
      </c>
      <c r="S1170" s="224" t="str">
        <f t="shared" ca="1" si="165"/>
        <v/>
      </c>
      <c r="T1170" s="224" t="str">
        <f ca="1">IF(B1170="","",IF(ISERROR(MATCH($J1170,SorP!$B$1:$B$6230,0)),"",INDIRECT("'SorP'!$A$"&amp;MATCH($J1170,SorP!$B$1:$B$6230,0))))</f>
        <v/>
      </c>
      <c r="U1170" s="240"/>
      <c r="V1170" s="274" t="e">
        <f>IF(C1170="",NA(),MATCH($B1170&amp;$C1170,'Smelter Look-up'!$J:$J,0))</f>
        <v>#N/A</v>
      </c>
      <c r="W1170" s="275"/>
      <c r="X1170" s="275">
        <f t="shared" ca="1" si="166"/>
        <v>0</v>
      </c>
      <c r="Y1170" s="275"/>
      <c r="Z1170" s="275"/>
      <c r="AB1170" s="277" t="str">
        <f t="shared" si="167"/>
        <v/>
      </c>
    </row>
    <row r="1171" spans="1:28" s="276" customFormat="1" ht="20.25">
      <c r="A1171" s="330"/>
      <c r="B1171" s="216" t="str">
        <f>IF(LEN(A1171)=0,"",INDEX('Smelter Look-up'!$A:$A,MATCH($A1171,'Smelter Look-up'!$E:$E,0)))</f>
        <v/>
      </c>
      <c r="C1171" s="220" t="str">
        <f>IF(LEN(A1171)=0,"",INDEX('Smelter Look-up'!$C:$C,MATCH($A1171,'Smelter Look-up'!$E:$E,0)))</f>
        <v/>
      </c>
      <c r="D1171" s="282"/>
      <c r="E1171" s="216" t="str">
        <f ca="1">IF(ISERROR($V1171),"",OFFSET('Smelter Look-up'!$D$4,$V1171-4,0)&amp;"")</f>
        <v/>
      </c>
      <c r="F1171" s="216" t="str">
        <f ca="1">IF(ISERROR($V1171),"",OFFSET('Smelter Look-up'!$E$4,$V1171-4,0))</f>
        <v/>
      </c>
      <c r="G1171" s="216" t="str">
        <f ca="1">IF(C1171=$X$4,"Enter smelter details",IF(ISERROR($V1171),"",OFFSET('Smelter Look-up'!$F$4,$V1171-4,0)))</f>
        <v/>
      </c>
      <c r="H1171" s="217" t="str">
        <f ca="1">IF(ISERROR($V1171),"",OFFSET('Smelter Look-up'!$G$4,$V1171-4,0))</f>
        <v/>
      </c>
      <c r="I1171" s="218" t="str">
        <f ca="1">IF(ISERROR($V1171),"",OFFSET('Smelter Look-up'!$H$4,$V1171-4,0))</f>
        <v/>
      </c>
      <c r="J1171" s="218" t="str">
        <f ca="1">IF(ISERROR($V1171),"",OFFSET('Smelter Look-up'!$I$4,$V1171-4,0))</f>
        <v/>
      </c>
      <c r="K1171" s="272"/>
      <c r="L1171" s="272"/>
      <c r="M1171" s="272"/>
      <c r="N1171" s="272"/>
      <c r="O1171" s="272"/>
      <c r="P1171" s="219"/>
      <c r="Q1171" s="273"/>
      <c r="R1171" s="216" t="str">
        <f ca="1">IF(ISERROR($V1171),"",OFFSET('Smelter Look-up'!$C$4,$V1171-4,0)&amp;"")</f>
        <v/>
      </c>
      <c r="S1171" s="224" t="str">
        <f t="shared" ca="1" si="165"/>
        <v/>
      </c>
      <c r="T1171" s="224" t="str">
        <f ca="1">IF(B1171="","",IF(ISERROR(MATCH($J1171,SorP!$B$1:$B$6230,0)),"",INDIRECT("'SorP'!$A$"&amp;MATCH($J1171,SorP!$B$1:$B$6230,0))))</f>
        <v/>
      </c>
      <c r="U1171" s="240"/>
      <c r="V1171" s="274" t="e">
        <f>IF(C1171="",NA(),MATCH($B1171&amp;$C1171,'Smelter Look-up'!$J:$J,0))</f>
        <v>#N/A</v>
      </c>
      <c r="W1171" s="275"/>
      <c r="X1171" s="275">
        <f t="shared" ca="1" si="166"/>
        <v>0</v>
      </c>
      <c r="Y1171" s="275"/>
      <c r="Z1171" s="275"/>
      <c r="AB1171" s="277" t="str">
        <f t="shared" si="167"/>
        <v/>
      </c>
    </row>
    <row r="1172" spans="1:28" s="276" customFormat="1" ht="20.25">
      <c r="A1172" s="330"/>
      <c r="B1172" s="216" t="str">
        <f>IF(LEN(A1172)=0,"",INDEX('Smelter Look-up'!$A:$A,MATCH($A1172,'Smelter Look-up'!$E:$E,0)))</f>
        <v/>
      </c>
      <c r="C1172" s="220" t="str">
        <f>IF(LEN(A1172)=0,"",INDEX('Smelter Look-up'!$C:$C,MATCH($A1172,'Smelter Look-up'!$E:$E,0)))</f>
        <v/>
      </c>
      <c r="D1172" s="282"/>
      <c r="E1172" s="216" t="str">
        <f ca="1">IF(ISERROR($V1172),"",OFFSET('Smelter Look-up'!$D$4,$V1172-4,0)&amp;"")</f>
        <v/>
      </c>
      <c r="F1172" s="216" t="str">
        <f ca="1">IF(ISERROR($V1172),"",OFFSET('Smelter Look-up'!$E$4,$V1172-4,0))</f>
        <v/>
      </c>
      <c r="G1172" s="216" t="str">
        <f ca="1">IF(C1172=$X$4,"Enter smelter details",IF(ISERROR($V1172),"",OFFSET('Smelter Look-up'!$F$4,$V1172-4,0)))</f>
        <v/>
      </c>
      <c r="H1172" s="217" t="str">
        <f ca="1">IF(ISERROR($V1172),"",OFFSET('Smelter Look-up'!$G$4,$V1172-4,0))</f>
        <v/>
      </c>
      <c r="I1172" s="218" t="str">
        <f ca="1">IF(ISERROR($V1172),"",OFFSET('Smelter Look-up'!$H$4,$V1172-4,0))</f>
        <v/>
      </c>
      <c r="J1172" s="218" t="str">
        <f ca="1">IF(ISERROR($V1172),"",OFFSET('Smelter Look-up'!$I$4,$V1172-4,0))</f>
        <v/>
      </c>
      <c r="K1172" s="272"/>
      <c r="L1172" s="272"/>
      <c r="M1172" s="272"/>
      <c r="N1172" s="272"/>
      <c r="O1172" s="272"/>
      <c r="P1172" s="219"/>
      <c r="Q1172" s="273"/>
      <c r="R1172" s="216" t="str">
        <f ca="1">IF(ISERROR($V1172),"",OFFSET('Smelter Look-up'!$C$4,$V1172-4,0)&amp;"")</f>
        <v/>
      </c>
      <c r="S1172" s="224" t="str">
        <f t="shared" ca="1" si="165"/>
        <v/>
      </c>
      <c r="T1172" s="224" t="str">
        <f ca="1">IF(B1172="","",IF(ISERROR(MATCH($J1172,SorP!$B$1:$B$6230,0)),"",INDIRECT("'SorP'!$A$"&amp;MATCH($J1172,SorP!$B$1:$B$6230,0))))</f>
        <v/>
      </c>
      <c r="U1172" s="240"/>
      <c r="V1172" s="274" t="e">
        <f>IF(C1172="",NA(),MATCH($B1172&amp;$C1172,'Smelter Look-up'!$J:$J,0))</f>
        <v>#N/A</v>
      </c>
      <c r="W1172" s="275"/>
      <c r="X1172" s="275">
        <f t="shared" ca="1" si="166"/>
        <v>0</v>
      </c>
      <c r="Y1172" s="275"/>
      <c r="Z1172" s="275"/>
      <c r="AB1172" s="277" t="str">
        <f t="shared" si="167"/>
        <v/>
      </c>
    </row>
    <row r="1173" spans="1:28" s="276" customFormat="1" ht="20.25">
      <c r="A1173" s="330"/>
      <c r="B1173" s="216" t="str">
        <f>IF(LEN(A1173)=0,"",INDEX('Smelter Look-up'!$A:$A,MATCH($A1173,'Smelter Look-up'!$E:$E,0)))</f>
        <v/>
      </c>
      <c r="C1173" s="220" t="str">
        <f>IF(LEN(A1173)=0,"",INDEX('Smelter Look-up'!$C:$C,MATCH($A1173,'Smelter Look-up'!$E:$E,0)))</f>
        <v/>
      </c>
      <c r="D1173" s="282"/>
      <c r="E1173" s="216" t="str">
        <f ca="1">IF(ISERROR($V1173),"",OFFSET('Smelter Look-up'!$D$4,$V1173-4,0)&amp;"")</f>
        <v/>
      </c>
      <c r="F1173" s="216" t="str">
        <f ca="1">IF(ISERROR($V1173),"",OFFSET('Smelter Look-up'!$E$4,$V1173-4,0))</f>
        <v/>
      </c>
      <c r="G1173" s="216" t="str">
        <f ca="1">IF(C1173=$X$4,"Enter smelter details",IF(ISERROR($V1173),"",OFFSET('Smelter Look-up'!$F$4,$V1173-4,0)))</f>
        <v/>
      </c>
      <c r="H1173" s="217" t="str">
        <f ca="1">IF(ISERROR($V1173),"",OFFSET('Smelter Look-up'!$G$4,$V1173-4,0))</f>
        <v/>
      </c>
      <c r="I1173" s="218" t="str">
        <f ca="1">IF(ISERROR($V1173),"",OFFSET('Smelter Look-up'!$H$4,$V1173-4,0))</f>
        <v/>
      </c>
      <c r="J1173" s="218" t="str">
        <f ca="1">IF(ISERROR($V1173),"",OFFSET('Smelter Look-up'!$I$4,$V1173-4,0))</f>
        <v/>
      </c>
      <c r="K1173" s="272"/>
      <c r="L1173" s="272"/>
      <c r="M1173" s="272"/>
      <c r="N1173" s="272"/>
      <c r="O1173" s="272"/>
      <c r="P1173" s="219"/>
      <c r="Q1173" s="273"/>
      <c r="R1173" s="216" t="str">
        <f ca="1">IF(ISERROR($V1173),"",OFFSET('Smelter Look-up'!$C$4,$V1173-4,0)&amp;"")</f>
        <v/>
      </c>
      <c r="S1173" s="224" t="str">
        <f t="shared" ca="1" si="165"/>
        <v/>
      </c>
      <c r="T1173" s="224" t="str">
        <f ca="1">IF(B1173="","",IF(ISERROR(MATCH($J1173,SorP!$B$1:$B$6230,0)),"",INDIRECT("'SorP'!$A$"&amp;MATCH($J1173,SorP!$B$1:$B$6230,0))))</f>
        <v/>
      </c>
      <c r="U1173" s="240"/>
      <c r="V1173" s="274" t="e">
        <f>IF(C1173="",NA(),MATCH($B1173&amp;$C1173,'Smelter Look-up'!$J:$J,0))</f>
        <v>#N/A</v>
      </c>
      <c r="W1173" s="275"/>
      <c r="X1173" s="275">
        <f t="shared" ca="1" si="166"/>
        <v>0</v>
      </c>
      <c r="Y1173" s="275"/>
      <c r="Z1173" s="275"/>
      <c r="AB1173" s="277" t="str">
        <f t="shared" si="167"/>
        <v/>
      </c>
    </row>
    <row r="1174" spans="1:28" s="276" customFormat="1" ht="20.25">
      <c r="A1174" s="330"/>
      <c r="B1174" s="216" t="str">
        <f>IF(LEN(A1174)=0,"",INDEX('Smelter Look-up'!$A:$A,MATCH($A1174,'Smelter Look-up'!$E:$E,0)))</f>
        <v/>
      </c>
      <c r="C1174" s="220" t="str">
        <f>IF(LEN(A1174)=0,"",INDEX('Smelter Look-up'!$C:$C,MATCH($A1174,'Smelter Look-up'!$E:$E,0)))</f>
        <v/>
      </c>
      <c r="D1174" s="282"/>
      <c r="E1174" s="216" t="str">
        <f ca="1">IF(ISERROR($V1174),"",OFFSET('Smelter Look-up'!$D$4,$V1174-4,0)&amp;"")</f>
        <v/>
      </c>
      <c r="F1174" s="216" t="str">
        <f ca="1">IF(ISERROR($V1174),"",OFFSET('Smelter Look-up'!$E$4,$V1174-4,0))</f>
        <v/>
      </c>
      <c r="G1174" s="216" t="str">
        <f ca="1">IF(C1174=$X$4,"Enter smelter details",IF(ISERROR($V1174),"",OFFSET('Smelter Look-up'!$F$4,$V1174-4,0)))</f>
        <v/>
      </c>
      <c r="H1174" s="217" t="str">
        <f ca="1">IF(ISERROR($V1174),"",OFFSET('Smelter Look-up'!$G$4,$V1174-4,0))</f>
        <v/>
      </c>
      <c r="I1174" s="218" t="str">
        <f ca="1">IF(ISERROR($V1174),"",OFFSET('Smelter Look-up'!$H$4,$V1174-4,0))</f>
        <v/>
      </c>
      <c r="J1174" s="218" t="str">
        <f ca="1">IF(ISERROR($V1174),"",OFFSET('Smelter Look-up'!$I$4,$V1174-4,0))</f>
        <v/>
      </c>
      <c r="K1174" s="272"/>
      <c r="L1174" s="272"/>
      <c r="M1174" s="272"/>
      <c r="N1174" s="272"/>
      <c r="O1174" s="272"/>
      <c r="P1174" s="219"/>
      <c r="Q1174" s="273"/>
      <c r="R1174" s="216" t="str">
        <f ca="1">IF(ISERROR($V1174),"",OFFSET('Smelter Look-up'!$C$4,$V1174-4,0)&amp;"")</f>
        <v/>
      </c>
      <c r="S1174" s="224" t="str">
        <f t="shared" ca="1" si="165"/>
        <v/>
      </c>
      <c r="T1174" s="224" t="str">
        <f ca="1">IF(B1174="","",IF(ISERROR(MATCH($J1174,SorP!$B$1:$B$6230,0)),"",INDIRECT("'SorP'!$A$"&amp;MATCH($J1174,SorP!$B$1:$B$6230,0))))</f>
        <v/>
      </c>
      <c r="U1174" s="240"/>
      <c r="V1174" s="274" t="e">
        <f>IF(C1174="",NA(),MATCH($B1174&amp;$C1174,'Smelter Look-up'!$J:$J,0))</f>
        <v>#N/A</v>
      </c>
      <c r="W1174" s="275"/>
      <c r="X1174" s="275">
        <f t="shared" ca="1" si="166"/>
        <v>0</v>
      </c>
      <c r="Y1174" s="275"/>
      <c r="Z1174" s="275"/>
      <c r="AB1174" s="277" t="str">
        <f t="shared" si="167"/>
        <v/>
      </c>
    </row>
    <row r="1175" spans="1:28" s="276" customFormat="1" ht="20.25">
      <c r="A1175" s="330"/>
      <c r="B1175" s="216" t="str">
        <f>IF(LEN(A1175)=0,"",INDEX('Smelter Look-up'!$A:$A,MATCH($A1175,'Smelter Look-up'!$E:$E,0)))</f>
        <v/>
      </c>
      <c r="C1175" s="220" t="str">
        <f>IF(LEN(A1175)=0,"",INDEX('Smelter Look-up'!$C:$C,MATCH($A1175,'Smelter Look-up'!$E:$E,0)))</f>
        <v/>
      </c>
      <c r="D1175" s="282"/>
      <c r="E1175" s="216" t="str">
        <f ca="1">IF(ISERROR($V1175),"",OFFSET('Smelter Look-up'!$D$4,$V1175-4,0)&amp;"")</f>
        <v/>
      </c>
      <c r="F1175" s="216" t="str">
        <f ca="1">IF(ISERROR($V1175),"",OFFSET('Smelter Look-up'!$E$4,$V1175-4,0))</f>
        <v/>
      </c>
      <c r="G1175" s="216" t="str">
        <f ca="1">IF(C1175=$X$4,"Enter smelter details",IF(ISERROR($V1175),"",OFFSET('Smelter Look-up'!$F$4,$V1175-4,0)))</f>
        <v/>
      </c>
      <c r="H1175" s="217" t="str">
        <f ca="1">IF(ISERROR($V1175),"",OFFSET('Smelter Look-up'!$G$4,$V1175-4,0))</f>
        <v/>
      </c>
      <c r="I1175" s="218" t="str">
        <f ca="1">IF(ISERROR($V1175),"",OFFSET('Smelter Look-up'!$H$4,$V1175-4,0))</f>
        <v/>
      </c>
      <c r="J1175" s="218" t="str">
        <f ca="1">IF(ISERROR($V1175),"",OFFSET('Smelter Look-up'!$I$4,$V1175-4,0))</f>
        <v/>
      </c>
      <c r="K1175" s="272"/>
      <c r="L1175" s="272"/>
      <c r="M1175" s="272"/>
      <c r="N1175" s="272"/>
      <c r="O1175" s="272"/>
      <c r="P1175" s="219"/>
      <c r="Q1175" s="273"/>
      <c r="R1175" s="216" t="str">
        <f ca="1">IF(ISERROR($V1175),"",OFFSET('Smelter Look-up'!$C$4,$V1175-4,0)&amp;"")</f>
        <v/>
      </c>
      <c r="S1175" s="224" t="str">
        <f t="shared" ca="1" si="165"/>
        <v/>
      </c>
      <c r="T1175" s="224" t="str">
        <f ca="1">IF(B1175="","",IF(ISERROR(MATCH($J1175,SorP!$B$1:$B$6230,0)),"",INDIRECT("'SorP'!$A$"&amp;MATCH($J1175,SorP!$B$1:$B$6230,0))))</f>
        <v/>
      </c>
      <c r="U1175" s="240"/>
      <c r="V1175" s="274" t="e">
        <f>IF(C1175="",NA(),MATCH($B1175&amp;$C1175,'Smelter Look-up'!$J:$J,0))</f>
        <v>#N/A</v>
      </c>
      <c r="W1175" s="275"/>
      <c r="X1175" s="275">
        <f t="shared" ca="1" si="166"/>
        <v>0</v>
      </c>
      <c r="Y1175" s="275"/>
      <c r="Z1175" s="275"/>
      <c r="AB1175" s="277" t="str">
        <f t="shared" si="167"/>
        <v/>
      </c>
    </row>
    <row r="1176" spans="1:28" s="276" customFormat="1" ht="20.25">
      <c r="A1176" s="330"/>
      <c r="B1176" s="216" t="str">
        <f>IF(LEN(A1176)=0,"",INDEX('Smelter Look-up'!$A:$A,MATCH($A1176,'Smelter Look-up'!$E:$E,0)))</f>
        <v/>
      </c>
      <c r="C1176" s="220" t="str">
        <f>IF(LEN(A1176)=0,"",INDEX('Smelter Look-up'!$C:$C,MATCH($A1176,'Smelter Look-up'!$E:$E,0)))</f>
        <v/>
      </c>
      <c r="D1176" s="282"/>
      <c r="E1176" s="216" t="str">
        <f ca="1">IF(ISERROR($V1176),"",OFFSET('Smelter Look-up'!$D$4,$V1176-4,0)&amp;"")</f>
        <v/>
      </c>
      <c r="F1176" s="216" t="str">
        <f ca="1">IF(ISERROR($V1176),"",OFFSET('Smelter Look-up'!$E$4,$V1176-4,0))</f>
        <v/>
      </c>
      <c r="G1176" s="216" t="str">
        <f ca="1">IF(C1176=$X$4,"Enter smelter details",IF(ISERROR($V1176),"",OFFSET('Smelter Look-up'!$F$4,$V1176-4,0)))</f>
        <v/>
      </c>
      <c r="H1176" s="217" t="str">
        <f ca="1">IF(ISERROR($V1176),"",OFFSET('Smelter Look-up'!$G$4,$V1176-4,0))</f>
        <v/>
      </c>
      <c r="I1176" s="218" t="str">
        <f ca="1">IF(ISERROR($V1176),"",OFFSET('Smelter Look-up'!$H$4,$V1176-4,0))</f>
        <v/>
      </c>
      <c r="J1176" s="218" t="str">
        <f ca="1">IF(ISERROR($V1176),"",OFFSET('Smelter Look-up'!$I$4,$V1176-4,0))</f>
        <v/>
      </c>
      <c r="K1176" s="272"/>
      <c r="L1176" s="272"/>
      <c r="M1176" s="272"/>
      <c r="N1176" s="272"/>
      <c r="O1176" s="272"/>
      <c r="P1176" s="219"/>
      <c r="Q1176" s="273"/>
      <c r="R1176" s="216" t="str">
        <f ca="1">IF(ISERROR($V1176),"",OFFSET('Smelter Look-up'!$C$4,$V1176-4,0)&amp;"")</f>
        <v/>
      </c>
      <c r="S1176" s="224" t="str">
        <f t="shared" ca="1" si="165"/>
        <v/>
      </c>
      <c r="T1176" s="224" t="str">
        <f ca="1">IF(B1176="","",IF(ISERROR(MATCH($J1176,SorP!$B$1:$B$6230,0)),"",INDIRECT("'SorP'!$A$"&amp;MATCH($J1176,SorP!$B$1:$B$6230,0))))</f>
        <v/>
      </c>
      <c r="U1176" s="240"/>
      <c r="V1176" s="274" t="e">
        <f>IF(C1176="",NA(),MATCH($B1176&amp;$C1176,'Smelter Look-up'!$J:$J,0))</f>
        <v>#N/A</v>
      </c>
      <c r="W1176" s="275"/>
      <c r="X1176" s="275">
        <f t="shared" ca="1" si="166"/>
        <v>0</v>
      </c>
      <c r="Y1176" s="275"/>
      <c r="Z1176" s="275"/>
      <c r="AB1176" s="277" t="str">
        <f t="shared" si="167"/>
        <v/>
      </c>
    </row>
    <row r="1177" spans="1:28" s="276" customFormat="1" ht="20.25">
      <c r="A1177" s="330"/>
      <c r="B1177" s="216" t="str">
        <f>IF(LEN(A1177)=0,"",INDEX('Smelter Look-up'!$A:$A,MATCH($A1177,'Smelter Look-up'!$E:$E,0)))</f>
        <v/>
      </c>
      <c r="C1177" s="220" t="str">
        <f>IF(LEN(A1177)=0,"",INDEX('Smelter Look-up'!$C:$C,MATCH($A1177,'Smelter Look-up'!$E:$E,0)))</f>
        <v/>
      </c>
      <c r="D1177" s="282"/>
      <c r="E1177" s="216" t="str">
        <f ca="1">IF(ISERROR($V1177),"",OFFSET('Smelter Look-up'!$D$4,$V1177-4,0)&amp;"")</f>
        <v/>
      </c>
      <c r="F1177" s="216" t="str">
        <f ca="1">IF(ISERROR($V1177),"",OFFSET('Smelter Look-up'!$E$4,$V1177-4,0))</f>
        <v/>
      </c>
      <c r="G1177" s="216" t="str">
        <f ca="1">IF(C1177=$X$4,"Enter smelter details",IF(ISERROR($V1177),"",OFFSET('Smelter Look-up'!$F$4,$V1177-4,0)))</f>
        <v/>
      </c>
      <c r="H1177" s="217" t="str">
        <f ca="1">IF(ISERROR($V1177),"",OFFSET('Smelter Look-up'!$G$4,$V1177-4,0))</f>
        <v/>
      </c>
      <c r="I1177" s="218" t="str">
        <f ca="1">IF(ISERROR($V1177),"",OFFSET('Smelter Look-up'!$H$4,$V1177-4,0))</f>
        <v/>
      </c>
      <c r="J1177" s="218" t="str">
        <f ca="1">IF(ISERROR($V1177),"",OFFSET('Smelter Look-up'!$I$4,$V1177-4,0))</f>
        <v/>
      </c>
      <c r="K1177" s="272"/>
      <c r="L1177" s="272"/>
      <c r="M1177" s="272"/>
      <c r="N1177" s="272"/>
      <c r="O1177" s="272"/>
      <c r="P1177" s="219"/>
      <c r="Q1177" s="273"/>
      <c r="R1177" s="216" t="str">
        <f ca="1">IF(ISERROR($V1177),"",OFFSET('Smelter Look-up'!$C$4,$V1177-4,0)&amp;"")</f>
        <v/>
      </c>
      <c r="S1177" s="224" t="str">
        <f t="shared" ca="1" si="165"/>
        <v/>
      </c>
      <c r="T1177" s="224" t="str">
        <f ca="1">IF(B1177="","",IF(ISERROR(MATCH($J1177,SorP!$B$1:$B$6230,0)),"",INDIRECT("'SorP'!$A$"&amp;MATCH($J1177,SorP!$B$1:$B$6230,0))))</f>
        <v/>
      </c>
      <c r="U1177" s="240"/>
      <c r="V1177" s="274" t="e">
        <f>IF(C1177="",NA(),MATCH($B1177&amp;$C1177,'Smelter Look-up'!$J:$J,0))</f>
        <v>#N/A</v>
      </c>
      <c r="W1177" s="275"/>
      <c r="X1177" s="275">
        <f t="shared" ca="1" si="166"/>
        <v>0</v>
      </c>
      <c r="Y1177" s="275"/>
      <c r="Z1177" s="275"/>
      <c r="AB1177" s="277" t="str">
        <f t="shared" si="167"/>
        <v/>
      </c>
    </row>
    <row r="1178" spans="1:28" s="276" customFormat="1" ht="20.25">
      <c r="A1178" s="330"/>
      <c r="B1178" s="216" t="str">
        <f>IF(LEN(A1178)=0,"",INDEX('Smelter Look-up'!$A:$A,MATCH($A1178,'Smelter Look-up'!$E:$E,0)))</f>
        <v/>
      </c>
      <c r="C1178" s="220" t="str">
        <f>IF(LEN(A1178)=0,"",INDEX('Smelter Look-up'!$C:$C,MATCH($A1178,'Smelter Look-up'!$E:$E,0)))</f>
        <v/>
      </c>
      <c r="D1178" s="282"/>
      <c r="E1178" s="216" t="str">
        <f ca="1">IF(ISERROR($V1178),"",OFFSET('Smelter Look-up'!$D$4,$V1178-4,0)&amp;"")</f>
        <v/>
      </c>
      <c r="F1178" s="216" t="str">
        <f ca="1">IF(ISERROR($V1178),"",OFFSET('Smelter Look-up'!$E$4,$V1178-4,0))</f>
        <v/>
      </c>
      <c r="G1178" s="216" t="str">
        <f ca="1">IF(C1178=$X$4,"Enter smelter details",IF(ISERROR($V1178),"",OFFSET('Smelter Look-up'!$F$4,$V1178-4,0)))</f>
        <v/>
      </c>
      <c r="H1178" s="217" t="str">
        <f ca="1">IF(ISERROR($V1178),"",OFFSET('Smelter Look-up'!$G$4,$V1178-4,0))</f>
        <v/>
      </c>
      <c r="I1178" s="218" t="str">
        <f ca="1">IF(ISERROR($V1178),"",OFFSET('Smelter Look-up'!$H$4,$V1178-4,0))</f>
        <v/>
      </c>
      <c r="J1178" s="218" t="str">
        <f ca="1">IF(ISERROR($V1178),"",OFFSET('Smelter Look-up'!$I$4,$V1178-4,0))</f>
        <v/>
      </c>
      <c r="K1178" s="272"/>
      <c r="L1178" s="272"/>
      <c r="M1178" s="272"/>
      <c r="N1178" s="272"/>
      <c r="O1178" s="272"/>
      <c r="P1178" s="219"/>
      <c r="Q1178" s="273"/>
      <c r="R1178" s="216" t="str">
        <f ca="1">IF(ISERROR($V1178),"",OFFSET('Smelter Look-up'!$C$4,$V1178-4,0)&amp;"")</f>
        <v/>
      </c>
      <c r="S1178" s="224" t="str">
        <f t="shared" ca="1" si="165"/>
        <v/>
      </c>
      <c r="T1178" s="224" t="str">
        <f ca="1">IF(B1178="","",IF(ISERROR(MATCH($J1178,SorP!$B$1:$B$6230,0)),"",INDIRECT("'SorP'!$A$"&amp;MATCH($J1178,SorP!$B$1:$B$6230,0))))</f>
        <v/>
      </c>
      <c r="U1178" s="240"/>
      <c r="V1178" s="274" t="e">
        <f>IF(C1178="",NA(),MATCH($B1178&amp;$C1178,'Smelter Look-up'!$J:$J,0))</f>
        <v>#N/A</v>
      </c>
      <c r="W1178" s="275"/>
      <c r="X1178" s="275">
        <f t="shared" ca="1" si="166"/>
        <v>0</v>
      </c>
      <c r="Y1178" s="275"/>
      <c r="Z1178" s="275"/>
      <c r="AB1178" s="277" t="str">
        <f t="shared" si="167"/>
        <v/>
      </c>
    </row>
    <row r="1179" spans="1:28" s="276" customFormat="1" ht="20.25">
      <c r="A1179" s="330"/>
      <c r="B1179" s="216" t="str">
        <f>IF(LEN(A1179)=0,"",INDEX('Smelter Look-up'!$A:$A,MATCH($A1179,'Smelter Look-up'!$E:$E,0)))</f>
        <v/>
      </c>
      <c r="C1179" s="220" t="str">
        <f>IF(LEN(A1179)=0,"",INDEX('Smelter Look-up'!$C:$C,MATCH($A1179,'Smelter Look-up'!$E:$E,0)))</f>
        <v/>
      </c>
      <c r="D1179" s="282"/>
      <c r="E1179" s="216" t="str">
        <f ca="1">IF(ISERROR($V1179),"",OFFSET('Smelter Look-up'!$D$4,$V1179-4,0)&amp;"")</f>
        <v/>
      </c>
      <c r="F1179" s="216" t="str">
        <f ca="1">IF(ISERROR($V1179),"",OFFSET('Smelter Look-up'!$E$4,$V1179-4,0))</f>
        <v/>
      </c>
      <c r="G1179" s="216" t="str">
        <f ca="1">IF(C1179=$X$4,"Enter smelter details",IF(ISERROR($V1179),"",OFFSET('Smelter Look-up'!$F$4,$V1179-4,0)))</f>
        <v/>
      </c>
      <c r="H1179" s="217" t="str">
        <f ca="1">IF(ISERROR($V1179),"",OFFSET('Smelter Look-up'!$G$4,$V1179-4,0))</f>
        <v/>
      </c>
      <c r="I1179" s="218" t="str">
        <f ca="1">IF(ISERROR($V1179),"",OFFSET('Smelter Look-up'!$H$4,$V1179-4,0))</f>
        <v/>
      </c>
      <c r="J1179" s="218" t="str">
        <f ca="1">IF(ISERROR($V1179),"",OFFSET('Smelter Look-up'!$I$4,$V1179-4,0))</f>
        <v/>
      </c>
      <c r="K1179" s="272"/>
      <c r="L1179" s="272"/>
      <c r="M1179" s="272"/>
      <c r="N1179" s="272"/>
      <c r="O1179" s="272"/>
      <c r="P1179" s="219"/>
      <c r="Q1179" s="273"/>
      <c r="R1179" s="216" t="str">
        <f ca="1">IF(ISERROR($V1179),"",OFFSET('Smelter Look-up'!$C$4,$V1179-4,0)&amp;"")</f>
        <v/>
      </c>
      <c r="S1179" s="224" t="str">
        <f t="shared" ca="1" si="165"/>
        <v/>
      </c>
      <c r="T1179" s="224" t="str">
        <f ca="1">IF(B1179="","",IF(ISERROR(MATCH($J1179,SorP!$B$1:$B$6230,0)),"",INDIRECT("'SorP'!$A$"&amp;MATCH($J1179,SorP!$B$1:$B$6230,0))))</f>
        <v/>
      </c>
      <c r="U1179" s="240"/>
      <c r="V1179" s="274" t="e">
        <f>IF(C1179="",NA(),MATCH($B1179&amp;$C1179,'Smelter Look-up'!$J:$J,0))</f>
        <v>#N/A</v>
      </c>
      <c r="W1179" s="275"/>
      <c r="X1179" s="275">
        <f t="shared" ca="1" si="166"/>
        <v>0</v>
      </c>
      <c r="Y1179" s="275"/>
      <c r="Z1179" s="275"/>
      <c r="AB1179" s="277" t="str">
        <f t="shared" si="167"/>
        <v/>
      </c>
    </row>
    <row r="1180" spans="1:28" s="276" customFormat="1" ht="20.25">
      <c r="A1180" s="330"/>
      <c r="B1180" s="216" t="str">
        <f>IF(LEN(A1180)=0,"",INDEX('Smelter Look-up'!$A:$A,MATCH($A1180,'Smelter Look-up'!$E:$E,0)))</f>
        <v/>
      </c>
      <c r="C1180" s="220" t="str">
        <f>IF(LEN(A1180)=0,"",INDEX('Smelter Look-up'!$C:$C,MATCH($A1180,'Smelter Look-up'!$E:$E,0)))</f>
        <v/>
      </c>
      <c r="D1180" s="282"/>
      <c r="E1180" s="216" t="str">
        <f ca="1">IF(ISERROR($V1180),"",OFFSET('Smelter Look-up'!$D$4,$V1180-4,0)&amp;"")</f>
        <v/>
      </c>
      <c r="F1180" s="216" t="str">
        <f ca="1">IF(ISERROR($V1180),"",OFFSET('Smelter Look-up'!$E$4,$V1180-4,0))</f>
        <v/>
      </c>
      <c r="G1180" s="216" t="str">
        <f ca="1">IF(C1180=$X$4,"Enter smelter details",IF(ISERROR($V1180),"",OFFSET('Smelter Look-up'!$F$4,$V1180-4,0)))</f>
        <v/>
      </c>
      <c r="H1180" s="217" t="str">
        <f ca="1">IF(ISERROR($V1180),"",OFFSET('Smelter Look-up'!$G$4,$V1180-4,0))</f>
        <v/>
      </c>
      <c r="I1180" s="218" t="str">
        <f ca="1">IF(ISERROR($V1180),"",OFFSET('Smelter Look-up'!$H$4,$V1180-4,0))</f>
        <v/>
      </c>
      <c r="J1180" s="218" t="str">
        <f ca="1">IF(ISERROR($V1180),"",OFFSET('Smelter Look-up'!$I$4,$V1180-4,0))</f>
        <v/>
      </c>
      <c r="K1180" s="272"/>
      <c r="L1180" s="272"/>
      <c r="M1180" s="272"/>
      <c r="N1180" s="272"/>
      <c r="O1180" s="272"/>
      <c r="P1180" s="219"/>
      <c r="Q1180" s="273"/>
      <c r="R1180" s="216" t="str">
        <f ca="1">IF(ISERROR($V1180),"",OFFSET('Smelter Look-up'!$C$4,$V1180-4,0)&amp;"")</f>
        <v/>
      </c>
      <c r="S1180" s="224" t="str">
        <f t="shared" ref="S1180:S1210" ca="1" si="168">IF(B1180="","",IF(ISERROR(MATCH($E1180,CL,0)),"Unknown",INDIRECT("'C'!$A$"&amp;MATCH($E1180,CL,0)+1)))</f>
        <v/>
      </c>
      <c r="T1180" s="224" t="str">
        <f ca="1">IF(B1180="","",IF(ISERROR(MATCH($J1180,SorP!$B$1:$B$6230,0)),"",INDIRECT("'SorP'!$A$"&amp;MATCH($J1180,SorP!$B$1:$B$6230,0))))</f>
        <v/>
      </c>
      <c r="U1180" s="240"/>
      <c r="V1180" s="274" t="e">
        <f>IF(C1180="",NA(),MATCH($B1180&amp;$C1180,'Smelter Look-up'!$J:$J,0))</f>
        <v>#N/A</v>
      </c>
      <c r="W1180" s="275"/>
      <c r="X1180" s="275">
        <f t="shared" ref="X1180:X1210" ca="1" si="169">IF(AND(C1180="Smelter not listed",OR(LEN(D1180)=0,LEN(E1180)=0)),1,0)</f>
        <v>0</v>
      </c>
      <c r="Y1180" s="275"/>
      <c r="Z1180" s="275"/>
      <c r="AB1180" s="277" t="str">
        <f t="shared" ref="AB1180:AB1210" si="170">B1180&amp;C1180</f>
        <v/>
      </c>
    </row>
    <row r="1181" spans="1:28" s="276" customFormat="1" ht="20.25">
      <c r="A1181" s="330"/>
      <c r="B1181" s="216" t="str">
        <f>IF(LEN(A1181)=0,"",INDEX('Smelter Look-up'!$A:$A,MATCH($A1181,'Smelter Look-up'!$E:$E,0)))</f>
        <v/>
      </c>
      <c r="C1181" s="220" t="str">
        <f>IF(LEN(A1181)=0,"",INDEX('Smelter Look-up'!$C:$C,MATCH($A1181,'Smelter Look-up'!$E:$E,0)))</f>
        <v/>
      </c>
      <c r="D1181" s="282"/>
      <c r="E1181" s="216" t="str">
        <f ca="1">IF(ISERROR($V1181),"",OFFSET('Smelter Look-up'!$D$4,$V1181-4,0)&amp;"")</f>
        <v/>
      </c>
      <c r="F1181" s="216" t="str">
        <f ca="1">IF(ISERROR($V1181),"",OFFSET('Smelter Look-up'!$E$4,$V1181-4,0))</f>
        <v/>
      </c>
      <c r="G1181" s="216" t="str">
        <f ca="1">IF(C1181=$X$4,"Enter smelter details",IF(ISERROR($V1181),"",OFFSET('Smelter Look-up'!$F$4,$V1181-4,0)))</f>
        <v/>
      </c>
      <c r="H1181" s="217" t="str">
        <f ca="1">IF(ISERROR($V1181),"",OFFSET('Smelter Look-up'!$G$4,$V1181-4,0))</f>
        <v/>
      </c>
      <c r="I1181" s="218" t="str">
        <f ca="1">IF(ISERROR($V1181),"",OFFSET('Smelter Look-up'!$H$4,$V1181-4,0))</f>
        <v/>
      </c>
      <c r="J1181" s="218" t="str">
        <f ca="1">IF(ISERROR($V1181),"",OFFSET('Smelter Look-up'!$I$4,$V1181-4,0))</f>
        <v/>
      </c>
      <c r="K1181" s="272"/>
      <c r="L1181" s="272"/>
      <c r="M1181" s="272"/>
      <c r="N1181" s="272"/>
      <c r="O1181" s="272"/>
      <c r="P1181" s="219"/>
      <c r="Q1181" s="273"/>
      <c r="R1181" s="216" t="str">
        <f ca="1">IF(ISERROR($V1181),"",OFFSET('Smelter Look-up'!$C$4,$V1181-4,0)&amp;"")</f>
        <v/>
      </c>
      <c r="S1181" s="224" t="str">
        <f t="shared" ca="1" si="168"/>
        <v/>
      </c>
      <c r="T1181" s="224" t="str">
        <f ca="1">IF(B1181="","",IF(ISERROR(MATCH($J1181,SorP!$B$1:$B$6230,0)),"",INDIRECT("'SorP'!$A$"&amp;MATCH($J1181,SorP!$B$1:$B$6230,0))))</f>
        <v/>
      </c>
      <c r="U1181" s="240"/>
      <c r="V1181" s="274" t="e">
        <f>IF(C1181="",NA(),MATCH($B1181&amp;$C1181,'Smelter Look-up'!$J:$J,0))</f>
        <v>#N/A</v>
      </c>
      <c r="W1181" s="275"/>
      <c r="X1181" s="275">
        <f t="shared" ca="1" si="169"/>
        <v>0</v>
      </c>
      <c r="Y1181" s="275"/>
      <c r="Z1181" s="275"/>
      <c r="AB1181" s="277" t="str">
        <f t="shared" si="170"/>
        <v/>
      </c>
    </row>
    <row r="1182" spans="1:28" s="276" customFormat="1" ht="20.25">
      <c r="A1182" s="330"/>
      <c r="B1182" s="216" t="str">
        <f>IF(LEN(A1182)=0,"",INDEX('Smelter Look-up'!$A:$A,MATCH($A1182,'Smelter Look-up'!$E:$E,0)))</f>
        <v/>
      </c>
      <c r="C1182" s="220" t="str">
        <f>IF(LEN(A1182)=0,"",INDEX('Smelter Look-up'!$C:$C,MATCH($A1182,'Smelter Look-up'!$E:$E,0)))</f>
        <v/>
      </c>
      <c r="D1182" s="282"/>
      <c r="E1182" s="216" t="str">
        <f ca="1">IF(ISERROR($V1182),"",OFFSET('Smelter Look-up'!$D$4,$V1182-4,0)&amp;"")</f>
        <v/>
      </c>
      <c r="F1182" s="216" t="str">
        <f ca="1">IF(ISERROR($V1182),"",OFFSET('Smelter Look-up'!$E$4,$V1182-4,0))</f>
        <v/>
      </c>
      <c r="G1182" s="216" t="str">
        <f ca="1">IF(C1182=$X$4,"Enter smelter details",IF(ISERROR($V1182),"",OFFSET('Smelter Look-up'!$F$4,$V1182-4,0)))</f>
        <v/>
      </c>
      <c r="H1182" s="217" t="str">
        <f ca="1">IF(ISERROR($V1182),"",OFFSET('Smelter Look-up'!$G$4,$V1182-4,0))</f>
        <v/>
      </c>
      <c r="I1182" s="218" t="str">
        <f ca="1">IF(ISERROR($V1182),"",OFFSET('Smelter Look-up'!$H$4,$V1182-4,0))</f>
        <v/>
      </c>
      <c r="J1182" s="218" t="str">
        <f ca="1">IF(ISERROR($V1182),"",OFFSET('Smelter Look-up'!$I$4,$V1182-4,0))</f>
        <v/>
      </c>
      <c r="K1182" s="272"/>
      <c r="L1182" s="272"/>
      <c r="M1182" s="272"/>
      <c r="N1182" s="272"/>
      <c r="O1182" s="272"/>
      <c r="P1182" s="219"/>
      <c r="Q1182" s="273"/>
      <c r="R1182" s="216" t="str">
        <f ca="1">IF(ISERROR($V1182),"",OFFSET('Smelter Look-up'!$C$4,$V1182-4,0)&amp;"")</f>
        <v/>
      </c>
      <c r="S1182" s="224" t="str">
        <f t="shared" ca="1" si="168"/>
        <v/>
      </c>
      <c r="T1182" s="224" t="str">
        <f ca="1">IF(B1182="","",IF(ISERROR(MATCH($J1182,SorP!$B$1:$B$6230,0)),"",INDIRECT("'SorP'!$A$"&amp;MATCH($J1182,SorP!$B$1:$B$6230,0))))</f>
        <v/>
      </c>
      <c r="U1182" s="240"/>
      <c r="V1182" s="274" t="e">
        <f>IF(C1182="",NA(),MATCH($B1182&amp;$C1182,'Smelter Look-up'!$J:$J,0))</f>
        <v>#N/A</v>
      </c>
      <c r="W1182" s="275"/>
      <c r="X1182" s="275">
        <f t="shared" ca="1" si="169"/>
        <v>0</v>
      </c>
      <c r="Y1182" s="275"/>
      <c r="Z1182" s="275"/>
      <c r="AB1182" s="277" t="str">
        <f t="shared" si="170"/>
        <v/>
      </c>
    </row>
    <row r="1183" spans="1:28" s="276" customFormat="1" ht="20.25">
      <c r="A1183" s="330"/>
      <c r="B1183" s="216" t="str">
        <f>IF(LEN(A1183)=0,"",INDEX('Smelter Look-up'!$A:$A,MATCH($A1183,'Smelter Look-up'!$E:$E,0)))</f>
        <v/>
      </c>
      <c r="C1183" s="220" t="str">
        <f>IF(LEN(A1183)=0,"",INDEX('Smelter Look-up'!$C:$C,MATCH($A1183,'Smelter Look-up'!$E:$E,0)))</f>
        <v/>
      </c>
      <c r="D1183" s="282"/>
      <c r="E1183" s="216" t="str">
        <f ca="1">IF(ISERROR($V1183),"",OFFSET('Smelter Look-up'!$D$4,$V1183-4,0)&amp;"")</f>
        <v/>
      </c>
      <c r="F1183" s="216" t="str">
        <f ca="1">IF(ISERROR($V1183),"",OFFSET('Smelter Look-up'!$E$4,$V1183-4,0))</f>
        <v/>
      </c>
      <c r="G1183" s="216" t="str">
        <f ca="1">IF(C1183=$X$4,"Enter smelter details",IF(ISERROR($V1183),"",OFFSET('Smelter Look-up'!$F$4,$V1183-4,0)))</f>
        <v/>
      </c>
      <c r="H1183" s="217" t="str">
        <f ca="1">IF(ISERROR($V1183),"",OFFSET('Smelter Look-up'!$G$4,$V1183-4,0))</f>
        <v/>
      </c>
      <c r="I1183" s="218" t="str">
        <f ca="1">IF(ISERROR($V1183),"",OFFSET('Smelter Look-up'!$H$4,$V1183-4,0))</f>
        <v/>
      </c>
      <c r="J1183" s="218" t="str">
        <f ca="1">IF(ISERROR($V1183),"",OFFSET('Smelter Look-up'!$I$4,$V1183-4,0))</f>
        <v/>
      </c>
      <c r="K1183" s="272"/>
      <c r="L1183" s="272"/>
      <c r="M1183" s="272"/>
      <c r="N1183" s="272"/>
      <c r="O1183" s="272"/>
      <c r="P1183" s="219"/>
      <c r="Q1183" s="273"/>
      <c r="R1183" s="216" t="str">
        <f ca="1">IF(ISERROR($V1183),"",OFFSET('Smelter Look-up'!$C$4,$V1183-4,0)&amp;"")</f>
        <v/>
      </c>
      <c r="S1183" s="224" t="str">
        <f t="shared" ca="1" si="168"/>
        <v/>
      </c>
      <c r="T1183" s="224" t="str">
        <f ca="1">IF(B1183="","",IF(ISERROR(MATCH($J1183,SorP!$B$1:$B$6230,0)),"",INDIRECT("'SorP'!$A$"&amp;MATCH($J1183,SorP!$B$1:$B$6230,0))))</f>
        <v/>
      </c>
      <c r="U1183" s="240"/>
      <c r="V1183" s="274" t="e">
        <f>IF(C1183="",NA(),MATCH($B1183&amp;$C1183,'Smelter Look-up'!$J:$J,0))</f>
        <v>#N/A</v>
      </c>
      <c r="W1183" s="275"/>
      <c r="X1183" s="275">
        <f t="shared" ca="1" si="169"/>
        <v>0</v>
      </c>
      <c r="Y1183" s="275"/>
      <c r="Z1183" s="275"/>
      <c r="AB1183" s="277" t="str">
        <f t="shared" si="170"/>
        <v/>
      </c>
    </row>
    <row r="1184" spans="1:28" s="276" customFormat="1" ht="20.25">
      <c r="A1184" s="330"/>
      <c r="B1184" s="216" t="str">
        <f>IF(LEN(A1184)=0,"",INDEX('Smelter Look-up'!$A:$A,MATCH($A1184,'Smelter Look-up'!$E:$E,0)))</f>
        <v/>
      </c>
      <c r="C1184" s="220" t="str">
        <f>IF(LEN(A1184)=0,"",INDEX('Smelter Look-up'!$C:$C,MATCH($A1184,'Smelter Look-up'!$E:$E,0)))</f>
        <v/>
      </c>
      <c r="D1184" s="282"/>
      <c r="E1184" s="216" t="str">
        <f ca="1">IF(ISERROR($V1184),"",OFFSET('Smelter Look-up'!$D$4,$V1184-4,0)&amp;"")</f>
        <v/>
      </c>
      <c r="F1184" s="216" t="str">
        <f ca="1">IF(ISERROR($V1184),"",OFFSET('Smelter Look-up'!$E$4,$V1184-4,0))</f>
        <v/>
      </c>
      <c r="G1184" s="216" t="str">
        <f ca="1">IF(C1184=$X$4,"Enter smelter details",IF(ISERROR($V1184),"",OFFSET('Smelter Look-up'!$F$4,$V1184-4,0)))</f>
        <v/>
      </c>
      <c r="H1184" s="217" t="str">
        <f ca="1">IF(ISERROR($V1184),"",OFFSET('Smelter Look-up'!$G$4,$V1184-4,0))</f>
        <v/>
      </c>
      <c r="I1184" s="218" t="str">
        <f ca="1">IF(ISERROR($V1184),"",OFFSET('Smelter Look-up'!$H$4,$V1184-4,0))</f>
        <v/>
      </c>
      <c r="J1184" s="218" t="str">
        <f ca="1">IF(ISERROR($V1184),"",OFFSET('Smelter Look-up'!$I$4,$V1184-4,0))</f>
        <v/>
      </c>
      <c r="K1184" s="272"/>
      <c r="L1184" s="272"/>
      <c r="M1184" s="272"/>
      <c r="N1184" s="272"/>
      <c r="O1184" s="272"/>
      <c r="P1184" s="219"/>
      <c r="Q1184" s="273"/>
      <c r="R1184" s="216" t="str">
        <f ca="1">IF(ISERROR($V1184),"",OFFSET('Smelter Look-up'!$C$4,$V1184-4,0)&amp;"")</f>
        <v/>
      </c>
      <c r="S1184" s="224" t="str">
        <f t="shared" ca="1" si="168"/>
        <v/>
      </c>
      <c r="T1184" s="224" t="str">
        <f ca="1">IF(B1184="","",IF(ISERROR(MATCH($J1184,SorP!$B$1:$B$6230,0)),"",INDIRECT("'SorP'!$A$"&amp;MATCH($J1184,SorP!$B$1:$B$6230,0))))</f>
        <v/>
      </c>
      <c r="U1184" s="240"/>
      <c r="V1184" s="274" t="e">
        <f>IF(C1184="",NA(),MATCH($B1184&amp;$C1184,'Smelter Look-up'!$J:$J,0))</f>
        <v>#N/A</v>
      </c>
      <c r="W1184" s="275"/>
      <c r="X1184" s="275">
        <f t="shared" ca="1" si="169"/>
        <v>0</v>
      </c>
      <c r="Y1184" s="275"/>
      <c r="Z1184" s="275"/>
      <c r="AB1184" s="277" t="str">
        <f t="shared" si="170"/>
        <v/>
      </c>
    </row>
    <row r="1185" spans="1:28" s="276" customFormat="1" ht="20.25">
      <c r="A1185" s="330"/>
      <c r="B1185" s="216" t="str">
        <f>IF(LEN(A1185)=0,"",INDEX('Smelter Look-up'!$A:$A,MATCH($A1185,'Smelter Look-up'!$E:$E,0)))</f>
        <v/>
      </c>
      <c r="C1185" s="220" t="str">
        <f>IF(LEN(A1185)=0,"",INDEX('Smelter Look-up'!$C:$C,MATCH($A1185,'Smelter Look-up'!$E:$E,0)))</f>
        <v/>
      </c>
      <c r="D1185" s="282"/>
      <c r="E1185" s="216" t="str">
        <f ca="1">IF(ISERROR($V1185),"",OFFSET('Smelter Look-up'!$D$4,$V1185-4,0)&amp;"")</f>
        <v/>
      </c>
      <c r="F1185" s="216" t="str">
        <f ca="1">IF(ISERROR($V1185),"",OFFSET('Smelter Look-up'!$E$4,$V1185-4,0))</f>
        <v/>
      </c>
      <c r="G1185" s="216" t="str">
        <f ca="1">IF(C1185=$X$4,"Enter smelter details",IF(ISERROR($V1185),"",OFFSET('Smelter Look-up'!$F$4,$V1185-4,0)))</f>
        <v/>
      </c>
      <c r="H1185" s="217" t="str">
        <f ca="1">IF(ISERROR($V1185),"",OFFSET('Smelter Look-up'!$G$4,$V1185-4,0))</f>
        <v/>
      </c>
      <c r="I1185" s="218" t="str">
        <f ca="1">IF(ISERROR($V1185),"",OFFSET('Smelter Look-up'!$H$4,$V1185-4,0))</f>
        <v/>
      </c>
      <c r="J1185" s="218" t="str">
        <f ca="1">IF(ISERROR($V1185),"",OFFSET('Smelter Look-up'!$I$4,$V1185-4,0))</f>
        <v/>
      </c>
      <c r="K1185" s="272"/>
      <c r="L1185" s="272"/>
      <c r="M1185" s="272"/>
      <c r="N1185" s="272"/>
      <c r="O1185" s="272"/>
      <c r="P1185" s="219"/>
      <c r="Q1185" s="273"/>
      <c r="R1185" s="216" t="str">
        <f ca="1">IF(ISERROR($V1185),"",OFFSET('Smelter Look-up'!$C$4,$V1185-4,0)&amp;"")</f>
        <v/>
      </c>
      <c r="S1185" s="224" t="str">
        <f t="shared" ca="1" si="168"/>
        <v/>
      </c>
      <c r="T1185" s="224" t="str">
        <f ca="1">IF(B1185="","",IF(ISERROR(MATCH($J1185,SorP!$B$1:$B$6230,0)),"",INDIRECT("'SorP'!$A$"&amp;MATCH($J1185,SorP!$B$1:$B$6230,0))))</f>
        <v/>
      </c>
      <c r="U1185" s="240"/>
      <c r="V1185" s="274" t="e">
        <f>IF(C1185="",NA(),MATCH($B1185&amp;$C1185,'Smelter Look-up'!$J:$J,0))</f>
        <v>#N/A</v>
      </c>
      <c r="W1185" s="275"/>
      <c r="X1185" s="275">
        <f t="shared" ca="1" si="169"/>
        <v>0</v>
      </c>
      <c r="Y1185" s="275"/>
      <c r="Z1185" s="275"/>
      <c r="AB1185" s="277" t="str">
        <f t="shared" si="170"/>
        <v/>
      </c>
    </row>
    <row r="1186" spans="1:28" s="276" customFormat="1" ht="20.25">
      <c r="A1186" s="330"/>
      <c r="B1186" s="216" t="str">
        <f>IF(LEN(A1186)=0,"",INDEX('Smelter Look-up'!$A:$A,MATCH($A1186,'Smelter Look-up'!$E:$E,0)))</f>
        <v/>
      </c>
      <c r="C1186" s="220" t="str">
        <f>IF(LEN(A1186)=0,"",INDEX('Smelter Look-up'!$C:$C,MATCH($A1186,'Smelter Look-up'!$E:$E,0)))</f>
        <v/>
      </c>
      <c r="D1186" s="282"/>
      <c r="E1186" s="216" t="str">
        <f ca="1">IF(ISERROR($V1186),"",OFFSET('Smelter Look-up'!$D$4,$V1186-4,0)&amp;"")</f>
        <v/>
      </c>
      <c r="F1186" s="216" t="str">
        <f ca="1">IF(ISERROR($V1186),"",OFFSET('Smelter Look-up'!$E$4,$V1186-4,0))</f>
        <v/>
      </c>
      <c r="G1186" s="216" t="str">
        <f ca="1">IF(C1186=$X$4,"Enter smelter details",IF(ISERROR($V1186),"",OFFSET('Smelter Look-up'!$F$4,$V1186-4,0)))</f>
        <v/>
      </c>
      <c r="H1186" s="217" t="str">
        <f ca="1">IF(ISERROR($V1186),"",OFFSET('Smelter Look-up'!$G$4,$V1186-4,0))</f>
        <v/>
      </c>
      <c r="I1186" s="218" t="str">
        <f ca="1">IF(ISERROR($V1186),"",OFFSET('Smelter Look-up'!$H$4,$V1186-4,0))</f>
        <v/>
      </c>
      <c r="J1186" s="218" t="str">
        <f ca="1">IF(ISERROR($V1186),"",OFFSET('Smelter Look-up'!$I$4,$V1186-4,0))</f>
        <v/>
      </c>
      <c r="K1186" s="272"/>
      <c r="L1186" s="272"/>
      <c r="M1186" s="272"/>
      <c r="N1186" s="272"/>
      <c r="O1186" s="272"/>
      <c r="P1186" s="219"/>
      <c r="Q1186" s="273"/>
      <c r="R1186" s="216" t="str">
        <f ca="1">IF(ISERROR($V1186),"",OFFSET('Smelter Look-up'!$C$4,$V1186-4,0)&amp;"")</f>
        <v/>
      </c>
      <c r="S1186" s="224" t="str">
        <f t="shared" ca="1" si="168"/>
        <v/>
      </c>
      <c r="T1186" s="224" t="str">
        <f ca="1">IF(B1186="","",IF(ISERROR(MATCH($J1186,SorP!$B$1:$B$6230,0)),"",INDIRECT("'SorP'!$A$"&amp;MATCH($J1186,SorP!$B$1:$B$6230,0))))</f>
        <v/>
      </c>
      <c r="U1186" s="240"/>
      <c r="V1186" s="274" t="e">
        <f>IF(C1186="",NA(),MATCH($B1186&amp;$C1186,'Smelter Look-up'!$J:$J,0))</f>
        <v>#N/A</v>
      </c>
      <c r="W1186" s="275"/>
      <c r="X1186" s="275">
        <f t="shared" ca="1" si="169"/>
        <v>0</v>
      </c>
      <c r="Y1186" s="275"/>
      <c r="Z1186" s="275"/>
      <c r="AB1186" s="277" t="str">
        <f t="shared" si="170"/>
        <v/>
      </c>
    </row>
    <row r="1187" spans="1:28" s="276" customFormat="1" ht="20.25">
      <c r="A1187" s="330"/>
      <c r="B1187" s="216" t="str">
        <f>IF(LEN(A1187)=0,"",INDEX('Smelter Look-up'!$A:$A,MATCH($A1187,'Smelter Look-up'!$E:$E,0)))</f>
        <v/>
      </c>
      <c r="C1187" s="220" t="str">
        <f>IF(LEN(A1187)=0,"",INDEX('Smelter Look-up'!$C:$C,MATCH($A1187,'Smelter Look-up'!$E:$E,0)))</f>
        <v/>
      </c>
      <c r="D1187" s="282"/>
      <c r="E1187" s="216" t="str">
        <f ca="1">IF(ISERROR($V1187),"",OFFSET('Smelter Look-up'!$D$4,$V1187-4,0)&amp;"")</f>
        <v/>
      </c>
      <c r="F1187" s="216" t="str">
        <f ca="1">IF(ISERROR($V1187),"",OFFSET('Smelter Look-up'!$E$4,$V1187-4,0))</f>
        <v/>
      </c>
      <c r="G1187" s="216" t="str">
        <f ca="1">IF(C1187=$X$4,"Enter smelter details",IF(ISERROR($V1187),"",OFFSET('Smelter Look-up'!$F$4,$V1187-4,0)))</f>
        <v/>
      </c>
      <c r="H1187" s="217" t="str">
        <f ca="1">IF(ISERROR($V1187),"",OFFSET('Smelter Look-up'!$G$4,$V1187-4,0))</f>
        <v/>
      </c>
      <c r="I1187" s="218" t="str">
        <f ca="1">IF(ISERROR($V1187),"",OFFSET('Smelter Look-up'!$H$4,$V1187-4,0))</f>
        <v/>
      </c>
      <c r="J1187" s="218" t="str">
        <f ca="1">IF(ISERROR($V1187),"",OFFSET('Smelter Look-up'!$I$4,$V1187-4,0))</f>
        <v/>
      </c>
      <c r="K1187" s="272"/>
      <c r="L1187" s="272"/>
      <c r="M1187" s="272"/>
      <c r="N1187" s="272"/>
      <c r="O1187" s="272"/>
      <c r="P1187" s="219"/>
      <c r="Q1187" s="273"/>
      <c r="R1187" s="216" t="str">
        <f ca="1">IF(ISERROR($V1187),"",OFFSET('Smelter Look-up'!$C$4,$V1187-4,0)&amp;"")</f>
        <v/>
      </c>
      <c r="S1187" s="224" t="str">
        <f t="shared" ca="1" si="168"/>
        <v/>
      </c>
      <c r="T1187" s="224" t="str">
        <f ca="1">IF(B1187="","",IF(ISERROR(MATCH($J1187,SorP!$B$1:$B$6230,0)),"",INDIRECT("'SorP'!$A$"&amp;MATCH($J1187,SorP!$B$1:$B$6230,0))))</f>
        <v/>
      </c>
      <c r="U1187" s="240"/>
      <c r="V1187" s="274" t="e">
        <f>IF(C1187="",NA(),MATCH($B1187&amp;$C1187,'Smelter Look-up'!$J:$J,0))</f>
        <v>#N/A</v>
      </c>
      <c r="W1187" s="275"/>
      <c r="X1187" s="275">
        <f t="shared" ca="1" si="169"/>
        <v>0</v>
      </c>
      <c r="Y1187" s="275"/>
      <c r="Z1187" s="275"/>
      <c r="AB1187" s="277" t="str">
        <f t="shared" si="170"/>
        <v/>
      </c>
    </row>
    <row r="1188" spans="1:28" s="276" customFormat="1" ht="20.25">
      <c r="A1188" s="330"/>
      <c r="B1188" s="216" t="str">
        <f>IF(LEN(A1188)=0,"",INDEX('Smelter Look-up'!$A:$A,MATCH($A1188,'Smelter Look-up'!$E:$E,0)))</f>
        <v/>
      </c>
      <c r="C1188" s="220" t="str">
        <f>IF(LEN(A1188)=0,"",INDEX('Smelter Look-up'!$C:$C,MATCH($A1188,'Smelter Look-up'!$E:$E,0)))</f>
        <v/>
      </c>
      <c r="D1188" s="282"/>
      <c r="E1188" s="216" t="str">
        <f ca="1">IF(ISERROR($V1188),"",OFFSET('Smelter Look-up'!$D$4,$V1188-4,0)&amp;"")</f>
        <v/>
      </c>
      <c r="F1188" s="216" t="str">
        <f ca="1">IF(ISERROR($V1188),"",OFFSET('Smelter Look-up'!$E$4,$V1188-4,0))</f>
        <v/>
      </c>
      <c r="G1188" s="216" t="str">
        <f ca="1">IF(C1188=$X$4,"Enter smelter details",IF(ISERROR($V1188),"",OFFSET('Smelter Look-up'!$F$4,$V1188-4,0)))</f>
        <v/>
      </c>
      <c r="H1188" s="217" t="str">
        <f ca="1">IF(ISERROR($V1188),"",OFFSET('Smelter Look-up'!$G$4,$V1188-4,0))</f>
        <v/>
      </c>
      <c r="I1188" s="218" t="str">
        <f ca="1">IF(ISERROR($V1188),"",OFFSET('Smelter Look-up'!$H$4,$V1188-4,0))</f>
        <v/>
      </c>
      <c r="J1188" s="218" t="str">
        <f ca="1">IF(ISERROR($V1188),"",OFFSET('Smelter Look-up'!$I$4,$V1188-4,0))</f>
        <v/>
      </c>
      <c r="K1188" s="272"/>
      <c r="L1188" s="272"/>
      <c r="M1188" s="272"/>
      <c r="N1188" s="272"/>
      <c r="O1188" s="272"/>
      <c r="P1188" s="219"/>
      <c r="Q1188" s="273"/>
      <c r="R1188" s="216" t="str">
        <f ca="1">IF(ISERROR($V1188),"",OFFSET('Smelter Look-up'!$C$4,$V1188-4,0)&amp;"")</f>
        <v/>
      </c>
      <c r="S1188" s="224" t="str">
        <f t="shared" ca="1" si="168"/>
        <v/>
      </c>
      <c r="T1188" s="224" t="str">
        <f ca="1">IF(B1188="","",IF(ISERROR(MATCH($J1188,SorP!$B$1:$B$6230,0)),"",INDIRECT("'SorP'!$A$"&amp;MATCH($J1188,SorP!$B$1:$B$6230,0))))</f>
        <v/>
      </c>
      <c r="U1188" s="240"/>
      <c r="V1188" s="274" t="e">
        <f>IF(C1188="",NA(),MATCH($B1188&amp;$C1188,'Smelter Look-up'!$J:$J,0))</f>
        <v>#N/A</v>
      </c>
      <c r="W1188" s="275"/>
      <c r="X1188" s="275">
        <f t="shared" ca="1" si="169"/>
        <v>0</v>
      </c>
      <c r="Y1188" s="275"/>
      <c r="Z1188" s="275"/>
      <c r="AB1188" s="277" t="str">
        <f t="shared" si="170"/>
        <v/>
      </c>
    </row>
    <row r="1189" spans="1:28" s="276" customFormat="1" ht="20.25">
      <c r="A1189" s="330"/>
      <c r="B1189" s="216" t="str">
        <f>IF(LEN(A1189)=0,"",INDEX('Smelter Look-up'!$A:$A,MATCH($A1189,'Smelter Look-up'!$E:$E,0)))</f>
        <v/>
      </c>
      <c r="C1189" s="220" t="str">
        <f>IF(LEN(A1189)=0,"",INDEX('Smelter Look-up'!$C:$C,MATCH($A1189,'Smelter Look-up'!$E:$E,0)))</f>
        <v/>
      </c>
      <c r="D1189" s="282"/>
      <c r="E1189" s="216" t="str">
        <f ca="1">IF(ISERROR($V1189),"",OFFSET('Smelter Look-up'!$D$4,$V1189-4,0)&amp;"")</f>
        <v/>
      </c>
      <c r="F1189" s="216" t="str">
        <f ca="1">IF(ISERROR($V1189),"",OFFSET('Smelter Look-up'!$E$4,$V1189-4,0))</f>
        <v/>
      </c>
      <c r="G1189" s="216" t="str">
        <f ca="1">IF(C1189=$X$4,"Enter smelter details",IF(ISERROR($V1189),"",OFFSET('Smelter Look-up'!$F$4,$V1189-4,0)))</f>
        <v/>
      </c>
      <c r="H1189" s="217" t="str">
        <f ca="1">IF(ISERROR($V1189),"",OFFSET('Smelter Look-up'!$G$4,$V1189-4,0))</f>
        <v/>
      </c>
      <c r="I1189" s="218" t="str">
        <f ca="1">IF(ISERROR($V1189),"",OFFSET('Smelter Look-up'!$H$4,$V1189-4,0))</f>
        <v/>
      </c>
      <c r="J1189" s="218" t="str">
        <f ca="1">IF(ISERROR($V1189),"",OFFSET('Smelter Look-up'!$I$4,$V1189-4,0))</f>
        <v/>
      </c>
      <c r="K1189" s="272"/>
      <c r="L1189" s="272"/>
      <c r="M1189" s="272"/>
      <c r="N1189" s="272"/>
      <c r="O1189" s="272"/>
      <c r="P1189" s="219"/>
      <c r="Q1189" s="273"/>
      <c r="R1189" s="216" t="str">
        <f ca="1">IF(ISERROR($V1189),"",OFFSET('Smelter Look-up'!$C$4,$V1189-4,0)&amp;"")</f>
        <v/>
      </c>
      <c r="S1189" s="224" t="str">
        <f t="shared" ca="1" si="168"/>
        <v/>
      </c>
      <c r="T1189" s="224" t="str">
        <f ca="1">IF(B1189="","",IF(ISERROR(MATCH($J1189,SorP!$B$1:$B$6230,0)),"",INDIRECT("'SorP'!$A$"&amp;MATCH($J1189,SorP!$B$1:$B$6230,0))))</f>
        <v/>
      </c>
      <c r="U1189" s="240"/>
      <c r="V1189" s="274" t="e">
        <f>IF(C1189="",NA(),MATCH($B1189&amp;$C1189,'Smelter Look-up'!$J:$J,0))</f>
        <v>#N/A</v>
      </c>
      <c r="W1189" s="275"/>
      <c r="X1189" s="275">
        <f t="shared" ca="1" si="169"/>
        <v>0</v>
      </c>
      <c r="Y1189" s="275"/>
      <c r="Z1189" s="275"/>
      <c r="AB1189" s="277" t="str">
        <f t="shared" si="170"/>
        <v/>
      </c>
    </row>
    <row r="1190" spans="1:28" s="276" customFormat="1" ht="20.25">
      <c r="A1190" s="330"/>
      <c r="B1190" s="216" t="str">
        <f>IF(LEN(A1190)=0,"",INDEX('Smelter Look-up'!$A:$A,MATCH($A1190,'Smelter Look-up'!$E:$E,0)))</f>
        <v/>
      </c>
      <c r="C1190" s="220" t="str">
        <f>IF(LEN(A1190)=0,"",INDEX('Smelter Look-up'!$C:$C,MATCH($A1190,'Smelter Look-up'!$E:$E,0)))</f>
        <v/>
      </c>
      <c r="D1190" s="282"/>
      <c r="E1190" s="216" t="str">
        <f ca="1">IF(ISERROR($V1190),"",OFFSET('Smelter Look-up'!$D$4,$V1190-4,0)&amp;"")</f>
        <v/>
      </c>
      <c r="F1190" s="216" t="str">
        <f ca="1">IF(ISERROR($V1190),"",OFFSET('Smelter Look-up'!$E$4,$V1190-4,0))</f>
        <v/>
      </c>
      <c r="G1190" s="216" t="str">
        <f ca="1">IF(C1190=$X$4,"Enter smelter details",IF(ISERROR($V1190),"",OFFSET('Smelter Look-up'!$F$4,$V1190-4,0)))</f>
        <v/>
      </c>
      <c r="H1190" s="217" t="str">
        <f ca="1">IF(ISERROR($V1190),"",OFFSET('Smelter Look-up'!$G$4,$V1190-4,0))</f>
        <v/>
      </c>
      <c r="I1190" s="218" t="str">
        <f ca="1">IF(ISERROR($V1190),"",OFFSET('Smelter Look-up'!$H$4,$V1190-4,0))</f>
        <v/>
      </c>
      <c r="J1190" s="218" t="str">
        <f ca="1">IF(ISERROR($V1190),"",OFFSET('Smelter Look-up'!$I$4,$V1190-4,0))</f>
        <v/>
      </c>
      <c r="K1190" s="272"/>
      <c r="L1190" s="272"/>
      <c r="M1190" s="272"/>
      <c r="N1190" s="272"/>
      <c r="O1190" s="272"/>
      <c r="P1190" s="219"/>
      <c r="Q1190" s="273"/>
      <c r="R1190" s="216" t="str">
        <f ca="1">IF(ISERROR($V1190),"",OFFSET('Smelter Look-up'!$C$4,$V1190-4,0)&amp;"")</f>
        <v/>
      </c>
      <c r="S1190" s="224" t="str">
        <f t="shared" ca="1" si="168"/>
        <v/>
      </c>
      <c r="T1190" s="224" t="str">
        <f ca="1">IF(B1190="","",IF(ISERROR(MATCH($J1190,SorP!$B$1:$B$6230,0)),"",INDIRECT("'SorP'!$A$"&amp;MATCH($J1190,SorP!$B$1:$B$6230,0))))</f>
        <v/>
      </c>
      <c r="U1190" s="240"/>
      <c r="V1190" s="274" t="e">
        <f>IF(C1190="",NA(),MATCH($B1190&amp;$C1190,'Smelter Look-up'!$J:$J,0))</f>
        <v>#N/A</v>
      </c>
      <c r="W1190" s="275"/>
      <c r="X1190" s="275">
        <f t="shared" ca="1" si="169"/>
        <v>0</v>
      </c>
      <c r="Y1190" s="275"/>
      <c r="Z1190" s="275"/>
      <c r="AB1190" s="277" t="str">
        <f t="shared" si="170"/>
        <v/>
      </c>
    </row>
    <row r="1191" spans="1:28" s="276" customFormat="1" ht="20.25">
      <c r="A1191" s="330"/>
      <c r="B1191" s="216" t="str">
        <f>IF(LEN(A1191)=0,"",INDEX('Smelter Look-up'!$A:$A,MATCH($A1191,'Smelter Look-up'!$E:$E,0)))</f>
        <v/>
      </c>
      <c r="C1191" s="220" t="str">
        <f>IF(LEN(A1191)=0,"",INDEX('Smelter Look-up'!$C:$C,MATCH($A1191,'Smelter Look-up'!$E:$E,0)))</f>
        <v/>
      </c>
      <c r="D1191" s="282"/>
      <c r="E1191" s="216" t="str">
        <f ca="1">IF(ISERROR($V1191),"",OFFSET('Smelter Look-up'!$D$4,$V1191-4,0)&amp;"")</f>
        <v/>
      </c>
      <c r="F1191" s="216" t="str">
        <f ca="1">IF(ISERROR($V1191),"",OFFSET('Smelter Look-up'!$E$4,$V1191-4,0))</f>
        <v/>
      </c>
      <c r="G1191" s="216" t="str">
        <f ca="1">IF(C1191=$X$4,"Enter smelter details",IF(ISERROR($V1191),"",OFFSET('Smelter Look-up'!$F$4,$V1191-4,0)))</f>
        <v/>
      </c>
      <c r="H1191" s="217" t="str">
        <f ca="1">IF(ISERROR($V1191),"",OFFSET('Smelter Look-up'!$G$4,$V1191-4,0))</f>
        <v/>
      </c>
      <c r="I1191" s="218" t="str">
        <f ca="1">IF(ISERROR($V1191),"",OFFSET('Smelter Look-up'!$H$4,$V1191-4,0))</f>
        <v/>
      </c>
      <c r="J1191" s="218" t="str">
        <f ca="1">IF(ISERROR($V1191),"",OFFSET('Smelter Look-up'!$I$4,$V1191-4,0))</f>
        <v/>
      </c>
      <c r="K1191" s="272"/>
      <c r="L1191" s="272"/>
      <c r="M1191" s="272"/>
      <c r="N1191" s="272"/>
      <c r="O1191" s="272"/>
      <c r="P1191" s="219"/>
      <c r="Q1191" s="273"/>
      <c r="R1191" s="216" t="str">
        <f ca="1">IF(ISERROR($V1191),"",OFFSET('Smelter Look-up'!$C$4,$V1191-4,0)&amp;"")</f>
        <v/>
      </c>
      <c r="S1191" s="224" t="str">
        <f t="shared" ca="1" si="168"/>
        <v/>
      </c>
      <c r="T1191" s="224" t="str">
        <f ca="1">IF(B1191="","",IF(ISERROR(MATCH($J1191,SorP!$B$1:$B$6230,0)),"",INDIRECT("'SorP'!$A$"&amp;MATCH($J1191,SorP!$B$1:$B$6230,0))))</f>
        <v/>
      </c>
      <c r="U1191" s="240"/>
      <c r="V1191" s="274" t="e">
        <f>IF(C1191="",NA(),MATCH($B1191&amp;$C1191,'Smelter Look-up'!$J:$J,0))</f>
        <v>#N/A</v>
      </c>
      <c r="W1191" s="275"/>
      <c r="X1191" s="275">
        <f t="shared" ca="1" si="169"/>
        <v>0</v>
      </c>
      <c r="Y1191" s="275"/>
      <c r="Z1191" s="275"/>
      <c r="AB1191" s="277" t="str">
        <f t="shared" si="170"/>
        <v/>
      </c>
    </row>
    <row r="1192" spans="1:28" s="276" customFormat="1" ht="20.25">
      <c r="A1192" s="330"/>
      <c r="B1192" s="216" t="str">
        <f>IF(LEN(A1192)=0,"",INDEX('Smelter Look-up'!$A:$A,MATCH($A1192,'Smelter Look-up'!$E:$E,0)))</f>
        <v/>
      </c>
      <c r="C1192" s="220" t="str">
        <f>IF(LEN(A1192)=0,"",INDEX('Smelter Look-up'!$C:$C,MATCH($A1192,'Smelter Look-up'!$E:$E,0)))</f>
        <v/>
      </c>
      <c r="D1192" s="282"/>
      <c r="E1192" s="216" t="str">
        <f ca="1">IF(ISERROR($V1192),"",OFFSET('Smelter Look-up'!$D$4,$V1192-4,0)&amp;"")</f>
        <v/>
      </c>
      <c r="F1192" s="216" t="str">
        <f ca="1">IF(ISERROR($V1192),"",OFFSET('Smelter Look-up'!$E$4,$V1192-4,0))</f>
        <v/>
      </c>
      <c r="G1192" s="216" t="str">
        <f ca="1">IF(C1192=$X$4,"Enter smelter details",IF(ISERROR($V1192),"",OFFSET('Smelter Look-up'!$F$4,$V1192-4,0)))</f>
        <v/>
      </c>
      <c r="H1192" s="217" t="str">
        <f ca="1">IF(ISERROR($V1192),"",OFFSET('Smelter Look-up'!$G$4,$V1192-4,0))</f>
        <v/>
      </c>
      <c r="I1192" s="218" t="str">
        <f ca="1">IF(ISERROR($V1192),"",OFFSET('Smelter Look-up'!$H$4,$V1192-4,0))</f>
        <v/>
      </c>
      <c r="J1192" s="218" t="str">
        <f ca="1">IF(ISERROR($V1192),"",OFFSET('Smelter Look-up'!$I$4,$V1192-4,0))</f>
        <v/>
      </c>
      <c r="K1192" s="272"/>
      <c r="L1192" s="272"/>
      <c r="M1192" s="272"/>
      <c r="N1192" s="272"/>
      <c r="O1192" s="272"/>
      <c r="P1192" s="219"/>
      <c r="Q1192" s="273"/>
      <c r="R1192" s="216" t="str">
        <f ca="1">IF(ISERROR($V1192),"",OFFSET('Smelter Look-up'!$C$4,$V1192-4,0)&amp;"")</f>
        <v/>
      </c>
      <c r="S1192" s="224" t="str">
        <f t="shared" ca="1" si="168"/>
        <v/>
      </c>
      <c r="T1192" s="224" t="str">
        <f ca="1">IF(B1192="","",IF(ISERROR(MATCH($J1192,SorP!$B$1:$B$6230,0)),"",INDIRECT("'SorP'!$A$"&amp;MATCH($J1192,SorP!$B$1:$B$6230,0))))</f>
        <v/>
      </c>
      <c r="U1192" s="240"/>
      <c r="V1192" s="274" t="e">
        <f>IF(C1192="",NA(),MATCH($B1192&amp;$C1192,'Smelter Look-up'!$J:$J,0))</f>
        <v>#N/A</v>
      </c>
      <c r="W1192" s="275"/>
      <c r="X1192" s="275">
        <f t="shared" ca="1" si="169"/>
        <v>0</v>
      </c>
      <c r="Y1192" s="275"/>
      <c r="Z1192" s="275"/>
      <c r="AB1192" s="277" t="str">
        <f t="shared" si="170"/>
        <v/>
      </c>
    </row>
    <row r="1193" spans="1:28" s="276" customFormat="1" ht="20.25">
      <c r="A1193" s="330"/>
      <c r="B1193" s="216" t="str">
        <f>IF(LEN(A1193)=0,"",INDEX('Smelter Look-up'!$A:$A,MATCH($A1193,'Smelter Look-up'!$E:$E,0)))</f>
        <v/>
      </c>
      <c r="C1193" s="220" t="str">
        <f>IF(LEN(A1193)=0,"",INDEX('Smelter Look-up'!$C:$C,MATCH($A1193,'Smelter Look-up'!$E:$E,0)))</f>
        <v/>
      </c>
      <c r="D1193" s="282"/>
      <c r="E1193" s="216" t="str">
        <f ca="1">IF(ISERROR($V1193),"",OFFSET('Smelter Look-up'!$D$4,$V1193-4,0)&amp;"")</f>
        <v/>
      </c>
      <c r="F1193" s="216" t="str">
        <f ca="1">IF(ISERROR($V1193),"",OFFSET('Smelter Look-up'!$E$4,$V1193-4,0))</f>
        <v/>
      </c>
      <c r="G1193" s="216" t="str">
        <f ca="1">IF(C1193=$X$4,"Enter smelter details",IF(ISERROR($V1193),"",OFFSET('Smelter Look-up'!$F$4,$V1193-4,0)))</f>
        <v/>
      </c>
      <c r="H1193" s="217" t="str">
        <f ca="1">IF(ISERROR($V1193),"",OFFSET('Smelter Look-up'!$G$4,$V1193-4,0))</f>
        <v/>
      </c>
      <c r="I1193" s="218" t="str">
        <f ca="1">IF(ISERROR($V1193),"",OFFSET('Smelter Look-up'!$H$4,$V1193-4,0))</f>
        <v/>
      </c>
      <c r="J1193" s="218" t="str">
        <f ca="1">IF(ISERROR($V1193),"",OFFSET('Smelter Look-up'!$I$4,$V1193-4,0))</f>
        <v/>
      </c>
      <c r="K1193" s="272"/>
      <c r="L1193" s="272"/>
      <c r="M1193" s="272"/>
      <c r="N1193" s="272"/>
      <c r="O1193" s="272"/>
      <c r="P1193" s="219"/>
      <c r="Q1193" s="273"/>
      <c r="R1193" s="216" t="str">
        <f ca="1">IF(ISERROR($V1193),"",OFFSET('Smelter Look-up'!$C$4,$V1193-4,0)&amp;"")</f>
        <v/>
      </c>
      <c r="S1193" s="224" t="str">
        <f t="shared" ca="1" si="168"/>
        <v/>
      </c>
      <c r="T1193" s="224" t="str">
        <f ca="1">IF(B1193="","",IF(ISERROR(MATCH($J1193,SorP!$B$1:$B$6230,0)),"",INDIRECT("'SorP'!$A$"&amp;MATCH($J1193,SorP!$B$1:$B$6230,0))))</f>
        <v/>
      </c>
      <c r="U1193" s="240"/>
      <c r="V1193" s="274" t="e">
        <f>IF(C1193="",NA(),MATCH($B1193&amp;$C1193,'Smelter Look-up'!$J:$J,0))</f>
        <v>#N/A</v>
      </c>
      <c r="W1193" s="275"/>
      <c r="X1193" s="275">
        <f t="shared" ca="1" si="169"/>
        <v>0</v>
      </c>
      <c r="Y1193" s="275"/>
      <c r="Z1193" s="275"/>
      <c r="AB1193" s="277" t="str">
        <f t="shared" si="170"/>
        <v/>
      </c>
    </row>
    <row r="1194" spans="1:28" s="276" customFormat="1" ht="20.25">
      <c r="A1194" s="330"/>
      <c r="B1194" s="216" t="str">
        <f>IF(LEN(A1194)=0,"",INDEX('Smelter Look-up'!$A:$A,MATCH($A1194,'Smelter Look-up'!$E:$E,0)))</f>
        <v/>
      </c>
      <c r="C1194" s="220" t="str">
        <f>IF(LEN(A1194)=0,"",INDEX('Smelter Look-up'!$C:$C,MATCH($A1194,'Smelter Look-up'!$E:$E,0)))</f>
        <v/>
      </c>
      <c r="D1194" s="282"/>
      <c r="E1194" s="216" t="str">
        <f ca="1">IF(ISERROR($V1194),"",OFFSET('Smelter Look-up'!$D$4,$V1194-4,0)&amp;"")</f>
        <v/>
      </c>
      <c r="F1194" s="216" t="str">
        <f ca="1">IF(ISERROR($V1194),"",OFFSET('Smelter Look-up'!$E$4,$V1194-4,0))</f>
        <v/>
      </c>
      <c r="G1194" s="216" t="str">
        <f ca="1">IF(C1194=$X$4,"Enter smelter details",IF(ISERROR($V1194),"",OFFSET('Smelter Look-up'!$F$4,$V1194-4,0)))</f>
        <v/>
      </c>
      <c r="H1194" s="217" t="str">
        <f ca="1">IF(ISERROR($V1194),"",OFFSET('Smelter Look-up'!$G$4,$V1194-4,0))</f>
        <v/>
      </c>
      <c r="I1194" s="218" t="str">
        <f ca="1">IF(ISERROR($V1194),"",OFFSET('Smelter Look-up'!$H$4,$V1194-4,0))</f>
        <v/>
      </c>
      <c r="J1194" s="218" t="str">
        <f ca="1">IF(ISERROR($V1194),"",OFFSET('Smelter Look-up'!$I$4,$V1194-4,0))</f>
        <v/>
      </c>
      <c r="K1194" s="272"/>
      <c r="L1194" s="272"/>
      <c r="M1194" s="272"/>
      <c r="N1194" s="272"/>
      <c r="O1194" s="272"/>
      <c r="P1194" s="219"/>
      <c r="Q1194" s="273"/>
      <c r="R1194" s="216" t="str">
        <f ca="1">IF(ISERROR($V1194),"",OFFSET('Smelter Look-up'!$C$4,$V1194-4,0)&amp;"")</f>
        <v/>
      </c>
      <c r="S1194" s="224" t="str">
        <f t="shared" ca="1" si="168"/>
        <v/>
      </c>
      <c r="T1194" s="224" t="str">
        <f ca="1">IF(B1194="","",IF(ISERROR(MATCH($J1194,SorP!$B$1:$B$6230,0)),"",INDIRECT("'SorP'!$A$"&amp;MATCH($J1194,SorP!$B$1:$B$6230,0))))</f>
        <v/>
      </c>
      <c r="U1194" s="240"/>
      <c r="V1194" s="274" t="e">
        <f>IF(C1194="",NA(),MATCH($B1194&amp;$C1194,'Smelter Look-up'!$J:$J,0))</f>
        <v>#N/A</v>
      </c>
      <c r="W1194" s="275"/>
      <c r="X1194" s="275">
        <f t="shared" ca="1" si="169"/>
        <v>0</v>
      </c>
      <c r="Y1194" s="275"/>
      <c r="Z1194" s="275"/>
      <c r="AB1194" s="277" t="str">
        <f t="shared" si="170"/>
        <v/>
      </c>
    </row>
    <row r="1195" spans="1:28" s="276" customFormat="1" ht="20.25">
      <c r="A1195" s="330"/>
      <c r="B1195" s="216" t="str">
        <f>IF(LEN(A1195)=0,"",INDEX('Smelter Look-up'!$A:$A,MATCH($A1195,'Smelter Look-up'!$E:$E,0)))</f>
        <v/>
      </c>
      <c r="C1195" s="220" t="str">
        <f>IF(LEN(A1195)=0,"",INDEX('Smelter Look-up'!$C:$C,MATCH($A1195,'Smelter Look-up'!$E:$E,0)))</f>
        <v/>
      </c>
      <c r="D1195" s="282"/>
      <c r="E1195" s="216" t="str">
        <f ca="1">IF(ISERROR($V1195),"",OFFSET('Smelter Look-up'!$D$4,$V1195-4,0)&amp;"")</f>
        <v/>
      </c>
      <c r="F1195" s="216" t="str">
        <f ca="1">IF(ISERROR($V1195),"",OFFSET('Smelter Look-up'!$E$4,$V1195-4,0))</f>
        <v/>
      </c>
      <c r="G1195" s="216" t="str">
        <f ca="1">IF(C1195=$X$4,"Enter smelter details",IF(ISERROR($V1195),"",OFFSET('Smelter Look-up'!$F$4,$V1195-4,0)))</f>
        <v/>
      </c>
      <c r="H1195" s="217" t="str">
        <f ca="1">IF(ISERROR($V1195),"",OFFSET('Smelter Look-up'!$G$4,$V1195-4,0))</f>
        <v/>
      </c>
      <c r="I1195" s="218" t="str">
        <f ca="1">IF(ISERROR($V1195),"",OFFSET('Smelter Look-up'!$H$4,$V1195-4,0))</f>
        <v/>
      </c>
      <c r="J1195" s="218" t="str">
        <f ca="1">IF(ISERROR($V1195),"",OFFSET('Smelter Look-up'!$I$4,$V1195-4,0))</f>
        <v/>
      </c>
      <c r="K1195" s="272"/>
      <c r="L1195" s="272"/>
      <c r="M1195" s="272"/>
      <c r="N1195" s="272"/>
      <c r="O1195" s="272"/>
      <c r="P1195" s="219"/>
      <c r="Q1195" s="273"/>
      <c r="R1195" s="216" t="str">
        <f ca="1">IF(ISERROR($V1195),"",OFFSET('Smelter Look-up'!$C$4,$V1195-4,0)&amp;"")</f>
        <v/>
      </c>
      <c r="S1195" s="224" t="str">
        <f t="shared" ca="1" si="168"/>
        <v/>
      </c>
      <c r="T1195" s="224" t="str">
        <f ca="1">IF(B1195="","",IF(ISERROR(MATCH($J1195,SorP!$B$1:$B$6230,0)),"",INDIRECT("'SorP'!$A$"&amp;MATCH($J1195,SorP!$B$1:$B$6230,0))))</f>
        <v/>
      </c>
      <c r="U1195" s="240"/>
      <c r="V1195" s="274" t="e">
        <f>IF(C1195="",NA(),MATCH($B1195&amp;$C1195,'Smelter Look-up'!$J:$J,0))</f>
        <v>#N/A</v>
      </c>
      <c r="W1195" s="275"/>
      <c r="X1195" s="275">
        <f t="shared" ca="1" si="169"/>
        <v>0</v>
      </c>
      <c r="Y1195" s="275"/>
      <c r="Z1195" s="275"/>
      <c r="AB1195" s="277" t="str">
        <f t="shared" si="170"/>
        <v/>
      </c>
    </row>
    <row r="1196" spans="1:28" s="276" customFormat="1" ht="20.25">
      <c r="A1196" s="330"/>
      <c r="B1196" s="216" t="str">
        <f>IF(LEN(A1196)=0,"",INDEX('Smelter Look-up'!$A:$A,MATCH($A1196,'Smelter Look-up'!$E:$E,0)))</f>
        <v/>
      </c>
      <c r="C1196" s="220" t="str">
        <f>IF(LEN(A1196)=0,"",INDEX('Smelter Look-up'!$C:$C,MATCH($A1196,'Smelter Look-up'!$E:$E,0)))</f>
        <v/>
      </c>
      <c r="D1196" s="282"/>
      <c r="E1196" s="216" t="str">
        <f ca="1">IF(ISERROR($V1196),"",OFFSET('Smelter Look-up'!$D$4,$V1196-4,0)&amp;"")</f>
        <v/>
      </c>
      <c r="F1196" s="216" t="str">
        <f ca="1">IF(ISERROR($V1196),"",OFFSET('Smelter Look-up'!$E$4,$V1196-4,0))</f>
        <v/>
      </c>
      <c r="G1196" s="216" t="str">
        <f ca="1">IF(C1196=$X$4,"Enter smelter details",IF(ISERROR($V1196),"",OFFSET('Smelter Look-up'!$F$4,$V1196-4,0)))</f>
        <v/>
      </c>
      <c r="H1196" s="217" t="str">
        <f ca="1">IF(ISERROR($V1196),"",OFFSET('Smelter Look-up'!$G$4,$V1196-4,0))</f>
        <v/>
      </c>
      <c r="I1196" s="218" t="str">
        <f ca="1">IF(ISERROR($V1196),"",OFFSET('Smelter Look-up'!$H$4,$V1196-4,0))</f>
        <v/>
      </c>
      <c r="J1196" s="218" t="str">
        <f ca="1">IF(ISERROR($V1196),"",OFFSET('Smelter Look-up'!$I$4,$V1196-4,0))</f>
        <v/>
      </c>
      <c r="K1196" s="272"/>
      <c r="L1196" s="272"/>
      <c r="M1196" s="272"/>
      <c r="N1196" s="272"/>
      <c r="O1196" s="272"/>
      <c r="P1196" s="219"/>
      <c r="Q1196" s="273"/>
      <c r="R1196" s="216" t="str">
        <f ca="1">IF(ISERROR($V1196),"",OFFSET('Smelter Look-up'!$C$4,$V1196-4,0)&amp;"")</f>
        <v/>
      </c>
      <c r="S1196" s="224" t="str">
        <f t="shared" ca="1" si="168"/>
        <v/>
      </c>
      <c r="T1196" s="224" t="str">
        <f ca="1">IF(B1196="","",IF(ISERROR(MATCH($J1196,SorP!$B$1:$B$6230,0)),"",INDIRECT("'SorP'!$A$"&amp;MATCH($J1196,SorP!$B$1:$B$6230,0))))</f>
        <v/>
      </c>
      <c r="U1196" s="240"/>
      <c r="V1196" s="274" t="e">
        <f>IF(C1196="",NA(),MATCH($B1196&amp;$C1196,'Smelter Look-up'!$J:$J,0))</f>
        <v>#N/A</v>
      </c>
      <c r="W1196" s="275"/>
      <c r="X1196" s="275">
        <f t="shared" ca="1" si="169"/>
        <v>0</v>
      </c>
      <c r="Y1196" s="275"/>
      <c r="Z1196" s="275"/>
      <c r="AB1196" s="277" t="str">
        <f t="shared" si="170"/>
        <v/>
      </c>
    </row>
    <row r="1197" spans="1:28" s="276" customFormat="1" ht="20.25">
      <c r="A1197" s="330"/>
      <c r="B1197" s="216" t="str">
        <f>IF(LEN(A1197)=0,"",INDEX('Smelter Look-up'!$A:$A,MATCH($A1197,'Smelter Look-up'!$E:$E,0)))</f>
        <v/>
      </c>
      <c r="C1197" s="220" t="str">
        <f>IF(LEN(A1197)=0,"",INDEX('Smelter Look-up'!$C:$C,MATCH($A1197,'Smelter Look-up'!$E:$E,0)))</f>
        <v/>
      </c>
      <c r="D1197" s="282"/>
      <c r="E1197" s="216" t="str">
        <f ca="1">IF(ISERROR($V1197),"",OFFSET('Smelter Look-up'!$D$4,$V1197-4,0)&amp;"")</f>
        <v/>
      </c>
      <c r="F1197" s="216" t="str">
        <f ca="1">IF(ISERROR($V1197),"",OFFSET('Smelter Look-up'!$E$4,$V1197-4,0))</f>
        <v/>
      </c>
      <c r="G1197" s="216" t="str">
        <f ca="1">IF(C1197=$X$4,"Enter smelter details",IF(ISERROR($V1197),"",OFFSET('Smelter Look-up'!$F$4,$V1197-4,0)))</f>
        <v/>
      </c>
      <c r="H1197" s="217" t="str">
        <f ca="1">IF(ISERROR($V1197),"",OFFSET('Smelter Look-up'!$G$4,$V1197-4,0))</f>
        <v/>
      </c>
      <c r="I1197" s="218" t="str">
        <f ca="1">IF(ISERROR($V1197),"",OFFSET('Smelter Look-up'!$H$4,$V1197-4,0))</f>
        <v/>
      </c>
      <c r="J1197" s="218" t="str">
        <f ca="1">IF(ISERROR($V1197),"",OFFSET('Smelter Look-up'!$I$4,$V1197-4,0))</f>
        <v/>
      </c>
      <c r="K1197" s="272"/>
      <c r="L1197" s="272"/>
      <c r="M1197" s="272"/>
      <c r="N1197" s="272"/>
      <c r="O1197" s="272"/>
      <c r="P1197" s="219"/>
      <c r="Q1197" s="273"/>
      <c r="R1197" s="216" t="str">
        <f ca="1">IF(ISERROR($V1197),"",OFFSET('Smelter Look-up'!$C$4,$V1197-4,0)&amp;"")</f>
        <v/>
      </c>
      <c r="S1197" s="224" t="str">
        <f t="shared" ca="1" si="168"/>
        <v/>
      </c>
      <c r="T1197" s="224" t="str">
        <f ca="1">IF(B1197="","",IF(ISERROR(MATCH($J1197,SorP!$B$1:$B$6230,0)),"",INDIRECT("'SorP'!$A$"&amp;MATCH($J1197,SorP!$B$1:$B$6230,0))))</f>
        <v/>
      </c>
      <c r="U1197" s="240"/>
      <c r="V1197" s="274" t="e">
        <f>IF(C1197="",NA(),MATCH($B1197&amp;$C1197,'Smelter Look-up'!$J:$J,0))</f>
        <v>#N/A</v>
      </c>
      <c r="W1197" s="275"/>
      <c r="X1197" s="275">
        <f t="shared" ca="1" si="169"/>
        <v>0</v>
      </c>
      <c r="Y1197" s="275"/>
      <c r="Z1197" s="275"/>
      <c r="AB1197" s="277" t="str">
        <f t="shared" si="170"/>
        <v/>
      </c>
    </row>
    <row r="1198" spans="1:28" s="276" customFormat="1" ht="20.25">
      <c r="A1198" s="330"/>
      <c r="B1198" s="216" t="str">
        <f>IF(LEN(A1198)=0,"",INDEX('Smelter Look-up'!$A:$A,MATCH($A1198,'Smelter Look-up'!$E:$E,0)))</f>
        <v/>
      </c>
      <c r="C1198" s="220" t="str">
        <f>IF(LEN(A1198)=0,"",INDEX('Smelter Look-up'!$C:$C,MATCH($A1198,'Smelter Look-up'!$E:$E,0)))</f>
        <v/>
      </c>
      <c r="D1198" s="282"/>
      <c r="E1198" s="216" t="str">
        <f ca="1">IF(ISERROR($V1198),"",OFFSET('Smelter Look-up'!$D$4,$V1198-4,0)&amp;"")</f>
        <v/>
      </c>
      <c r="F1198" s="216" t="str">
        <f ca="1">IF(ISERROR($V1198),"",OFFSET('Smelter Look-up'!$E$4,$V1198-4,0))</f>
        <v/>
      </c>
      <c r="G1198" s="216" t="str">
        <f ca="1">IF(C1198=$X$4,"Enter smelter details",IF(ISERROR($V1198),"",OFFSET('Smelter Look-up'!$F$4,$V1198-4,0)))</f>
        <v/>
      </c>
      <c r="H1198" s="217" t="str">
        <f ca="1">IF(ISERROR($V1198),"",OFFSET('Smelter Look-up'!$G$4,$V1198-4,0))</f>
        <v/>
      </c>
      <c r="I1198" s="218" t="str">
        <f ca="1">IF(ISERROR($V1198),"",OFFSET('Smelter Look-up'!$H$4,$V1198-4,0))</f>
        <v/>
      </c>
      <c r="J1198" s="218" t="str">
        <f ca="1">IF(ISERROR($V1198),"",OFFSET('Smelter Look-up'!$I$4,$V1198-4,0))</f>
        <v/>
      </c>
      <c r="K1198" s="272"/>
      <c r="L1198" s="272"/>
      <c r="M1198" s="272"/>
      <c r="N1198" s="272"/>
      <c r="O1198" s="272"/>
      <c r="P1198" s="219"/>
      <c r="Q1198" s="273"/>
      <c r="R1198" s="216" t="str">
        <f ca="1">IF(ISERROR($V1198),"",OFFSET('Smelter Look-up'!$C$4,$V1198-4,0)&amp;"")</f>
        <v/>
      </c>
      <c r="S1198" s="224" t="str">
        <f t="shared" ca="1" si="168"/>
        <v/>
      </c>
      <c r="T1198" s="224" t="str">
        <f ca="1">IF(B1198="","",IF(ISERROR(MATCH($J1198,SorP!$B$1:$B$6230,0)),"",INDIRECT("'SorP'!$A$"&amp;MATCH($J1198,SorP!$B$1:$B$6230,0))))</f>
        <v/>
      </c>
      <c r="U1198" s="240"/>
      <c r="V1198" s="274" t="e">
        <f>IF(C1198="",NA(),MATCH($B1198&amp;$C1198,'Smelter Look-up'!$J:$J,0))</f>
        <v>#N/A</v>
      </c>
      <c r="W1198" s="275"/>
      <c r="X1198" s="275">
        <f t="shared" ca="1" si="169"/>
        <v>0</v>
      </c>
      <c r="Y1198" s="275"/>
      <c r="Z1198" s="275"/>
      <c r="AB1198" s="277" t="str">
        <f t="shared" si="170"/>
        <v/>
      </c>
    </row>
    <row r="1199" spans="1:28" s="276" customFormat="1" ht="20.25">
      <c r="A1199" s="330"/>
      <c r="B1199" s="216" t="str">
        <f>IF(LEN(A1199)=0,"",INDEX('Smelter Look-up'!$A:$A,MATCH($A1199,'Smelter Look-up'!$E:$E,0)))</f>
        <v/>
      </c>
      <c r="C1199" s="220" t="str">
        <f>IF(LEN(A1199)=0,"",INDEX('Smelter Look-up'!$C:$C,MATCH($A1199,'Smelter Look-up'!$E:$E,0)))</f>
        <v/>
      </c>
      <c r="D1199" s="282"/>
      <c r="E1199" s="216" t="str">
        <f ca="1">IF(ISERROR($V1199),"",OFFSET('Smelter Look-up'!$D$4,$V1199-4,0)&amp;"")</f>
        <v/>
      </c>
      <c r="F1199" s="216" t="str">
        <f ca="1">IF(ISERROR($V1199),"",OFFSET('Smelter Look-up'!$E$4,$V1199-4,0))</f>
        <v/>
      </c>
      <c r="G1199" s="216" t="str">
        <f ca="1">IF(C1199=$X$4,"Enter smelter details",IF(ISERROR($V1199),"",OFFSET('Smelter Look-up'!$F$4,$V1199-4,0)))</f>
        <v/>
      </c>
      <c r="H1199" s="217" t="str">
        <f ca="1">IF(ISERROR($V1199),"",OFFSET('Smelter Look-up'!$G$4,$V1199-4,0))</f>
        <v/>
      </c>
      <c r="I1199" s="218" t="str">
        <f ca="1">IF(ISERROR($V1199),"",OFFSET('Smelter Look-up'!$H$4,$V1199-4,0))</f>
        <v/>
      </c>
      <c r="J1199" s="218" t="str">
        <f ca="1">IF(ISERROR($V1199),"",OFFSET('Smelter Look-up'!$I$4,$V1199-4,0))</f>
        <v/>
      </c>
      <c r="K1199" s="272"/>
      <c r="L1199" s="272"/>
      <c r="M1199" s="272"/>
      <c r="N1199" s="272"/>
      <c r="O1199" s="272"/>
      <c r="P1199" s="219"/>
      <c r="Q1199" s="273"/>
      <c r="R1199" s="216" t="str">
        <f ca="1">IF(ISERROR($V1199),"",OFFSET('Smelter Look-up'!$C$4,$V1199-4,0)&amp;"")</f>
        <v/>
      </c>
      <c r="S1199" s="224" t="str">
        <f t="shared" ca="1" si="168"/>
        <v/>
      </c>
      <c r="T1199" s="224" t="str">
        <f ca="1">IF(B1199="","",IF(ISERROR(MATCH($J1199,SorP!$B$1:$B$6230,0)),"",INDIRECT("'SorP'!$A$"&amp;MATCH($J1199,SorP!$B$1:$B$6230,0))))</f>
        <v/>
      </c>
      <c r="U1199" s="240"/>
      <c r="V1199" s="274" t="e">
        <f>IF(C1199="",NA(),MATCH($B1199&amp;$C1199,'Smelter Look-up'!$J:$J,0))</f>
        <v>#N/A</v>
      </c>
      <c r="W1199" s="275"/>
      <c r="X1199" s="275">
        <f t="shared" ca="1" si="169"/>
        <v>0</v>
      </c>
      <c r="Y1199" s="275"/>
      <c r="Z1199" s="275"/>
      <c r="AB1199" s="277" t="str">
        <f t="shared" si="170"/>
        <v/>
      </c>
    </row>
    <row r="1200" spans="1:28" s="276" customFormat="1" ht="20.25">
      <c r="A1200" s="330"/>
      <c r="B1200" s="216" t="str">
        <f>IF(LEN(A1200)=0,"",INDEX('Smelter Look-up'!$A:$A,MATCH($A1200,'Smelter Look-up'!$E:$E,0)))</f>
        <v/>
      </c>
      <c r="C1200" s="220" t="str">
        <f>IF(LEN(A1200)=0,"",INDEX('Smelter Look-up'!$C:$C,MATCH($A1200,'Smelter Look-up'!$E:$E,0)))</f>
        <v/>
      </c>
      <c r="D1200" s="282"/>
      <c r="E1200" s="216" t="str">
        <f ca="1">IF(ISERROR($V1200),"",OFFSET('Smelter Look-up'!$D$4,$V1200-4,0)&amp;"")</f>
        <v/>
      </c>
      <c r="F1200" s="216" t="str">
        <f ca="1">IF(ISERROR($V1200),"",OFFSET('Smelter Look-up'!$E$4,$V1200-4,0))</f>
        <v/>
      </c>
      <c r="G1200" s="216" t="str">
        <f ca="1">IF(C1200=$X$4,"Enter smelter details",IF(ISERROR($V1200),"",OFFSET('Smelter Look-up'!$F$4,$V1200-4,0)))</f>
        <v/>
      </c>
      <c r="H1200" s="217" t="str">
        <f ca="1">IF(ISERROR($V1200),"",OFFSET('Smelter Look-up'!$G$4,$V1200-4,0))</f>
        <v/>
      </c>
      <c r="I1200" s="218" t="str">
        <f ca="1">IF(ISERROR($V1200),"",OFFSET('Smelter Look-up'!$H$4,$V1200-4,0))</f>
        <v/>
      </c>
      <c r="J1200" s="218" t="str">
        <f ca="1">IF(ISERROR($V1200),"",OFFSET('Smelter Look-up'!$I$4,$V1200-4,0))</f>
        <v/>
      </c>
      <c r="K1200" s="272"/>
      <c r="L1200" s="272"/>
      <c r="M1200" s="272"/>
      <c r="N1200" s="272"/>
      <c r="O1200" s="272"/>
      <c r="P1200" s="219"/>
      <c r="Q1200" s="273"/>
      <c r="R1200" s="216" t="str">
        <f ca="1">IF(ISERROR($V1200),"",OFFSET('Smelter Look-up'!$C$4,$V1200-4,0)&amp;"")</f>
        <v/>
      </c>
      <c r="S1200" s="224" t="str">
        <f t="shared" ca="1" si="168"/>
        <v/>
      </c>
      <c r="T1200" s="224" t="str">
        <f ca="1">IF(B1200="","",IF(ISERROR(MATCH($J1200,SorP!$B$1:$B$6230,0)),"",INDIRECT("'SorP'!$A$"&amp;MATCH($J1200,SorP!$B$1:$B$6230,0))))</f>
        <v/>
      </c>
      <c r="U1200" s="240"/>
      <c r="V1200" s="274" t="e">
        <f>IF(C1200="",NA(),MATCH($B1200&amp;$C1200,'Smelter Look-up'!$J:$J,0))</f>
        <v>#N/A</v>
      </c>
      <c r="W1200" s="275"/>
      <c r="X1200" s="275">
        <f t="shared" ca="1" si="169"/>
        <v>0</v>
      </c>
      <c r="Y1200" s="275"/>
      <c r="Z1200" s="275"/>
      <c r="AB1200" s="277" t="str">
        <f t="shared" si="170"/>
        <v/>
      </c>
    </row>
    <row r="1201" spans="1:28" s="276" customFormat="1" ht="20.25">
      <c r="A1201" s="330"/>
      <c r="B1201" s="216" t="str">
        <f>IF(LEN(A1201)=0,"",INDEX('Smelter Look-up'!$A:$A,MATCH($A1201,'Smelter Look-up'!$E:$E,0)))</f>
        <v/>
      </c>
      <c r="C1201" s="220" t="str">
        <f>IF(LEN(A1201)=0,"",INDEX('Smelter Look-up'!$C:$C,MATCH($A1201,'Smelter Look-up'!$E:$E,0)))</f>
        <v/>
      </c>
      <c r="D1201" s="282"/>
      <c r="E1201" s="216" t="str">
        <f ca="1">IF(ISERROR($V1201),"",OFFSET('Smelter Look-up'!$D$4,$V1201-4,0)&amp;"")</f>
        <v/>
      </c>
      <c r="F1201" s="216" t="str">
        <f ca="1">IF(ISERROR($V1201),"",OFFSET('Smelter Look-up'!$E$4,$V1201-4,0))</f>
        <v/>
      </c>
      <c r="G1201" s="216" t="str">
        <f ca="1">IF(C1201=$X$4,"Enter smelter details",IF(ISERROR($V1201),"",OFFSET('Smelter Look-up'!$F$4,$V1201-4,0)))</f>
        <v/>
      </c>
      <c r="H1201" s="217" t="str">
        <f ca="1">IF(ISERROR($V1201),"",OFFSET('Smelter Look-up'!$G$4,$V1201-4,0))</f>
        <v/>
      </c>
      <c r="I1201" s="218" t="str">
        <f ca="1">IF(ISERROR($V1201),"",OFFSET('Smelter Look-up'!$H$4,$V1201-4,0))</f>
        <v/>
      </c>
      <c r="J1201" s="218" t="str">
        <f ca="1">IF(ISERROR($V1201),"",OFFSET('Smelter Look-up'!$I$4,$V1201-4,0))</f>
        <v/>
      </c>
      <c r="K1201" s="272"/>
      <c r="L1201" s="272"/>
      <c r="M1201" s="272"/>
      <c r="N1201" s="272"/>
      <c r="O1201" s="272"/>
      <c r="P1201" s="219"/>
      <c r="Q1201" s="273"/>
      <c r="R1201" s="216" t="str">
        <f ca="1">IF(ISERROR($V1201),"",OFFSET('Smelter Look-up'!$C$4,$V1201-4,0)&amp;"")</f>
        <v/>
      </c>
      <c r="S1201" s="224" t="str">
        <f t="shared" ca="1" si="168"/>
        <v/>
      </c>
      <c r="T1201" s="224" t="str">
        <f ca="1">IF(B1201="","",IF(ISERROR(MATCH($J1201,SorP!$B$1:$B$6230,0)),"",INDIRECT("'SorP'!$A$"&amp;MATCH($J1201,SorP!$B$1:$B$6230,0))))</f>
        <v/>
      </c>
      <c r="U1201" s="240"/>
      <c r="V1201" s="274" t="e">
        <f>IF(C1201="",NA(),MATCH($B1201&amp;$C1201,'Smelter Look-up'!$J:$J,0))</f>
        <v>#N/A</v>
      </c>
      <c r="W1201" s="275"/>
      <c r="X1201" s="275">
        <f t="shared" ca="1" si="169"/>
        <v>0</v>
      </c>
      <c r="Y1201" s="275"/>
      <c r="Z1201" s="275"/>
      <c r="AB1201" s="277" t="str">
        <f t="shared" si="170"/>
        <v/>
      </c>
    </row>
    <row r="1202" spans="1:28" s="276" customFormat="1" ht="20.25">
      <c r="A1202" s="330"/>
      <c r="B1202" s="216" t="str">
        <f>IF(LEN(A1202)=0,"",INDEX('Smelter Look-up'!$A:$A,MATCH($A1202,'Smelter Look-up'!$E:$E,0)))</f>
        <v/>
      </c>
      <c r="C1202" s="220" t="str">
        <f>IF(LEN(A1202)=0,"",INDEX('Smelter Look-up'!$C:$C,MATCH($A1202,'Smelter Look-up'!$E:$E,0)))</f>
        <v/>
      </c>
      <c r="D1202" s="282"/>
      <c r="E1202" s="216" t="str">
        <f ca="1">IF(ISERROR($V1202),"",OFFSET('Smelter Look-up'!$D$4,$V1202-4,0)&amp;"")</f>
        <v/>
      </c>
      <c r="F1202" s="216" t="str">
        <f ca="1">IF(ISERROR($V1202),"",OFFSET('Smelter Look-up'!$E$4,$V1202-4,0))</f>
        <v/>
      </c>
      <c r="G1202" s="216" t="str">
        <f ca="1">IF(C1202=$X$4,"Enter smelter details",IF(ISERROR($V1202),"",OFFSET('Smelter Look-up'!$F$4,$V1202-4,0)))</f>
        <v/>
      </c>
      <c r="H1202" s="217" t="str">
        <f ca="1">IF(ISERROR($V1202),"",OFFSET('Smelter Look-up'!$G$4,$V1202-4,0))</f>
        <v/>
      </c>
      <c r="I1202" s="218" t="str">
        <f ca="1">IF(ISERROR($V1202),"",OFFSET('Smelter Look-up'!$H$4,$V1202-4,0))</f>
        <v/>
      </c>
      <c r="J1202" s="218" t="str">
        <f ca="1">IF(ISERROR($V1202),"",OFFSET('Smelter Look-up'!$I$4,$V1202-4,0))</f>
        <v/>
      </c>
      <c r="K1202" s="272"/>
      <c r="L1202" s="272"/>
      <c r="M1202" s="272"/>
      <c r="N1202" s="272"/>
      <c r="O1202" s="272"/>
      <c r="P1202" s="219"/>
      <c r="Q1202" s="273"/>
      <c r="R1202" s="216" t="str">
        <f ca="1">IF(ISERROR($V1202),"",OFFSET('Smelter Look-up'!$C$4,$V1202-4,0)&amp;"")</f>
        <v/>
      </c>
      <c r="S1202" s="224" t="str">
        <f t="shared" ca="1" si="168"/>
        <v/>
      </c>
      <c r="T1202" s="224" t="str">
        <f ca="1">IF(B1202="","",IF(ISERROR(MATCH($J1202,SorP!$B$1:$B$6230,0)),"",INDIRECT("'SorP'!$A$"&amp;MATCH($J1202,SorP!$B$1:$B$6230,0))))</f>
        <v/>
      </c>
      <c r="U1202" s="240"/>
      <c r="V1202" s="274" t="e">
        <f>IF(C1202="",NA(),MATCH($B1202&amp;$C1202,'Smelter Look-up'!$J:$J,0))</f>
        <v>#N/A</v>
      </c>
      <c r="W1202" s="275"/>
      <c r="X1202" s="275">
        <f t="shared" ca="1" si="169"/>
        <v>0</v>
      </c>
      <c r="Y1202" s="275"/>
      <c r="Z1202" s="275"/>
      <c r="AB1202" s="277" t="str">
        <f t="shared" si="170"/>
        <v/>
      </c>
    </row>
    <row r="1203" spans="1:28" s="276" customFormat="1" ht="20.25">
      <c r="A1203" s="330"/>
      <c r="B1203" s="216" t="str">
        <f>IF(LEN(A1203)=0,"",INDEX('Smelter Look-up'!$A:$A,MATCH($A1203,'Smelter Look-up'!$E:$E,0)))</f>
        <v/>
      </c>
      <c r="C1203" s="220" t="str">
        <f>IF(LEN(A1203)=0,"",INDEX('Smelter Look-up'!$C:$C,MATCH($A1203,'Smelter Look-up'!$E:$E,0)))</f>
        <v/>
      </c>
      <c r="D1203" s="282"/>
      <c r="E1203" s="216" t="str">
        <f ca="1">IF(ISERROR($V1203),"",OFFSET('Smelter Look-up'!$D$4,$V1203-4,0)&amp;"")</f>
        <v/>
      </c>
      <c r="F1203" s="216" t="str">
        <f ca="1">IF(ISERROR($V1203),"",OFFSET('Smelter Look-up'!$E$4,$V1203-4,0))</f>
        <v/>
      </c>
      <c r="G1203" s="216" t="str">
        <f ca="1">IF(C1203=$X$4,"Enter smelter details",IF(ISERROR($V1203),"",OFFSET('Smelter Look-up'!$F$4,$V1203-4,0)))</f>
        <v/>
      </c>
      <c r="H1203" s="217" t="str">
        <f ca="1">IF(ISERROR($V1203),"",OFFSET('Smelter Look-up'!$G$4,$V1203-4,0))</f>
        <v/>
      </c>
      <c r="I1203" s="218" t="str">
        <f ca="1">IF(ISERROR($V1203),"",OFFSET('Smelter Look-up'!$H$4,$V1203-4,0))</f>
        <v/>
      </c>
      <c r="J1203" s="218" t="str">
        <f ca="1">IF(ISERROR($V1203),"",OFFSET('Smelter Look-up'!$I$4,$V1203-4,0))</f>
        <v/>
      </c>
      <c r="K1203" s="272"/>
      <c r="L1203" s="272"/>
      <c r="M1203" s="272"/>
      <c r="N1203" s="272"/>
      <c r="O1203" s="272"/>
      <c r="P1203" s="219"/>
      <c r="Q1203" s="273"/>
      <c r="R1203" s="216" t="str">
        <f ca="1">IF(ISERROR($V1203),"",OFFSET('Smelter Look-up'!$C$4,$V1203-4,0)&amp;"")</f>
        <v/>
      </c>
      <c r="S1203" s="224" t="str">
        <f t="shared" ca="1" si="168"/>
        <v/>
      </c>
      <c r="T1203" s="224" t="str">
        <f ca="1">IF(B1203="","",IF(ISERROR(MATCH($J1203,SorP!$B$1:$B$6230,0)),"",INDIRECT("'SorP'!$A$"&amp;MATCH($J1203,SorP!$B$1:$B$6230,0))))</f>
        <v/>
      </c>
      <c r="U1203" s="240"/>
      <c r="V1203" s="274" t="e">
        <f>IF(C1203="",NA(),MATCH($B1203&amp;$C1203,'Smelter Look-up'!$J:$J,0))</f>
        <v>#N/A</v>
      </c>
      <c r="W1203" s="275"/>
      <c r="X1203" s="275">
        <f t="shared" ca="1" si="169"/>
        <v>0</v>
      </c>
      <c r="Y1203" s="275"/>
      <c r="Z1203" s="275"/>
      <c r="AB1203" s="277" t="str">
        <f t="shared" si="170"/>
        <v/>
      </c>
    </row>
    <row r="1204" spans="1:28" s="276" customFormat="1" ht="20.25">
      <c r="A1204" s="330"/>
      <c r="B1204" s="216" t="str">
        <f>IF(LEN(A1204)=0,"",INDEX('Smelter Look-up'!$A:$A,MATCH($A1204,'Smelter Look-up'!$E:$E,0)))</f>
        <v/>
      </c>
      <c r="C1204" s="220" t="str">
        <f>IF(LEN(A1204)=0,"",INDEX('Smelter Look-up'!$C:$C,MATCH($A1204,'Smelter Look-up'!$E:$E,0)))</f>
        <v/>
      </c>
      <c r="D1204" s="282"/>
      <c r="E1204" s="216" t="str">
        <f ca="1">IF(ISERROR($V1204),"",OFFSET('Smelter Look-up'!$D$4,$V1204-4,0)&amp;"")</f>
        <v/>
      </c>
      <c r="F1204" s="216" t="str">
        <f ca="1">IF(ISERROR($V1204),"",OFFSET('Smelter Look-up'!$E$4,$V1204-4,0))</f>
        <v/>
      </c>
      <c r="G1204" s="216" t="str">
        <f ca="1">IF(C1204=$X$4,"Enter smelter details",IF(ISERROR($V1204),"",OFFSET('Smelter Look-up'!$F$4,$V1204-4,0)))</f>
        <v/>
      </c>
      <c r="H1204" s="217" t="str">
        <f ca="1">IF(ISERROR($V1204),"",OFFSET('Smelter Look-up'!$G$4,$V1204-4,0))</f>
        <v/>
      </c>
      <c r="I1204" s="218" t="str">
        <f ca="1">IF(ISERROR($V1204),"",OFFSET('Smelter Look-up'!$H$4,$V1204-4,0))</f>
        <v/>
      </c>
      <c r="J1204" s="218" t="str">
        <f ca="1">IF(ISERROR($V1204),"",OFFSET('Smelter Look-up'!$I$4,$V1204-4,0))</f>
        <v/>
      </c>
      <c r="K1204" s="272"/>
      <c r="L1204" s="272"/>
      <c r="M1204" s="272"/>
      <c r="N1204" s="272"/>
      <c r="O1204" s="272"/>
      <c r="P1204" s="219"/>
      <c r="Q1204" s="273"/>
      <c r="R1204" s="216" t="str">
        <f ca="1">IF(ISERROR($V1204),"",OFFSET('Smelter Look-up'!$C$4,$V1204-4,0)&amp;"")</f>
        <v/>
      </c>
      <c r="S1204" s="224" t="str">
        <f t="shared" ca="1" si="168"/>
        <v/>
      </c>
      <c r="T1204" s="224" t="str">
        <f ca="1">IF(B1204="","",IF(ISERROR(MATCH($J1204,SorP!$B$1:$B$6230,0)),"",INDIRECT("'SorP'!$A$"&amp;MATCH($J1204,SorP!$B$1:$B$6230,0))))</f>
        <v/>
      </c>
      <c r="U1204" s="240"/>
      <c r="V1204" s="274" t="e">
        <f>IF(C1204="",NA(),MATCH($B1204&amp;$C1204,'Smelter Look-up'!$J:$J,0))</f>
        <v>#N/A</v>
      </c>
      <c r="W1204" s="275"/>
      <c r="X1204" s="275">
        <f t="shared" ca="1" si="169"/>
        <v>0</v>
      </c>
      <c r="Y1204" s="275"/>
      <c r="Z1204" s="275"/>
      <c r="AB1204" s="277" t="str">
        <f t="shared" si="170"/>
        <v/>
      </c>
    </row>
    <row r="1205" spans="1:28" s="276" customFormat="1" ht="20.25">
      <c r="A1205" s="330"/>
      <c r="B1205" s="216" t="str">
        <f>IF(LEN(A1205)=0,"",INDEX('Smelter Look-up'!$A:$A,MATCH($A1205,'Smelter Look-up'!$E:$E,0)))</f>
        <v/>
      </c>
      <c r="C1205" s="220" t="str">
        <f>IF(LEN(A1205)=0,"",INDEX('Smelter Look-up'!$C:$C,MATCH($A1205,'Smelter Look-up'!$E:$E,0)))</f>
        <v/>
      </c>
      <c r="D1205" s="282"/>
      <c r="E1205" s="216" t="str">
        <f ca="1">IF(ISERROR($V1205),"",OFFSET('Smelter Look-up'!$D$4,$V1205-4,0)&amp;"")</f>
        <v/>
      </c>
      <c r="F1205" s="216" t="str">
        <f ca="1">IF(ISERROR($V1205),"",OFFSET('Smelter Look-up'!$E$4,$V1205-4,0))</f>
        <v/>
      </c>
      <c r="G1205" s="216" t="str">
        <f ca="1">IF(C1205=$X$4,"Enter smelter details",IF(ISERROR($V1205),"",OFFSET('Smelter Look-up'!$F$4,$V1205-4,0)))</f>
        <v/>
      </c>
      <c r="H1205" s="217" t="str">
        <f ca="1">IF(ISERROR($V1205),"",OFFSET('Smelter Look-up'!$G$4,$V1205-4,0))</f>
        <v/>
      </c>
      <c r="I1205" s="218" t="str">
        <f ca="1">IF(ISERROR($V1205),"",OFFSET('Smelter Look-up'!$H$4,$V1205-4,0))</f>
        <v/>
      </c>
      <c r="J1205" s="218" t="str">
        <f ca="1">IF(ISERROR($V1205),"",OFFSET('Smelter Look-up'!$I$4,$V1205-4,0))</f>
        <v/>
      </c>
      <c r="K1205" s="272"/>
      <c r="L1205" s="272"/>
      <c r="M1205" s="272"/>
      <c r="N1205" s="272"/>
      <c r="O1205" s="272"/>
      <c r="P1205" s="219"/>
      <c r="Q1205" s="273"/>
      <c r="R1205" s="216" t="str">
        <f ca="1">IF(ISERROR($V1205),"",OFFSET('Smelter Look-up'!$C$4,$V1205-4,0)&amp;"")</f>
        <v/>
      </c>
      <c r="S1205" s="224" t="str">
        <f t="shared" ca="1" si="168"/>
        <v/>
      </c>
      <c r="T1205" s="224" t="str">
        <f ca="1">IF(B1205="","",IF(ISERROR(MATCH($J1205,SorP!$B$1:$B$6230,0)),"",INDIRECT("'SorP'!$A$"&amp;MATCH($J1205,SorP!$B$1:$B$6230,0))))</f>
        <v/>
      </c>
      <c r="U1205" s="240"/>
      <c r="V1205" s="274" t="e">
        <f>IF(C1205="",NA(),MATCH($B1205&amp;$C1205,'Smelter Look-up'!$J:$J,0))</f>
        <v>#N/A</v>
      </c>
      <c r="W1205" s="275"/>
      <c r="X1205" s="275">
        <f t="shared" ca="1" si="169"/>
        <v>0</v>
      </c>
      <c r="Y1205" s="275"/>
      <c r="Z1205" s="275"/>
      <c r="AB1205" s="277" t="str">
        <f t="shared" si="170"/>
        <v/>
      </c>
    </row>
    <row r="1206" spans="1:28" s="276" customFormat="1" ht="20.25">
      <c r="A1206" s="330"/>
      <c r="B1206" s="216" t="str">
        <f>IF(LEN(A1206)=0,"",INDEX('Smelter Look-up'!$A:$A,MATCH($A1206,'Smelter Look-up'!$E:$E,0)))</f>
        <v/>
      </c>
      <c r="C1206" s="220" t="str">
        <f>IF(LEN(A1206)=0,"",INDEX('Smelter Look-up'!$C:$C,MATCH($A1206,'Smelter Look-up'!$E:$E,0)))</f>
        <v/>
      </c>
      <c r="D1206" s="282"/>
      <c r="E1206" s="216" t="str">
        <f ca="1">IF(ISERROR($V1206),"",OFFSET('Smelter Look-up'!$D$4,$V1206-4,0)&amp;"")</f>
        <v/>
      </c>
      <c r="F1206" s="216" t="str">
        <f ca="1">IF(ISERROR($V1206),"",OFFSET('Smelter Look-up'!$E$4,$V1206-4,0))</f>
        <v/>
      </c>
      <c r="G1206" s="216" t="str">
        <f ca="1">IF(C1206=$X$4,"Enter smelter details",IF(ISERROR($V1206),"",OFFSET('Smelter Look-up'!$F$4,$V1206-4,0)))</f>
        <v/>
      </c>
      <c r="H1206" s="217" t="str">
        <f ca="1">IF(ISERROR($V1206),"",OFFSET('Smelter Look-up'!$G$4,$V1206-4,0))</f>
        <v/>
      </c>
      <c r="I1206" s="218" t="str">
        <f ca="1">IF(ISERROR($V1206),"",OFFSET('Smelter Look-up'!$H$4,$V1206-4,0))</f>
        <v/>
      </c>
      <c r="J1206" s="218" t="str">
        <f ca="1">IF(ISERROR($V1206),"",OFFSET('Smelter Look-up'!$I$4,$V1206-4,0))</f>
        <v/>
      </c>
      <c r="K1206" s="272"/>
      <c r="L1206" s="272"/>
      <c r="M1206" s="272"/>
      <c r="N1206" s="272"/>
      <c r="O1206" s="272"/>
      <c r="P1206" s="219"/>
      <c r="Q1206" s="273"/>
      <c r="R1206" s="216" t="str">
        <f ca="1">IF(ISERROR($V1206),"",OFFSET('Smelter Look-up'!$C$4,$V1206-4,0)&amp;"")</f>
        <v/>
      </c>
      <c r="S1206" s="224" t="str">
        <f t="shared" ca="1" si="168"/>
        <v/>
      </c>
      <c r="T1206" s="224" t="str">
        <f ca="1">IF(B1206="","",IF(ISERROR(MATCH($J1206,SorP!$B$1:$B$6230,0)),"",INDIRECT("'SorP'!$A$"&amp;MATCH($J1206,SorP!$B$1:$B$6230,0))))</f>
        <v/>
      </c>
      <c r="U1206" s="240"/>
      <c r="V1206" s="274" t="e">
        <f>IF(C1206="",NA(),MATCH($B1206&amp;$C1206,'Smelter Look-up'!$J:$J,0))</f>
        <v>#N/A</v>
      </c>
      <c r="W1206" s="275"/>
      <c r="X1206" s="275">
        <f t="shared" ca="1" si="169"/>
        <v>0</v>
      </c>
      <c r="Y1206" s="275"/>
      <c r="Z1206" s="275"/>
      <c r="AB1206" s="277" t="str">
        <f t="shared" si="170"/>
        <v/>
      </c>
    </row>
    <row r="1207" spans="1:28" s="276" customFormat="1" ht="20.25">
      <c r="A1207" s="330"/>
      <c r="B1207" s="216" t="str">
        <f>IF(LEN(A1207)=0,"",INDEX('Smelter Look-up'!$A:$A,MATCH($A1207,'Smelter Look-up'!$E:$E,0)))</f>
        <v/>
      </c>
      <c r="C1207" s="220" t="str">
        <f>IF(LEN(A1207)=0,"",INDEX('Smelter Look-up'!$C:$C,MATCH($A1207,'Smelter Look-up'!$E:$E,0)))</f>
        <v/>
      </c>
      <c r="D1207" s="282"/>
      <c r="E1207" s="216" t="str">
        <f ca="1">IF(ISERROR($V1207),"",OFFSET('Smelter Look-up'!$D$4,$V1207-4,0)&amp;"")</f>
        <v/>
      </c>
      <c r="F1207" s="216" t="str">
        <f ca="1">IF(ISERROR($V1207),"",OFFSET('Smelter Look-up'!$E$4,$V1207-4,0))</f>
        <v/>
      </c>
      <c r="G1207" s="216" t="str">
        <f ca="1">IF(C1207=$X$4,"Enter smelter details",IF(ISERROR($V1207),"",OFFSET('Smelter Look-up'!$F$4,$V1207-4,0)))</f>
        <v/>
      </c>
      <c r="H1207" s="217" t="str">
        <f ca="1">IF(ISERROR($V1207),"",OFFSET('Smelter Look-up'!$G$4,$V1207-4,0))</f>
        <v/>
      </c>
      <c r="I1207" s="218" t="str">
        <f ca="1">IF(ISERROR($V1207),"",OFFSET('Smelter Look-up'!$H$4,$V1207-4,0))</f>
        <v/>
      </c>
      <c r="J1207" s="218" t="str">
        <f ca="1">IF(ISERROR($V1207),"",OFFSET('Smelter Look-up'!$I$4,$V1207-4,0))</f>
        <v/>
      </c>
      <c r="K1207" s="272"/>
      <c r="L1207" s="272"/>
      <c r="M1207" s="272"/>
      <c r="N1207" s="272"/>
      <c r="O1207" s="272"/>
      <c r="P1207" s="219"/>
      <c r="Q1207" s="273"/>
      <c r="R1207" s="216" t="str">
        <f ca="1">IF(ISERROR($V1207),"",OFFSET('Smelter Look-up'!$C$4,$V1207-4,0)&amp;"")</f>
        <v/>
      </c>
      <c r="S1207" s="224" t="str">
        <f t="shared" ca="1" si="168"/>
        <v/>
      </c>
      <c r="T1207" s="224" t="str">
        <f ca="1">IF(B1207="","",IF(ISERROR(MATCH($J1207,SorP!$B$1:$B$6230,0)),"",INDIRECT("'SorP'!$A$"&amp;MATCH($J1207,SorP!$B$1:$B$6230,0))))</f>
        <v/>
      </c>
      <c r="U1207" s="240"/>
      <c r="V1207" s="274" t="e">
        <f>IF(C1207="",NA(),MATCH($B1207&amp;$C1207,'Smelter Look-up'!$J:$J,0))</f>
        <v>#N/A</v>
      </c>
      <c r="W1207" s="275"/>
      <c r="X1207" s="275">
        <f t="shared" ca="1" si="169"/>
        <v>0</v>
      </c>
      <c r="Y1207" s="275"/>
      <c r="Z1207" s="275"/>
      <c r="AB1207" s="277" t="str">
        <f t="shared" si="170"/>
        <v/>
      </c>
    </row>
    <row r="1208" spans="1:28" s="276" customFormat="1" ht="20.25">
      <c r="A1208" s="330"/>
      <c r="B1208" s="216" t="str">
        <f>IF(LEN(A1208)=0,"",INDEX('Smelter Look-up'!$A:$A,MATCH($A1208,'Smelter Look-up'!$E:$E,0)))</f>
        <v/>
      </c>
      <c r="C1208" s="220" t="str">
        <f>IF(LEN(A1208)=0,"",INDEX('Smelter Look-up'!$C:$C,MATCH($A1208,'Smelter Look-up'!$E:$E,0)))</f>
        <v/>
      </c>
      <c r="D1208" s="282"/>
      <c r="E1208" s="216" t="str">
        <f ca="1">IF(ISERROR($V1208),"",OFFSET('Smelter Look-up'!$D$4,$V1208-4,0)&amp;"")</f>
        <v/>
      </c>
      <c r="F1208" s="216" t="str">
        <f ca="1">IF(ISERROR($V1208),"",OFFSET('Smelter Look-up'!$E$4,$V1208-4,0))</f>
        <v/>
      </c>
      <c r="G1208" s="216" t="str">
        <f ca="1">IF(C1208=$X$4,"Enter smelter details",IF(ISERROR($V1208),"",OFFSET('Smelter Look-up'!$F$4,$V1208-4,0)))</f>
        <v/>
      </c>
      <c r="H1208" s="217" t="str">
        <f ca="1">IF(ISERROR($V1208),"",OFFSET('Smelter Look-up'!$G$4,$V1208-4,0))</f>
        <v/>
      </c>
      <c r="I1208" s="218" t="str">
        <f ca="1">IF(ISERROR($V1208),"",OFFSET('Smelter Look-up'!$H$4,$V1208-4,0))</f>
        <v/>
      </c>
      <c r="J1208" s="218" t="str">
        <f ca="1">IF(ISERROR($V1208),"",OFFSET('Smelter Look-up'!$I$4,$V1208-4,0))</f>
        <v/>
      </c>
      <c r="K1208" s="272"/>
      <c r="L1208" s="272"/>
      <c r="M1208" s="272"/>
      <c r="N1208" s="272"/>
      <c r="O1208" s="272"/>
      <c r="P1208" s="219"/>
      <c r="Q1208" s="273"/>
      <c r="R1208" s="216" t="str">
        <f ca="1">IF(ISERROR($V1208),"",OFFSET('Smelter Look-up'!$C$4,$V1208-4,0)&amp;"")</f>
        <v/>
      </c>
      <c r="S1208" s="224" t="str">
        <f t="shared" ca="1" si="168"/>
        <v/>
      </c>
      <c r="T1208" s="224" t="str">
        <f ca="1">IF(B1208="","",IF(ISERROR(MATCH($J1208,SorP!$B$1:$B$6230,0)),"",INDIRECT("'SorP'!$A$"&amp;MATCH($J1208,SorP!$B$1:$B$6230,0))))</f>
        <v/>
      </c>
      <c r="U1208" s="240"/>
      <c r="V1208" s="274" t="e">
        <f>IF(C1208="",NA(),MATCH($B1208&amp;$C1208,'Smelter Look-up'!$J:$J,0))</f>
        <v>#N/A</v>
      </c>
      <c r="W1208" s="275"/>
      <c r="X1208" s="275">
        <f t="shared" ca="1" si="169"/>
        <v>0</v>
      </c>
      <c r="Y1208" s="275"/>
      <c r="Z1208" s="275"/>
      <c r="AB1208" s="277" t="str">
        <f t="shared" si="170"/>
        <v/>
      </c>
    </row>
    <row r="1209" spans="1:28" s="276" customFormat="1" ht="20.25">
      <c r="A1209" s="330"/>
      <c r="B1209" s="216" t="str">
        <f>IF(LEN(A1209)=0,"",INDEX('Smelter Look-up'!$A:$A,MATCH($A1209,'Smelter Look-up'!$E:$E,0)))</f>
        <v/>
      </c>
      <c r="C1209" s="220" t="str">
        <f>IF(LEN(A1209)=0,"",INDEX('Smelter Look-up'!$C:$C,MATCH($A1209,'Smelter Look-up'!$E:$E,0)))</f>
        <v/>
      </c>
      <c r="D1209" s="282"/>
      <c r="E1209" s="216" t="str">
        <f ca="1">IF(ISERROR($V1209),"",OFFSET('Smelter Look-up'!$D$4,$V1209-4,0)&amp;"")</f>
        <v/>
      </c>
      <c r="F1209" s="216" t="str">
        <f ca="1">IF(ISERROR($V1209),"",OFFSET('Smelter Look-up'!$E$4,$V1209-4,0))</f>
        <v/>
      </c>
      <c r="G1209" s="216" t="str">
        <f ca="1">IF(C1209=$X$4,"Enter smelter details",IF(ISERROR($V1209),"",OFFSET('Smelter Look-up'!$F$4,$V1209-4,0)))</f>
        <v/>
      </c>
      <c r="H1209" s="217" t="str">
        <f ca="1">IF(ISERROR($V1209),"",OFFSET('Smelter Look-up'!$G$4,$V1209-4,0))</f>
        <v/>
      </c>
      <c r="I1209" s="218" t="str">
        <f ca="1">IF(ISERROR($V1209),"",OFFSET('Smelter Look-up'!$H$4,$V1209-4,0))</f>
        <v/>
      </c>
      <c r="J1209" s="218" t="str">
        <f ca="1">IF(ISERROR($V1209),"",OFFSET('Smelter Look-up'!$I$4,$V1209-4,0))</f>
        <v/>
      </c>
      <c r="K1209" s="272"/>
      <c r="L1209" s="272"/>
      <c r="M1209" s="272"/>
      <c r="N1209" s="272"/>
      <c r="O1209" s="272"/>
      <c r="P1209" s="219"/>
      <c r="Q1209" s="273"/>
      <c r="R1209" s="216" t="str">
        <f ca="1">IF(ISERROR($V1209),"",OFFSET('Smelter Look-up'!$C$4,$V1209-4,0)&amp;"")</f>
        <v/>
      </c>
      <c r="S1209" s="224" t="str">
        <f t="shared" ca="1" si="168"/>
        <v/>
      </c>
      <c r="T1209" s="224" t="str">
        <f ca="1">IF(B1209="","",IF(ISERROR(MATCH($J1209,SorP!$B$1:$B$6230,0)),"",INDIRECT("'SorP'!$A$"&amp;MATCH($J1209,SorP!$B$1:$B$6230,0))))</f>
        <v/>
      </c>
      <c r="U1209" s="240"/>
      <c r="V1209" s="274" t="e">
        <f>IF(C1209="",NA(),MATCH($B1209&amp;$C1209,'Smelter Look-up'!$J:$J,0))</f>
        <v>#N/A</v>
      </c>
      <c r="W1209" s="275"/>
      <c r="X1209" s="275">
        <f t="shared" ca="1" si="169"/>
        <v>0</v>
      </c>
      <c r="Y1209" s="275"/>
      <c r="Z1209" s="275"/>
      <c r="AB1209" s="277" t="str">
        <f t="shared" si="170"/>
        <v/>
      </c>
    </row>
    <row r="1210" spans="1:28" s="276" customFormat="1" ht="20.25">
      <c r="A1210" s="330"/>
      <c r="B1210" s="216" t="str">
        <f>IF(LEN(A1210)=0,"",INDEX('Smelter Look-up'!$A:$A,MATCH($A1210,'Smelter Look-up'!$E:$E,0)))</f>
        <v/>
      </c>
      <c r="C1210" s="220" t="str">
        <f>IF(LEN(A1210)=0,"",INDEX('Smelter Look-up'!$C:$C,MATCH($A1210,'Smelter Look-up'!$E:$E,0)))</f>
        <v/>
      </c>
      <c r="D1210" s="282"/>
      <c r="E1210" s="216" t="str">
        <f ca="1">IF(ISERROR($V1210),"",OFFSET('Smelter Look-up'!$D$4,$V1210-4,0)&amp;"")</f>
        <v/>
      </c>
      <c r="F1210" s="216" t="str">
        <f ca="1">IF(ISERROR($V1210),"",OFFSET('Smelter Look-up'!$E$4,$V1210-4,0))</f>
        <v/>
      </c>
      <c r="G1210" s="216" t="str">
        <f ca="1">IF(C1210=$X$4,"Enter smelter details",IF(ISERROR($V1210),"",OFFSET('Smelter Look-up'!$F$4,$V1210-4,0)))</f>
        <v/>
      </c>
      <c r="H1210" s="217" t="str">
        <f ca="1">IF(ISERROR($V1210),"",OFFSET('Smelter Look-up'!$G$4,$V1210-4,0))</f>
        <v/>
      </c>
      <c r="I1210" s="218" t="str">
        <f ca="1">IF(ISERROR($V1210),"",OFFSET('Smelter Look-up'!$H$4,$V1210-4,0))</f>
        <v/>
      </c>
      <c r="J1210" s="218" t="str">
        <f ca="1">IF(ISERROR($V1210),"",OFFSET('Smelter Look-up'!$I$4,$V1210-4,0))</f>
        <v/>
      </c>
      <c r="K1210" s="272"/>
      <c r="L1210" s="272"/>
      <c r="M1210" s="272"/>
      <c r="N1210" s="272"/>
      <c r="O1210" s="272"/>
      <c r="P1210" s="219"/>
      <c r="Q1210" s="273"/>
      <c r="R1210" s="216" t="str">
        <f ca="1">IF(ISERROR($V1210),"",OFFSET('Smelter Look-up'!$C$4,$V1210-4,0)&amp;"")</f>
        <v/>
      </c>
      <c r="S1210" s="224" t="str">
        <f t="shared" ca="1" si="168"/>
        <v/>
      </c>
      <c r="T1210" s="224" t="str">
        <f ca="1">IF(B1210="","",IF(ISERROR(MATCH($J1210,SorP!$B$1:$B$6230,0)),"",INDIRECT("'SorP'!$A$"&amp;MATCH($J1210,SorP!$B$1:$B$6230,0))))</f>
        <v/>
      </c>
      <c r="U1210" s="240"/>
      <c r="V1210" s="274" t="e">
        <f>IF(C1210="",NA(),MATCH($B1210&amp;$C1210,'Smelter Look-up'!$J:$J,0))</f>
        <v>#N/A</v>
      </c>
      <c r="W1210" s="275"/>
      <c r="X1210" s="275">
        <f t="shared" ca="1" si="169"/>
        <v>0</v>
      </c>
      <c r="Y1210" s="275"/>
      <c r="Z1210" s="275"/>
      <c r="AB1210" s="277" t="str">
        <f t="shared" si="170"/>
        <v/>
      </c>
    </row>
    <row r="1211" spans="1:28" s="276" customFormat="1" ht="20.25">
      <c r="A1211" s="330"/>
      <c r="B1211" s="216" t="str">
        <f>IF(LEN(A1211)=0,"",INDEX('Smelter Look-up'!$A:$A,MATCH($A1211,'Smelter Look-up'!$E:$E,0)))</f>
        <v/>
      </c>
      <c r="C1211" s="220" t="str">
        <f>IF(LEN(A1211)=0,"",INDEX('Smelter Look-up'!$C:$C,MATCH($A1211,'Smelter Look-up'!$E:$E,0)))</f>
        <v/>
      </c>
      <c r="D1211" s="282"/>
      <c r="E1211" s="216" t="str">
        <f ca="1">IF(ISERROR($V1211),"",OFFSET('Smelter Look-up'!$D$4,$V1211-4,0)&amp;"")</f>
        <v/>
      </c>
      <c r="F1211" s="216" t="str">
        <f ca="1">IF(ISERROR($V1211),"",OFFSET('Smelter Look-up'!$E$4,$V1211-4,0))</f>
        <v/>
      </c>
      <c r="G1211" s="216" t="str">
        <f ca="1">IF(C1211=$X$4,"Enter smelter details",IF(ISERROR($V1211),"",OFFSET('Smelter Look-up'!$F$4,$V1211-4,0)))</f>
        <v/>
      </c>
      <c r="H1211" s="217" t="str">
        <f ca="1">IF(ISERROR($V1211),"",OFFSET('Smelter Look-up'!$G$4,$V1211-4,0))</f>
        <v/>
      </c>
      <c r="I1211" s="218" t="str">
        <f ca="1">IF(ISERROR($V1211),"",OFFSET('Smelter Look-up'!$H$4,$V1211-4,0))</f>
        <v/>
      </c>
      <c r="J1211" s="218" t="str">
        <f ca="1">IF(ISERROR($V1211),"",OFFSET('Smelter Look-up'!$I$4,$V1211-4,0))</f>
        <v/>
      </c>
      <c r="K1211" s="272"/>
      <c r="L1211" s="272"/>
      <c r="M1211" s="272"/>
      <c r="N1211" s="272"/>
      <c r="O1211" s="272"/>
      <c r="P1211" s="219"/>
      <c r="Q1211" s="273"/>
      <c r="R1211" s="216" t="str">
        <f ca="1">IF(ISERROR($V1211),"",OFFSET('Smelter Look-up'!$C$4,$V1211-4,0)&amp;"")</f>
        <v/>
      </c>
      <c r="S1211" s="224" t="str">
        <f t="shared" ref="S1211" ca="1" si="171">IF(B1211="","",IF(ISERROR(MATCH($E1211,CL,0)),"Unknown",INDIRECT("'C'!$A$"&amp;MATCH($E1211,CL,0)+1)))</f>
        <v/>
      </c>
      <c r="T1211" s="224" t="str">
        <f ca="1">IF(B1211="","",IF(ISERROR(MATCH($J1211,SorP!$B$1:$B$6230,0)),"",INDIRECT("'SorP'!$A$"&amp;MATCH($J1211,SorP!$B$1:$B$6230,0))))</f>
        <v/>
      </c>
      <c r="U1211" s="240"/>
      <c r="V1211" s="274" t="e">
        <f>IF(C1211="",NA(),MATCH($B1211&amp;$C1211,'Smelter Look-up'!$J:$J,0))</f>
        <v>#N/A</v>
      </c>
      <c r="W1211" s="275"/>
      <c r="X1211" s="275">
        <f t="shared" ref="X1211" ca="1" si="172">IF(AND(C1211="Smelter not listed",OR(LEN(D1211)=0,LEN(E1211)=0)),1,0)</f>
        <v>0</v>
      </c>
      <c r="Y1211" s="275"/>
      <c r="Z1211" s="275"/>
      <c r="AB1211" s="277" t="str">
        <f t="shared" ref="AB1211" si="173">B1211&amp;C1211</f>
        <v/>
      </c>
    </row>
    <row r="1212" spans="1:28" s="276" customFormat="1" ht="20.25">
      <c r="A1212" s="330"/>
      <c r="B1212" s="216" t="str">
        <f>IF(LEN(A1212)=0,"",INDEX('Smelter Look-up'!$A:$A,MATCH($A1212,'Smelter Look-up'!$E:$E,0)))</f>
        <v/>
      </c>
      <c r="C1212" s="220" t="str">
        <f>IF(LEN(A1212)=0,"",INDEX('Smelter Look-up'!$C:$C,MATCH($A1212,'Smelter Look-up'!$E:$E,0)))</f>
        <v/>
      </c>
      <c r="D1212" s="282"/>
      <c r="E1212" s="216" t="str">
        <f ca="1">IF(ISERROR($V1212),"",OFFSET('Smelter Look-up'!$D$4,$V1212-4,0)&amp;"")</f>
        <v/>
      </c>
      <c r="F1212" s="216" t="str">
        <f ca="1">IF(ISERROR($V1212),"",OFFSET('Smelter Look-up'!$E$4,$V1212-4,0))</f>
        <v/>
      </c>
      <c r="G1212" s="216" t="str">
        <f ca="1">IF(C1212=$X$4,"Enter smelter details",IF(ISERROR($V1212),"",OFFSET('Smelter Look-up'!$F$4,$V1212-4,0)))</f>
        <v/>
      </c>
      <c r="H1212" s="217" t="str">
        <f ca="1">IF(ISERROR($V1212),"",OFFSET('Smelter Look-up'!$G$4,$V1212-4,0))</f>
        <v/>
      </c>
      <c r="I1212" s="218" t="str">
        <f ca="1">IF(ISERROR($V1212),"",OFFSET('Smelter Look-up'!$H$4,$V1212-4,0))</f>
        <v/>
      </c>
      <c r="J1212" s="218" t="str">
        <f ca="1">IF(ISERROR($V1212),"",OFFSET('Smelter Look-up'!$I$4,$V1212-4,0))</f>
        <v/>
      </c>
      <c r="K1212" s="272"/>
      <c r="L1212" s="272"/>
      <c r="M1212" s="272"/>
      <c r="N1212" s="272"/>
      <c r="O1212" s="272"/>
      <c r="P1212" s="219"/>
      <c r="Q1212" s="273"/>
      <c r="R1212" s="216" t="str">
        <f ca="1">IF(ISERROR($V1212),"",OFFSET('Smelter Look-up'!$C$4,$V1212-4,0)&amp;"")</f>
        <v/>
      </c>
      <c r="S1212" s="224" t="str">
        <f t="shared" ref="S1212:S1243" ca="1" si="174">IF(B1212="","",IF(ISERROR(MATCH($E1212,CL,0)),"Unknown",INDIRECT("'C'!$A$"&amp;MATCH($E1212,CL,0)+1)))</f>
        <v/>
      </c>
      <c r="T1212" s="224" t="str">
        <f ca="1">IF(B1212="","",IF(ISERROR(MATCH($J1212,SorP!$B$1:$B$6230,0)),"",INDIRECT("'SorP'!$A$"&amp;MATCH($J1212,SorP!$B$1:$B$6230,0))))</f>
        <v/>
      </c>
      <c r="U1212" s="240"/>
      <c r="V1212" s="274" t="e">
        <f>IF(C1212="",NA(),MATCH($B1212&amp;$C1212,'Smelter Look-up'!$J:$J,0))</f>
        <v>#N/A</v>
      </c>
      <c r="W1212" s="275"/>
      <c r="X1212" s="275">
        <f t="shared" ref="X1212:X1243" ca="1" si="175">IF(AND(C1212="Smelter not listed",OR(LEN(D1212)=0,LEN(E1212)=0)),1,0)</f>
        <v>0</v>
      </c>
      <c r="Y1212" s="275"/>
      <c r="Z1212" s="275"/>
      <c r="AB1212" s="277" t="str">
        <f t="shared" ref="AB1212:AB1243" si="176">B1212&amp;C1212</f>
        <v/>
      </c>
    </row>
    <row r="1213" spans="1:28" s="276" customFormat="1" ht="20.25">
      <c r="A1213" s="330"/>
      <c r="B1213" s="216" t="str">
        <f>IF(LEN(A1213)=0,"",INDEX('Smelter Look-up'!$A:$A,MATCH($A1213,'Smelter Look-up'!$E:$E,0)))</f>
        <v/>
      </c>
      <c r="C1213" s="220" t="str">
        <f>IF(LEN(A1213)=0,"",INDEX('Smelter Look-up'!$C:$C,MATCH($A1213,'Smelter Look-up'!$E:$E,0)))</f>
        <v/>
      </c>
      <c r="D1213" s="282"/>
      <c r="E1213" s="216" t="str">
        <f ca="1">IF(ISERROR($V1213),"",OFFSET('Smelter Look-up'!$D$4,$V1213-4,0)&amp;"")</f>
        <v/>
      </c>
      <c r="F1213" s="216" t="str">
        <f ca="1">IF(ISERROR($V1213),"",OFFSET('Smelter Look-up'!$E$4,$V1213-4,0))</f>
        <v/>
      </c>
      <c r="G1213" s="216" t="str">
        <f ca="1">IF(C1213=$X$4,"Enter smelter details",IF(ISERROR($V1213),"",OFFSET('Smelter Look-up'!$F$4,$V1213-4,0)))</f>
        <v/>
      </c>
      <c r="H1213" s="217" t="str">
        <f ca="1">IF(ISERROR($V1213),"",OFFSET('Smelter Look-up'!$G$4,$V1213-4,0))</f>
        <v/>
      </c>
      <c r="I1213" s="218" t="str">
        <f ca="1">IF(ISERROR($V1213),"",OFFSET('Smelter Look-up'!$H$4,$V1213-4,0))</f>
        <v/>
      </c>
      <c r="J1213" s="218" t="str">
        <f ca="1">IF(ISERROR($V1213),"",OFFSET('Smelter Look-up'!$I$4,$V1213-4,0))</f>
        <v/>
      </c>
      <c r="K1213" s="272"/>
      <c r="L1213" s="272"/>
      <c r="M1213" s="272"/>
      <c r="N1213" s="272"/>
      <c r="O1213" s="272"/>
      <c r="P1213" s="219"/>
      <c r="Q1213" s="273"/>
      <c r="R1213" s="216" t="str">
        <f ca="1">IF(ISERROR($V1213),"",OFFSET('Smelter Look-up'!$C$4,$V1213-4,0)&amp;"")</f>
        <v/>
      </c>
      <c r="S1213" s="224" t="str">
        <f t="shared" ca="1" si="174"/>
        <v/>
      </c>
      <c r="T1213" s="224" t="str">
        <f ca="1">IF(B1213="","",IF(ISERROR(MATCH($J1213,SorP!$B$1:$B$6230,0)),"",INDIRECT("'SorP'!$A$"&amp;MATCH($J1213,SorP!$B$1:$B$6230,0))))</f>
        <v/>
      </c>
      <c r="U1213" s="240"/>
      <c r="V1213" s="274" t="e">
        <f>IF(C1213="",NA(),MATCH($B1213&amp;$C1213,'Smelter Look-up'!$J:$J,0))</f>
        <v>#N/A</v>
      </c>
      <c r="W1213" s="275"/>
      <c r="X1213" s="275">
        <f t="shared" ca="1" si="175"/>
        <v>0</v>
      </c>
      <c r="Y1213" s="275"/>
      <c r="Z1213" s="275"/>
      <c r="AB1213" s="277" t="str">
        <f t="shared" si="176"/>
        <v/>
      </c>
    </row>
    <row r="1214" spans="1:28" s="276" customFormat="1" ht="20.25">
      <c r="A1214" s="330"/>
      <c r="B1214" s="216" t="str">
        <f>IF(LEN(A1214)=0,"",INDEX('Smelter Look-up'!$A:$A,MATCH($A1214,'Smelter Look-up'!$E:$E,0)))</f>
        <v/>
      </c>
      <c r="C1214" s="220" t="str">
        <f>IF(LEN(A1214)=0,"",INDEX('Smelter Look-up'!$C:$C,MATCH($A1214,'Smelter Look-up'!$E:$E,0)))</f>
        <v/>
      </c>
      <c r="D1214" s="282"/>
      <c r="E1214" s="216" t="str">
        <f ca="1">IF(ISERROR($V1214),"",OFFSET('Smelter Look-up'!$D$4,$V1214-4,0)&amp;"")</f>
        <v/>
      </c>
      <c r="F1214" s="216" t="str">
        <f ca="1">IF(ISERROR($V1214),"",OFFSET('Smelter Look-up'!$E$4,$V1214-4,0))</f>
        <v/>
      </c>
      <c r="G1214" s="216" t="str">
        <f ca="1">IF(C1214=$X$4,"Enter smelter details",IF(ISERROR($V1214),"",OFFSET('Smelter Look-up'!$F$4,$V1214-4,0)))</f>
        <v/>
      </c>
      <c r="H1214" s="217" t="str">
        <f ca="1">IF(ISERROR($V1214),"",OFFSET('Smelter Look-up'!$G$4,$V1214-4,0))</f>
        <v/>
      </c>
      <c r="I1214" s="218" t="str">
        <f ca="1">IF(ISERROR($V1214),"",OFFSET('Smelter Look-up'!$H$4,$V1214-4,0))</f>
        <v/>
      </c>
      <c r="J1214" s="218" t="str">
        <f ca="1">IF(ISERROR($V1214),"",OFFSET('Smelter Look-up'!$I$4,$V1214-4,0))</f>
        <v/>
      </c>
      <c r="K1214" s="272"/>
      <c r="L1214" s="272"/>
      <c r="M1214" s="272"/>
      <c r="N1214" s="272"/>
      <c r="O1214" s="272"/>
      <c r="P1214" s="219"/>
      <c r="Q1214" s="273"/>
      <c r="R1214" s="216" t="str">
        <f ca="1">IF(ISERROR($V1214),"",OFFSET('Smelter Look-up'!$C$4,$V1214-4,0)&amp;"")</f>
        <v/>
      </c>
      <c r="S1214" s="224" t="str">
        <f t="shared" ca="1" si="174"/>
        <v/>
      </c>
      <c r="T1214" s="224" t="str">
        <f ca="1">IF(B1214="","",IF(ISERROR(MATCH($J1214,SorP!$B$1:$B$6230,0)),"",INDIRECT("'SorP'!$A$"&amp;MATCH($J1214,SorP!$B$1:$B$6230,0))))</f>
        <v/>
      </c>
      <c r="U1214" s="240"/>
      <c r="V1214" s="274" t="e">
        <f>IF(C1214="",NA(),MATCH($B1214&amp;$C1214,'Smelter Look-up'!$J:$J,0))</f>
        <v>#N/A</v>
      </c>
      <c r="W1214" s="275"/>
      <c r="X1214" s="275">
        <f t="shared" ca="1" si="175"/>
        <v>0</v>
      </c>
      <c r="Y1214" s="275"/>
      <c r="Z1214" s="275"/>
      <c r="AB1214" s="277" t="str">
        <f t="shared" si="176"/>
        <v/>
      </c>
    </row>
    <row r="1215" spans="1:28" s="276" customFormat="1" ht="20.25">
      <c r="A1215" s="330"/>
      <c r="B1215" s="216" t="str">
        <f>IF(LEN(A1215)=0,"",INDEX('Smelter Look-up'!$A:$A,MATCH($A1215,'Smelter Look-up'!$E:$E,0)))</f>
        <v/>
      </c>
      <c r="C1215" s="220" t="str">
        <f>IF(LEN(A1215)=0,"",INDEX('Smelter Look-up'!$C:$C,MATCH($A1215,'Smelter Look-up'!$E:$E,0)))</f>
        <v/>
      </c>
      <c r="D1215" s="282"/>
      <c r="E1215" s="216" t="str">
        <f ca="1">IF(ISERROR($V1215),"",OFFSET('Smelter Look-up'!$D$4,$V1215-4,0)&amp;"")</f>
        <v/>
      </c>
      <c r="F1215" s="216" t="str">
        <f ca="1">IF(ISERROR($V1215),"",OFFSET('Smelter Look-up'!$E$4,$V1215-4,0))</f>
        <v/>
      </c>
      <c r="G1215" s="216" t="str">
        <f ca="1">IF(C1215=$X$4,"Enter smelter details",IF(ISERROR($V1215),"",OFFSET('Smelter Look-up'!$F$4,$V1215-4,0)))</f>
        <v/>
      </c>
      <c r="H1215" s="217" t="str">
        <f ca="1">IF(ISERROR($V1215),"",OFFSET('Smelter Look-up'!$G$4,$V1215-4,0))</f>
        <v/>
      </c>
      <c r="I1215" s="218" t="str">
        <f ca="1">IF(ISERROR($V1215),"",OFFSET('Smelter Look-up'!$H$4,$V1215-4,0))</f>
        <v/>
      </c>
      <c r="J1215" s="218" t="str">
        <f ca="1">IF(ISERROR($V1215),"",OFFSET('Smelter Look-up'!$I$4,$V1215-4,0))</f>
        <v/>
      </c>
      <c r="K1215" s="272"/>
      <c r="L1215" s="272"/>
      <c r="M1215" s="272"/>
      <c r="N1215" s="272"/>
      <c r="O1215" s="272"/>
      <c r="P1215" s="219"/>
      <c r="Q1215" s="273"/>
      <c r="R1215" s="216" t="str">
        <f ca="1">IF(ISERROR($V1215),"",OFFSET('Smelter Look-up'!$C$4,$V1215-4,0)&amp;"")</f>
        <v/>
      </c>
      <c r="S1215" s="224" t="str">
        <f t="shared" ca="1" si="174"/>
        <v/>
      </c>
      <c r="T1215" s="224" t="str">
        <f ca="1">IF(B1215="","",IF(ISERROR(MATCH($J1215,SorP!$B$1:$B$6230,0)),"",INDIRECT("'SorP'!$A$"&amp;MATCH($J1215,SorP!$B$1:$B$6230,0))))</f>
        <v/>
      </c>
      <c r="U1215" s="240"/>
      <c r="V1215" s="274" t="e">
        <f>IF(C1215="",NA(),MATCH($B1215&amp;$C1215,'Smelter Look-up'!$J:$J,0))</f>
        <v>#N/A</v>
      </c>
      <c r="W1215" s="275"/>
      <c r="X1215" s="275">
        <f t="shared" ca="1" si="175"/>
        <v>0</v>
      </c>
      <c r="Y1215" s="275"/>
      <c r="Z1215" s="275"/>
      <c r="AB1215" s="277" t="str">
        <f t="shared" si="176"/>
        <v/>
      </c>
    </row>
    <row r="1216" spans="1:28" s="276" customFormat="1" ht="20.25">
      <c r="A1216" s="330"/>
      <c r="B1216" s="216" t="str">
        <f>IF(LEN(A1216)=0,"",INDEX('Smelter Look-up'!$A:$A,MATCH($A1216,'Smelter Look-up'!$E:$E,0)))</f>
        <v/>
      </c>
      <c r="C1216" s="220" t="str">
        <f>IF(LEN(A1216)=0,"",INDEX('Smelter Look-up'!$C:$C,MATCH($A1216,'Smelter Look-up'!$E:$E,0)))</f>
        <v/>
      </c>
      <c r="D1216" s="282"/>
      <c r="E1216" s="216" t="str">
        <f ca="1">IF(ISERROR($V1216),"",OFFSET('Smelter Look-up'!$D$4,$V1216-4,0)&amp;"")</f>
        <v/>
      </c>
      <c r="F1216" s="216" t="str">
        <f ca="1">IF(ISERROR($V1216),"",OFFSET('Smelter Look-up'!$E$4,$V1216-4,0))</f>
        <v/>
      </c>
      <c r="G1216" s="216" t="str">
        <f ca="1">IF(C1216=$X$4,"Enter smelter details",IF(ISERROR($V1216),"",OFFSET('Smelter Look-up'!$F$4,$V1216-4,0)))</f>
        <v/>
      </c>
      <c r="H1216" s="217" t="str">
        <f ca="1">IF(ISERROR($V1216),"",OFFSET('Smelter Look-up'!$G$4,$V1216-4,0))</f>
        <v/>
      </c>
      <c r="I1216" s="218" t="str">
        <f ca="1">IF(ISERROR($V1216),"",OFFSET('Smelter Look-up'!$H$4,$V1216-4,0))</f>
        <v/>
      </c>
      <c r="J1216" s="218" t="str">
        <f ca="1">IF(ISERROR($V1216),"",OFFSET('Smelter Look-up'!$I$4,$V1216-4,0))</f>
        <v/>
      </c>
      <c r="K1216" s="272"/>
      <c r="L1216" s="272"/>
      <c r="M1216" s="272"/>
      <c r="N1216" s="272"/>
      <c r="O1216" s="272"/>
      <c r="P1216" s="219"/>
      <c r="Q1216" s="273"/>
      <c r="R1216" s="216" t="str">
        <f ca="1">IF(ISERROR($V1216),"",OFFSET('Smelter Look-up'!$C$4,$V1216-4,0)&amp;"")</f>
        <v/>
      </c>
      <c r="S1216" s="224" t="str">
        <f t="shared" ca="1" si="174"/>
        <v/>
      </c>
      <c r="T1216" s="224" t="str">
        <f ca="1">IF(B1216="","",IF(ISERROR(MATCH($J1216,SorP!$B$1:$B$6230,0)),"",INDIRECT("'SorP'!$A$"&amp;MATCH($J1216,SorP!$B$1:$B$6230,0))))</f>
        <v/>
      </c>
      <c r="U1216" s="240"/>
      <c r="V1216" s="274" t="e">
        <f>IF(C1216="",NA(),MATCH($B1216&amp;$C1216,'Smelter Look-up'!$J:$J,0))</f>
        <v>#N/A</v>
      </c>
      <c r="W1216" s="275"/>
      <c r="X1216" s="275">
        <f t="shared" ca="1" si="175"/>
        <v>0</v>
      </c>
      <c r="Y1216" s="275"/>
      <c r="Z1216" s="275"/>
      <c r="AB1216" s="277" t="str">
        <f t="shared" si="176"/>
        <v/>
      </c>
    </row>
    <row r="1217" spans="1:28" s="276" customFormat="1" ht="20.25">
      <c r="A1217" s="330"/>
      <c r="B1217" s="216" t="str">
        <f>IF(LEN(A1217)=0,"",INDEX('Smelter Look-up'!$A:$A,MATCH($A1217,'Smelter Look-up'!$E:$E,0)))</f>
        <v/>
      </c>
      <c r="C1217" s="220" t="str">
        <f>IF(LEN(A1217)=0,"",INDEX('Smelter Look-up'!$C:$C,MATCH($A1217,'Smelter Look-up'!$E:$E,0)))</f>
        <v/>
      </c>
      <c r="D1217" s="282"/>
      <c r="E1217" s="216" t="str">
        <f ca="1">IF(ISERROR($V1217),"",OFFSET('Smelter Look-up'!$D$4,$V1217-4,0)&amp;"")</f>
        <v/>
      </c>
      <c r="F1217" s="216" t="str">
        <f ca="1">IF(ISERROR($V1217),"",OFFSET('Smelter Look-up'!$E$4,$V1217-4,0))</f>
        <v/>
      </c>
      <c r="G1217" s="216" t="str">
        <f ca="1">IF(C1217=$X$4,"Enter smelter details",IF(ISERROR($V1217),"",OFFSET('Smelter Look-up'!$F$4,$V1217-4,0)))</f>
        <v/>
      </c>
      <c r="H1217" s="217" t="str">
        <f ca="1">IF(ISERROR($V1217),"",OFFSET('Smelter Look-up'!$G$4,$V1217-4,0))</f>
        <v/>
      </c>
      <c r="I1217" s="218" t="str">
        <f ca="1">IF(ISERROR($V1217),"",OFFSET('Smelter Look-up'!$H$4,$V1217-4,0))</f>
        <v/>
      </c>
      <c r="J1217" s="218" t="str">
        <f ca="1">IF(ISERROR($V1217),"",OFFSET('Smelter Look-up'!$I$4,$V1217-4,0))</f>
        <v/>
      </c>
      <c r="K1217" s="272"/>
      <c r="L1217" s="272"/>
      <c r="M1217" s="272"/>
      <c r="N1217" s="272"/>
      <c r="O1217" s="272"/>
      <c r="P1217" s="219"/>
      <c r="Q1217" s="273"/>
      <c r="R1217" s="216" t="str">
        <f ca="1">IF(ISERROR($V1217),"",OFFSET('Smelter Look-up'!$C$4,$V1217-4,0)&amp;"")</f>
        <v/>
      </c>
      <c r="S1217" s="224" t="str">
        <f t="shared" ca="1" si="174"/>
        <v/>
      </c>
      <c r="T1217" s="224" t="str">
        <f ca="1">IF(B1217="","",IF(ISERROR(MATCH($J1217,SorP!$B$1:$B$6230,0)),"",INDIRECT("'SorP'!$A$"&amp;MATCH($J1217,SorP!$B$1:$B$6230,0))))</f>
        <v/>
      </c>
      <c r="U1217" s="240"/>
      <c r="V1217" s="274" t="e">
        <f>IF(C1217="",NA(),MATCH($B1217&amp;$C1217,'Smelter Look-up'!$J:$J,0))</f>
        <v>#N/A</v>
      </c>
      <c r="W1217" s="275"/>
      <c r="X1217" s="275">
        <f t="shared" ca="1" si="175"/>
        <v>0</v>
      </c>
      <c r="Y1217" s="275"/>
      <c r="Z1217" s="275"/>
      <c r="AB1217" s="277" t="str">
        <f t="shared" si="176"/>
        <v/>
      </c>
    </row>
    <row r="1218" spans="1:28" s="276" customFormat="1" ht="20.25">
      <c r="A1218" s="330"/>
      <c r="B1218" s="216" t="str">
        <f>IF(LEN(A1218)=0,"",INDEX('Smelter Look-up'!$A:$A,MATCH($A1218,'Smelter Look-up'!$E:$E,0)))</f>
        <v/>
      </c>
      <c r="C1218" s="220" t="str">
        <f>IF(LEN(A1218)=0,"",INDEX('Smelter Look-up'!$C:$C,MATCH($A1218,'Smelter Look-up'!$E:$E,0)))</f>
        <v/>
      </c>
      <c r="D1218" s="282"/>
      <c r="E1218" s="216" t="str">
        <f ca="1">IF(ISERROR($V1218),"",OFFSET('Smelter Look-up'!$D$4,$V1218-4,0)&amp;"")</f>
        <v/>
      </c>
      <c r="F1218" s="216" t="str">
        <f ca="1">IF(ISERROR($V1218),"",OFFSET('Smelter Look-up'!$E$4,$V1218-4,0))</f>
        <v/>
      </c>
      <c r="G1218" s="216" t="str">
        <f ca="1">IF(C1218=$X$4,"Enter smelter details",IF(ISERROR($V1218),"",OFFSET('Smelter Look-up'!$F$4,$V1218-4,0)))</f>
        <v/>
      </c>
      <c r="H1218" s="217" t="str">
        <f ca="1">IF(ISERROR($V1218),"",OFFSET('Smelter Look-up'!$G$4,$V1218-4,0))</f>
        <v/>
      </c>
      <c r="I1218" s="218" t="str">
        <f ca="1">IF(ISERROR($V1218),"",OFFSET('Smelter Look-up'!$H$4,$V1218-4,0))</f>
        <v/>
      </c>
      <c r="J1218" s="218" t="str">
        <f ca="1">IF(ISERROR($V1218),"",OFFSET('Smelter Look-up'!$I$4,$V1218-4,0))</f>
        <v/>
      </c>
      <c r="K1218" s="272"/>
      <c r="L1218" s="272"/>
      <c r="M1218" s="272"/>
      <c r="N1218" s="272"/>
      <c r="O1218" s="272"/>
      <c r="P1218" s="219"/>
      <c r="Q1218" s="273"/>
      <c r="R1218" s="216" t="str">
        <f ca="1">IF(ISERROR($V1218),"",OFFSET('Smelter Look-up'!$C$4,$V1218-4,0)&amp;"")</f>
        <v/>
      </c>
      <c r="S1218" s="224" t="str">
        <f t="shared" ca="1" si="174"/>
        <v/>
      </c>
      <c r="T1218" s="224" t="str">
        <f ca="1">IF(B1218="","",IF(ISERROR(MATCH($J1218,SorP!$B$1:$B$6230,0)),"",INDIRECT("'SorP'!$A$"&amp;MATCH($J1218,SorP!$B$1:$B$6230,0))))</f>
        <v/>
      </c>
      <c r="U1218" s="240"/>
      <c r="V1218" s="274" t="e">
        <f>IF(C1218="",NA(),MATCH($B1218&amp;$C1218,'Smelter Look-up'!$J:$J,0))</f>
        <v>#N/A</v>
      </c>
      <c r="W1218" s="275"/>
      <c r="X1218" s="275">
        <f t="shared" ca="1" si="175"/>
        <v>0</v>
      </c>
      <c r="Y1218" s="275"/>
      <c r="Z1218" s="275"/>
      <c r="AB1218" s="277" t="str">
        <f t="shared" si="176"/>
        <v/>
      </c>
    </row>
    <row r="1219" spans="1:28" s="276" customFormat="1" ht="20.25">
      <c r="A1219" s="330"/>
      <c r="B1219" s="216" t="str">
        <f>IF(LEN(A1219)=0,"",INDEX('Smelter Look-up'!$A:$A,MATCH($A1219,'Smelter Look-up'!$E:$E,0)))</f>
        <v/>
      </c>
      <c r="C1219" s="220" t="str">
        <f>IF(LEN(A1219)=0,"",INDEX('Smelter Look-up'!$C:$C,MATCH($A1219,'Smelter Look-up'!$E:$E,0)))</f>
        <v/>
      </c>
      <c r="D1219" s="282"/>
      <c r="E1219" s="216" t="str">
        <f ca="1">IF(ISERROR($V1219),"",OFFSET('Smelter Look-up'!$D$4,$V1219-4,0)&amp;"")</f>
        <v/>
      </c>
      <c r="F1219" s="216" t="str">
        <f ca="1">IF(ISERROR($V1219),"",OFFSET('Smelter Look-up'!$E$4,$V1219-4,0))</f>
        <v/>
      </c>
      <c r="G1219" s="216" t="str">
        <f ca="1">IF(C1219=$X$4,"Enter smelter details",IF(ISERROR($V1219),"",OFFSET('Smelter Look-up'!$F$4,$V1219-4,0)))</f>
        <v/>
      </c>
      <c r="H1219" s="217" t="str">
        <f ca="1">IF(ISERROR($V1219),"",OFFSET('Smelter Look-up'!$G$4,$V1219-4,0))</f>
        <v/>
      </c>
      <c r="I1219" s="218" t="str">
        <f ca="1">IF(ISERROR($V1219),"",OFFSET('Smelter Look-up'!$H$4,$V1219-4,0))</f>
        <v/>
      </c>
      <c r="J1219" s="218" t="str">
        <f ca="1">IF(ISERROR($V1219),"",OFFSET('Smelter Look-up'!$I$4,$V1219-4,0))</f>
        <v/>
      </c>
      <c r="K1219" s="272"/>
      <c r="L1219" s="272"/>
      <c r="M1219" s="272"/>
      <c r="N1219" s="272"/>
      <c r="O1219" s="272"/>
      <c r="P1219" s="219"/>
      <c r="Q1219" s="273"/>
      <c r="R1219" s="216" t="str">
        <f ca="1">IF(ISERROR($V1219),"",OFFSET('Smelter Look-up'!$C$4,$V1219-4,0)&amp;"")</f>
        <v/>
      </c>
      <c r="S1219" s="224" t="str">
        <f t="shared" ca="1" si="174"/>
        <v/>
      </c>
      <c r="T1219" s="224" t="str">
        <f ca="1">IF(B1219="","",IF(ISERROR(MATCH($J1219,SorP!$B$1:$B$6230,0)),"",INDIRECT("'SorP'!$A$"&amp;MATCH($J1219,SorP!$B$1:$B$6230,0))))</f>
        <v/>
      </c>
      <c r="U1219" s="240"/>
      <c r="V1219" s="274" t="e">
        <f>IF(C1219="",NA(),MATCH($B1219&amp;$C1219,'Smelter Look-up'!$J:$J,0))</f>
        <v>#N/A</v>
      </c>
      <c r="W1219" s="275"/>
      <c r="X1219" s="275">
        <f t="shared" ca="1" si="175"/>
        <v>0</v>
      </c>
      <c r="Y1219" s="275"/>
      <c r="Z1219" s="275"/>
      <c r="AB1219" s="277" t="str">
        <f t="shared" si="176"/>
        <v/>
      </c>
    </row>
    <row r="1220" spans="1:28" s="276" customFormat="1" ht="20.25">
      <c r="A1220" s="330"/>
      <c r="B1220" s="216" t="str">
        <f>IF(LEN(A1220)=0,"",INDEX('Smelter Look-up'!$A:$A,MATCH($A1220,'Smelter Look-up'!$E:$E,0)))</f>
        <v/>
      </c>
      <c r="C1220" s="220" t="str">
        <f>IF(LEN(A1220)=0,"",INDEX('Smelter Look-up'!$C:$C,MATCH($A1220,'Smelter Look-up'!$E:$E,0)))</f>
        <v/>
      </c>
      <c r="D1220" s="282"/>
      <c r="E1220" s="216" t="str">
        <f ca="1">IF(ISERROR($V1220),"",OFFSET('Smelter Look-up'!$D$4,$V1220-4,0)&amp;"")</f>
        <v/>
      </c>
      <c r="F1220" s="216" t="str">
        <f ca="1">IF(ISERROR($V1220),"",OFFSET('Smelter Look-up'!$E$4,$V1220-4,0))</f>
        <v/>
      </c>
      <c r="G1220" s="216" t="str">
        <f ca="1">IF(C1220=$X$4,"Enter smelter details",IF(ISERROR($V1220),"",OFFSET('Smelter Look-up'!$F$4,$V1220-4,0)))</f>
        <v/>
      </c>
      <c r="H1220" s="217" t="str">
        <f ca="1">IF(ISERROR($V1220),"",OFFSET('Smelter Look-up'!$G$4,$V1220-4,0))</f>
        <v/>
      </c>
      <c r="I1220" s="218" t="str">
        <f ca="1">IF(ISERROR($V1220),"",OFFSET('Smelter Look-up'!$H$4,$V1220-4,0))</f>
        <v/>
      </c>
      <c r="J1220" s="218" t="str">
        <f ca="1">IF(ISERROR($V1220),"",OFFSET('Smelter Look-up'!$I$4,$V1220-4,0))</f>
        <v/>
      </c>
      <c r="K1220" s="272"/>
      <c r="L1220" s="272"/>
      <c r="M1220" s="272"/>
      <c r="N1220" s="272"/>
      <c r="O1220" s="272"/>
      <c r="P1220" s="219"/>
      <c r="Q1220" s="273"/>
      <c r="R1220" s="216" t="str">
        <f ca="1">IF(ISERROR($V1220),"",OFFSET('Smelter Look-up'!$C$4,$V1220-4,0)&amp;"")</f>
        <v/>
      </c>
      <c r="S1220" s="224" t="str">
        <f t="shared" ca="1" si="174"/>
        <v/>
      </c>
      <c r="T1220" s="224" t="str">
        <f ca="1">IF(B1220="","",IF(ISERROR(MATCH($J1220,SorP!$B$1:$B$6230,0)),"",INDIRECT("'SorP'!$A$"&amp;MATCH($J1220,SorP!$B$1:$B$6230,0))))</f>
        <v/>
      </c>
      <c r="U1220" s="240"/>
      <c r="V1220" s="274" t="e">
        <f>IF(C1220="",NA(),MATCH($B1220&amp;$C1220,'Smelter Look-up'!$J:$J,0))</f>
        <v>#N/A</v>
      </c>
      <c r="W1220" s="275"/>
      <c r="X1220" s="275">
        <f t="shared" ca="1" si="175"/>
        <v>0</v>
      </c>
      <c r="Y1220" s="275"/>
      <c r="Z1220" s="275"/>
      <c r="AB1220" s="277" t="str">
        <f t="shared" si="176"/>
        <v/>
      </c>
    </row>
    <row r="1221" spans="1:28" s="276" customFormat="1" ht="20.25">
      <c r="A1221" s="330"/>
      <c r="B1221" s="216" t="str">
        <f>IF(LEN(A1221)=0,"",INDEX('Smelter Look-up'!$A:$A,MATCH($A1221,'Smelter Look-up'!$E:$E,0)))</f>
        <v/>
      </c>
      <c r="C1221" s="220" t="str">
        <f>IF(LEN(A1221)=0,"",INDEX('Smelter Look-up'!$C:$C,MATCH($A1221,'Smelter Look-up'!$E:$E,0)))</f>
        <v/>
      </c>
      <c r="D1221" s="282"/>
      <c r="E1221" s="216" t="str">
        <f ca="1">IF(ISERROR($V1221),"",OFFSET('Smelter Look-up'!$D$4,$V1221-4,0)&amp;"")</f>
        <v/>
      </c>
      <c r="F1221" s="216" t="str">
        <f ca="1">IF(ISERROR($V1221),"",OFFSET('Smelter Look-up'!$E$4,$V1221-4,0))</f>
        <v/>
      </c>
      <c r="G1221" s="216" t="str">
        <f ca="1">IF(C1221=$X$4,"Enter smelter details",IF(ISERROR($V1221),"",OFFSET('Smelter Look-up'!$F$4,$V1221-4,0)))</f>
        <v/>
      </c>
      <c r="H1221" s="217" t="str">
        <f ca="1">IF(ISERROR($V1221),"",OFFSET('Smelter Look-up'!$G$4,$V1221-4,0))</f>
        <v/>
      </c>
      <c r="I1221" s="218" t="str">
        <f ca="1">IF(ISERROR($V1221),"",OFFSET('Smelter Look-up'!$H$4,$V1221-4,0))</f>
        <v/>
      </c>
      <c r="J1221" s="218" t="str">
        <f ca="1">IF(ISERROR($V1221),"",OFFSET('Smelter Look-up'!$I$4,$V1221-4,0))</f>
        <v/>
      </c>
      <c r="K1221" s="272"/>
      <c r="L1221" s="272"/>
      <c r="M1221" s="272"/>
      <c r="N1221" s="272"/>
      <c r="O1221" s="272"/>
      <c r="P1221" s="219"/>
      <c r="Q1221" s="273"/>
      <c r="R1221" s="216" t="str">
        <f ca="1">IF(ISERROR($V1221),"",OFFSET('Smelter Look-up'!$C$4,$V1221-4,0)&amp;"")</f>
        <v/>
      </c>
      <c r="S1221" s="224" t="str">
        <f t="shared" ca="1" si="174"/>
        <v/>
      </c>
      <c r="T1221" s="224" t="str">
        <f ca="1">IF(B1221="","",IF(ISERROR(MATCH($J1221,SorP!$B$1:$B$6230,0)),"",INDIRECT("'SorP'!$A$"&amp;MATCH($J1221,SorP!$B$1:$B$6230,0))))</f>
        <v/>
      </c>
      <c r="U1221" s="240"/>
      <c r="V1221" s="274" t="e">
        <f>IF(C1221="",NA(),MATCH($B1221&amp;$C1221,'Smelter Look-up'!$J:$J,0))</f>
        <v>#N/A</v>
      </c>
      <c r="W1221" s="275"/>
      <c r="X1221" s="275">
        <f t="shared" ca="1" si="175"/>
        <v>0</v>
      </c>
      <c r="Y1221" s="275"/>
      <c r="Z1221" s="275"/>
      <c r="AB1221" s="277" t="str">
        <f t="shared" si="176"/>
        <v/>
      </c>
    </row>
    <row r="1222" spans="1:28" s="276" customFormat="1" ht="20.25">
      <c r="A1222" s="330"/>
      <c r="B1222" s="216" t="str">
        <f>IF(LEN(A1222)=0,"",INDEX('Smelter Look-up'!$A:$A,MATCH($A1222,'Smelter Look-up'!$E:$E,0)))</f>
        <v/>
      </c>
      <c r="C1222" s="220" t="str">
        <f>IF(LEN(A1222)=0,"",INDEX('Smelter Look-up'!$C:$C,MATCH($A1222,'Smelter Look-up'!$E:$E,0)))</f>
        <v/>
      </c>
      <c r="D1222" s="282"/>
      <c r="E1222" s="216" t="str">
        <f ca="1">IF(ISERROR($V1222),"",OFFSET('Smelter Look-up'!$D$4,$V1222-4,0)&amp;"")</f>
        <v/>
      </c>
      <c r="F1222" s="216" t="str">
        <f ca="1">IF(ISERROR($V1222),"",OFFSET('Smelter Look-up'!$E$4,$V1222-4,0))</f>
        <v/>
      </c>
      <c r="G1222" s="216" t="str">
        <f ca="1">IF(C1222=$X$4,"Enter smelter details",IF(ISERROR($V1222),"",OFFSET('Smelter Look-up'!$F$4,$V1222-4,0)))</f>
        <v/>
      </c>
      <c r="H1222" s="217" t="str">
        <f ca="1">IF(ISERROR($V1222),"",OFFSET('Smelter Look-up'!$G$4,$V1222-4,0))</f>
        <v/>
      </c>
      <c r="I1222" s="218" t="str">
        <f ca="1">IF(ISERROR($V1222),"",OFFSET('Smelter Look-up'!$H$4,$V1222-4,0))</f>
        <v/>
      </c>
      <c r="J1222" s="218" t="str">
        <f ca="1">IF(ISERROR($V1222),"",OFFSET('Smelter Look-up'!$I$4,$V1222-4,0))</f>
        <v/>
      </c>
      <c r="K1222" s="272"/>
      <c r="L1222" s="272"/>
      <c r="M1222" s="272"/>
      <c r="N1222" s="272"/>
      <c r="O1222" s="272"/>
      <c r="P1222" s="219"/>
      <c r="Q1222" s="273"/>
      <c r="R1222" s="216" t="str">
        <f ca="1">IF(ISERROR($V1222),"",OFFSET('Smelter Look-up'!$C$4,$V1222-4,0)&amp;"")</f>
        <v/>
      </c>
      <c r="S1222" s="224" t="str">
        <f t="shared" ca="1" si="174"/>
        <v/>
      </c>
      <c r="T1222" s="224" t="str">
        <f ca="1">IF(B1222="","",IF(ISERROR(MATCH($J1222,SorP!$B$1:$B$6230,0)),"",INDIRECT("'SorP'!$A$"&amp;MATCH($J1222,SorP!$B$1:$B$6230,0))))</f>
        <v/>
      </c>
      <c r="U1222" s="240"/>
      <c r="V1222" s="274" t="e">
        <f>IF(C1222="",NA(),MATCH($B1222&amp;$C1222,'Smelter Look-up'!$J:$J,0))</f>
        <v>#N/A</v>
      </c>
      <c r="W1222" s="275"/>
      <c r="X1222" s="275">
        <f t="shared" ca="1" si="175"/>
        <v>0</v>
      </c>
      <c r="Y1222" s="275"/>
      <c r="Z1222" s="275"/>
      <c r="AB1222" s="277" t="str">
        <f t="shared" si="176"/>
        <v/>
      </c>
    </row>
    <row r="1223" spans="1:28" s="276" customFormat="1" ht="20.25">
      <c r="A1223" s="330"/>
      <c r="B1223" s="216" t="str">
        <f>IF(LEN(A1223)=0,"",INDEX('Smelter Look-up'!$A:$A,MATCH($A1223,'Smelter Look-up'!$E:$E,0)))</f>
        <v/>
      </c>
      <c r="C1223" s="220" t="str">
        <f>IF(LEN(A1223)=0,"",INDEX('Smelter Look-up'!$C:$C,MATCH($A1223,'Smelter Look-up'!$E:$E,0)))</f>
        <v/>
      </c>
      <c r="D1223" s="282"/>
      <c r="E1223" s="216" t="str">
        <f ca="1">IF(ISERROR($V1223),"",OFFSET('Smelter Look-up'!$D$4,$V1223-4,0)&amp;"")</f>
        <v/>
      </c>
      <c r="F1223" s="216" t="str">
        <f ca="1">IF(ISERROR($V1223),"",OFFSET('Smelter Look-up'!$E$4,$V1223-4,0))</f>
        <v/>
      </c>
      <c r="G1223" s="216" t="str">
        <f ca="1">IF(C1223=$X$4,"Enter smelter details",IF(ISERROR($V1223),"",OFFSET('Smelter Look-up'!$F$4,$V1223-4,0)))</f>
        <v/>
      </c>
      <c r="H1223" s="217" t="str">
        <f ca="1">IF(ISERROR($V1223),"",OFFSET('Smelter Look-up'!$G$4,$V1223-4,0))</f>
        <v/>
      </c>
      <c r="I1223" s="218" t="str">
        <f ca="1">IF(ISERROR($V1223),"",OFFSET('Smelter Look-up'!$H$4,$V1223-4,0))</f>
        <v/>
      </c>
      <c r="J1223" s="218" t="str">
        <f ca="1">IF(ISERROR($V1223),"",OFFSET('Smelter Look-up'!$I$4,$V1223-4,0))</f>
        <v/>
      </c>
      <c r="K1223" s="272"/>
      <c r="L1223" s="272"/>
      <c r="M1223" s="272"/>
      <c r="N1223" s="272"/>
      <c r="O1223" s="272"/>
      <c r="P1223" s="219"/>
      <c r="Q1223" s="273"/>
      <c r="R1223" s="216" t="str">
        <f ca="1">IF(ISERROR($V1223),"",OFFSET('Smelter Look-up'!$C$4,$V1223-4,0)&amp;"")</f>
        <v/>
      </c>
      <c r="S1223" s="224" t="str">
        <f t="shared" ca="1" si="174"/>
        <v/>
      </c>
      <c r="T1223" s="224" t="str">
        <f ca="1">IF(B1223="","",IF(ISERROR(MATCH($J1223,SorP!$B$1:$B$6230,0)),"",INDIRECT("'SorP'!$A$"&amp;MATCH($J1223,SorP!$B$1:$B$6230,0))))</f>
        <v/>
      </c>
      <c r="U1223" s="240"/>
      <c r="V1223" s="274" t="e">
        <f>IF(C1223="",NA(),MATCH($B1223&amp;$C1223,'Smelter Look-up'!$J:$J,0))</f>
        <v>#N/A</v>
      </c>
      <c r="W1223" s="275"/>
      <c r="X1223" s="275">
        <f t="shared" ca="1" si="175"/>
        <v>0</v>
      </c>
      <c r="Y1223" s="275"/>
      <c r="Z1223" s="275"/>
      <c r="AB1223" s="277" t="str">
        <f t="shared" si="176"/>
        <v/>
      </c>
    </row>
    <row r="1224" spans="1:28" s="276" customFormat="1" ht="20.25">
      <c r="A1224" s="330"/>
      <c r="B1224" s="216" t="str">
        <f>IF(LEN(A1224)=0,"",INDEX('Smelter Look-up'!$A:$A,MATCH($A1224,'Smelter Look-up'!$E:$E,0)))</f>
        <v/>
      </c>
      <c r="C1224" s="220" t="str">
        <f>IF(LEN(A1224)=0,"",INDEX('Smelter Look-up'!$C:$C,MATCH($A1224,'Smelter Look-up'!$E:$E,0)))</f>
        <v/>
      </c>
      <c r="D1224" s="282"/>
      <c r="E1224" s="216" t="str">
        <f ca="1">IF(ISERROR($V1224),"",OFFSET('Smelter Look-up'!$D$4,$V1224-4,0)&amp;"")</f>
        <v/>
      </c>
      <c r="F1224" s="216" t="str">
        <f ca="1">IF(ISERROR($V1224),"",OFFSET('Smelter Look-up'!$E$4,$V1224-4,0))</f>
        <v/>
      </c>
      <c r="G1224" s="216" t="str">
        <f ca="1">IF(C1224=$X$4,"Enter smelter details",IF(ISERROR($V1224),"",OFFSET('Smelter Look-up'!$F$4,$V1224-4,0)))</f>
        <v/>
      </c>
      <c r="H1224" s="217" t="str">
        <f ca="1">IF(ISERROR($V1224),"",OFFSET('Smelter Look-up'!$G$4,$V1224-4,0))</f>
        <v/>
      </c>
      <c r="I1224" s="218" t="str">
        <f ca="1">IF(ISERROR($V1224),"",OFFSET('Smelter Look-up'!$H$4,$V1224-4,0))</f>
        <v/>
      </c>
      <c r="J1224" s="218" t="str">
        <f ca="1">IF(ISERROR($V1224),"",OFFSET('Smelter Look-up'!$I$4,$V1224-4,0))</f>
        <v/>
      </c>
      <c r="K1224" s="272"/>
      <c r="L1224" s="272"/>
      <c r="M1224" s="272"/>
      <c r="N1224" s="272"/>
      <c r="O1224" s="272"/>
      <c r="P1224" s="219"/>
      <c r="Q1224" s="273"/>
      <c r="R1224" s="216" t="str">
        <f ca="1">IF(ISERROR($V1224),"",OFFSET('Smelter Look-up'!$C$4,$V1224-4,0)&amp;"")</f>
        <v/>
      </c>
      <c r="S1224" s="224" t="str">
        <f t="shared" ca="1" si="174"/>
        <v/>
      </c>
      <c r="T1224" s="224" t="str">
        <f ca="1">IF(B1224="","",IF(ISERROR(MATCH($J1224,SorP!$B$1:$B$6230,0)),"",INDIRECT("'SorP'!$A$"&amp;MATCH($J1224,SorP!$B$1:$B$6230,0))))</f>
        <v/>
      </c>
      <c r="U1224" s="240"/>
      <c r="V1224" s="274" t="e">
        <f>IF(C1224="",NA(),MATCH($B1224&amp;$C1224,'Smelter Look-up'!$J:$J,0))</f>
        <v>#N/A</v>
      </c>
      <c r="W1224" s="275"/>
      <c r="X1224" s="275">
        <f t="shared" ca="1" si="175"/>
        <v>0</v>
      </c>
      <c r="Y1224" s="275"/>
      <c r="Z1224" s="275"/>
      <c r="AB1224" s="277" t="str">
        <f t="shared" si="176"/>
        <v/>
      </c>
    </row>
    <row r="1225" spans="1:28" s="276" customFormat="1" ht="20.25">
      <c r="A1225" s="330"/>
      <c r="B1225" s="216" t="str">
        <f>IF(LEN(A1225)=0,"",INDEX('Smelter Look-up'!$A:$A,MATCH($A1225,'Smelter Look-up'!$E:$E,0)))</f>
        <v/>
      </c>
      <c r="C1225" s="220" t="str">
        <f>IF(LEN(A1225)=0,"",INDEX('Smelter Look-up'!$C:$C,MATCH($A1225,'Smelter Look-up'!$E:$E,0)))</f>
        <v/>
      </c>
      <c r="D1225" s="282"/>
      <c r="E1225" s="216" t="str">
        <f ca="1">IF(ISERROR($V1225),"",OFFSET('Smelter Look-up'!$D$4,$V1225-4,0)&amp;"")</f>
        <v/>
      </c>
      <c r="F1225" s="216" t="str">
        <f ca="1">IF(ISERROR($V1225),"",OFFSET('Smelter Look-up'!$E$4,$V1225-4,0))</f>
        <v/>
      </c>
      <c r="G1225" s="216" t="str">
        <f ca="1">IF(C1225=$X$4,"Enter smelter details",IF(ISERROR($V1225),"",OFFSET('Smelter Look-up'!$F$4,$V1225-4,0)))</f>
        <v/>
      </c>
      <c r="H1225" s="217" t="str">
        <f ca="1">IF(ISERROR($V1225),"",OFFSET('Smelter Look-up'!$G$4,$V1225-4,0))</f>
        <v/>
      </c>
      <c r="I1225" s="218" t="str">
        <f ca="1">IF(ISERROR($V1225),"",OFFSET('Smelter Look-up'!$H$4,$V1225-4,0))</f>
        <v/>
      </c>
      <c r="J1225" s="218" t="str">
        <f ca="1">IF(ISERROR($V1225),"",OFFSET('Smelter Look-up'!$I$4,$V1225-4,0))</f>
        <v/>
      </c>
      <c r="K1225" s="272"/>
      <c r="L1225" s="272"/>
      <c r="M1225" s="272"/>
      <c r="N1225" s="272"/>
      <c r="O1225" s="272"/>
      <c r="P1225" s="219"/>
      <c r="Q1225" s="273"/>
      <c r="R1225" s="216" t="str">
        <f ca="1">IF(ISERROR($V1225),"",OFFSET('Smelter Look-up'!$C$4,$V1225-4,0)&amp;"")</f>
        <v/>
      </c>
      <c r="S1225" s="224" t="str">
        <f t="shared" ca="1" si="174"/>
        <v/>
      </c>
      <c r="T1225" s="224" t="str">
        <f ca="1">IF(B1225="","",IF(ISERROR(MATCH($J1225,SorP!$B$1:$B$6230,0)),"",INDIRECT("'SorP'!$A$"&amp;MATCH($J1225,SorP!$B$1:$B$6230,0))))</f>
        <v/>
      </c>
      <c r="U1225" s="240"/>
      <c r="V1225" s="274" t="e">
        <f>IF(C1225="",NA(),MATCH($B1225&amp;$C1225,'Smelter Look-up'!$J:$J,0))</f>
        <v>#N/A</v>
      </c>
      <c r="W1225" s="275"/>
      <c r="X1225" s="275">
        <f t="shared" ca="1" si="175"/>
        <v>0</v>
      </c>
      <c r="Y1225" s="275"/>
      <c r="Z1225" s="275"/>
      <c r="AB1225" s="277" t="str">
        <f t="shared" si="176"/>
        <v/>
      </c>
    </row>
    <row r="1226" spans="1:28" s="276" customFormat="1" ht="20.25">
      <c r="A1226" s="330"/>
      <c r="B1226" s="216" t="str">
        <f>IF(LEN(A1226)=0,"",INDEX('Smelter Look-up'!$A:$A,MATCH($A1226,'Smelter Look-up'!$E:$E,0)))</f>
        <v/>
      </c>
      <c r="C1226" s="220" t="str">
        <f>IF(LEN(A1226)=0,"",INDEX('Smelter Look-up'!$C:$C,MATCH($A1226,'Smelter Look-up'!$E:$E,0)))</f>
        <v/>
      </c>
      <c r="D1226" s="282"/>
      <c r="E1226" s="216" t="str">
        <f ca="1">IF(ISERROR($V1226),"",OFFSET('Smelter Look-up'!$D$4,$V1226-4,0)&amp;"")</f>
        <v/>
      </c>
      <c r="F1226" s="216" t="str">
        <f ca="1">IF(ISERROR($V1226),"",OFFSET('Smelter Look-up'!$E$4,$V1226-4,0))</f>
        <v/>
      </c>
      <c r="G1226" s="216" t="str">
        <f ca="1">IF(C1226=$X$4,"Enter smelter details",IF(ISERROR($V1226),"",OFFSET('Smelter Look-up'!$F$4,$V1226-4,0)))</f>
        <v/>
      </c>
      <c r="H1226" s="217" t="str">
        <f ca="1">IF(ISERROR($V1226),"",OFFSET('Smelter Look-up'!$G$4,$V1226-4,0))</f>
        <v/>
      </c>
      <c r="I1226" s="218" t="str">
        <f ca="1">IF(ISERROR($V1226),"",OFFSET('Smelter Look-up'!$H$4,$V1226-4,0))</f>
        <v/>
      </c>
      <c r="J1226" s="218" t="str">
        <f ca="1">IF(ISERROR($V1226),"",OFFSET('Smelter Look-up'!$I$4,$V1226-4,0))</f>
        <v/>
      </c>
      <c r="K1226" s="272"/>
      <c r="L1226" s="272"/>
      <c r="M1226" s="272"/>
      <c r="N1226" s="272"/>
      <c r="O1226" s="272"/>
      <c r="P1226" s="219"/>
      <c r="Q1226" s="273"/>
      <c r="R1226" s="216" t="str">
        <f ca="1">IF(ISERROR($V1226),"",OFFSET('Smelter Look-up'!$C$4,$V1226-4,0)&amp;"")</f>
        <v/>
      </c>
      <c r="S1226" s="224" t="str">
        <f t="shared" ca="1" si="174"/>
        <v/>
      </c>
      <c r="T1226" s="224" t="str">
        <f ca="1">IF(B1226="","",IF(ISERROR(MATCH($J1226,SorP!$B$1:$B$6230,0)),"",INDIRECT("'SorP'!$A$"&amp;MATCH($J1226,SorP!$B$1:$B$6230,0))))</f>
        <v/>
      </c>
      <c r="U1226" s="240"/>
      <c r="V1226" s="274" t="e">
        <f>IF(C1226="",NA(),MATCH($B1226&amp;$C1226,'Smelter Look-up'!$J:$J,0))</f>
        <v>#N/A</v>
      </c>
      <c r="W1226" s="275"/>
      <c r="X1226" s="275">
        <f t="shared" ca="1" si="175"/>
        <v>0</v>
      </c>
      <c r="Y1226" s="275"/>
      <c r="Z1226" s="275"/>
      <c r="AB1226" s="277" t="str">
        <f t="shared" si="176"/>
        <v/>
      </c>
    </row>
    <row r="1227" spans="1:28" s="276" customFormat="1" ht="20.25">
      <c r="A1227" s="330"/>
      <c r="B1227" s="216" t="str">
        <f>IF(LEN(A1227)=0,"",INDEX('Smelter Look-up'!$A:$A,MATCH($A1227,'Smelter Look-up'!$E:$E,0)))</f>
        <v/>
      </c>
      <c r="C1227" s="220" t="str">
        <f>IF(LEN(A1227)=0,"",INDEX('Smelter Look-up'!$C:$C,MATCH($A1227,'Smelter Look-up'!$E:$E,0)))</f>
        <v/>
      </c>
      <c r="D1227" s="282"/>
      <c r="E1227" s="216" t="str">
        <f ca="1">IF(ISERROR($V1227),"",OFFSET('Smelter Look-up'!$D$4,$V1227-4,0)&amp;"")</f>
        <v/>
      </c>
      <c r="F1227" s="216" t="str">
        <f ca="1">IF(ISERROR($V1227),"",OFFSET('Smelter Look-up'!$E$4,$V1227-4,0))</f>
        <v/>
      </c>
      <c r="G1227" s="216" t="str">
        <f ca="1">IF(C1227=$X$4,"Enter smelter details",IF(ISERROR($V1227),"",OFFSET('Smelter Look-up'!$F$4,$V1227-4,0)))</f>
        <v/>
      </c>
      <c r="H1227" s="217" t="str">
        <f ca="1">IF(ISERROR($V1227),"",OFFSET('Smelter Look-up'!$G$4,$V1227-4,0))</f>
        <v/>
      </c>
      <c r="I1227" s="218" t="str">
        <f ca="1">IF(ISERROR($V1227),"",OFFSET('Smelter Look-up'!$H$4,$V1227-4,0))</f>
        <v/>
      </c>
      <c r="J1227" s="218" t="str">
        <f ca="1">IF(ISERROR($V1227),"",OFFSET('Smelter Look-up'!$I$4,$V1227-4,0))</f>
        <v/>
      </c>
      <c r="K1227" s="272"/>
      <c r="L1227" s="272"/>
      <c r="M1227" s="272"/>
      <c r="N1227" s="272"/>
      <c r="O1227" s="272"/>
      <c r="P1227" s="219"/>
      <c r="Q1227" s="273"/>
      <c r="R1227" s="216" t="str">
        <f ca="1">IF(ISERROR($V1227),"",OFFSET('Smelter Look-up'!$C$4,$V1227-4,0)&amp;"")</f>
        <v/>
      </c>
      <c r="S1227" s="224" t="str">
        <f t="shared" ca="1" si="174"/>
        <v/>
      </c>
      <c r="T1227" s="224" t="str">
        <f ca="1">IF(B1227="","",IF(ISERROR(MATCH($J1227,SorP!$B$1:$B$6230,0)),"",INDIRECT("'SorP'!$A$"&amp;MATCH($J1227,SorP!$B$1:$B$6230,0))))</f>
        <v/>
      </c>
      <c r="U1227" s="240"/>
      <c r="V1227" s="274" t="e">
        <f>IF(C1227="",NA(),MATCH($B1227&amp;$C1227,'Smelter Look-up'!$J:$J,0))</f>
        <v>#N/A</v>
      </c>
      <c r="W1227" s="275"/>
      <c r="X1227" s="275">
        <f t="shared" ca="1" si="175"/>
        <v>0</v>
      </c>
      <c r="Y1227" s="275"/>
      <c r="Z1227" s="275"/>
      <c r="AB1227" s="277" t="str">
        <f t="shared" si="176"/>
        <v/>
      </c>
    </row>
    <row r="1228" spans="1:28" s="276" customFormat="1" ht="20.25">
      <c r="A1228" s="330"/>
      <c r="B1228" s="216" t="str">
        <f>IF(LEN(A1228)=0,"",INDEX('Smelter Look-up'!$A:$A,MATCH($A1228,'Smelter Look-up'!$E:$E,0)))</f>
        <v/>
      </c>
      <c r="C1228" s="220" t="str">
        <f>IF(LEN(A1228)=0,"",INDEX('Smelter Look-up'!$C:$C,MATCH($A1228,'Smelter Look-up'!$E:$E,0)))</f>
        <v/>
      </c>
      <c r="D1228" s="282"/>
      <c r="E1228" s="216" t="str">
        <f ca="1">IF(ISERROR($V1228),"",OFFSET('Smelter Look-up'!$D$4,$V1228-4,0)&amp;"")</f>
        <v/>
      </c>
      <c r="F1228" s="216" t="str">
        <f ca="1">IF(ISERROR($V1228),"",OFFSET('Smelter Look-up'!$E$4,$V1228-4,0))</f>
        <v/>
      </c>
      <c r="G1228" s="216" t="str">
        <f ca="1">IF(C1228=$X$4,"Enter smelter details",IF(ISERROR($V1228),"",OFFSET('Smelter Look-up'!$F$4,$V1228-4,0)))</f>
        <v/>
      </c>
      <c r="H1228" s="217" t="str">
        <f ca="1">IF(ISERROR($V1228),"",OFFSET('Smelter Look-up'!$G$4,$V1228-4,0))</f>
        <v/>
      </c>
      <c r="I1228" s="218" t="str">
        <f ca="1">IF(ISERROR($V1228),"",OFFSET('Smelter Look-up'!$H$4,$V1228-4,0))</f>
        <v/>
      </c>
      <c r="J1228" s="218" t="str">
        <f ca="1">IF(ISERROR($V1228),"",OFFSET('Smelter Look-up'!$I$4,$V1228-4,0))</f>
        <v/>
      </c>
      <c r="K1228" s="272"/>
      <c r="L1228" s="272"/>
      <c r="M1228" s="272"/>
      <c r="N1228" s="272"/>
      <c r="O1228" s="272"/>
      <c r="P1228" s="219"/>
      <c r="Q1228" s="273"/>
      <c r="R1228" s="216" t="str">
        <f ca="1">IF(ISERROR($V1228),"",OFFSET('Smelter Look-up'!$C$4,$V1228-4,0)&amp;"")</f>
        <v/>
      </c>
      <c r="S1228" s="224" t="str">
        <f t="shared" ca="1" si="174"/>
        <v/>
      </c>
      <c r="T1228" s="224" t="str">
        <f ca="1">IF(B1228="","",IF(ISERROR(MATCH($J1228,SorP!$B$1:$B$6230,0)),"",INDIRECT("'SorP'!$A$"&amp;MATCH($J1228,SorP!$B$1:$B$6230,0))))</f>
        <v/>
      </c>
      <c r="U1228" s="240"/>
      <c r="V1228" s="274" t="e">
        <f>IF(C1228="",NA(),MATCH($B1228&amp;$C1228,'Smelter Look-up'!$J:$J,0))</f>
        <v>#N/A</v>
      </c>
      <c r="W1228" s="275"/>
      <c r="X1228" s="275">
        <f t="shared" ca="1" si="175"/>
        <v>0</v>
      </c>
      <c r="Y1228" s="275"/>
      <c r="Z1228" s="275"/>
      <c r="AB1228" s="277" t="str">
        <f t="shared" si="176"/>
        <v/>
      </c>
    </row>
    <row r="1229" spans="1:28" s="276" customFormat="1" ht="20.25">
      <c r="A1229" s="330"/>
      <c r="B1229" s="216" t="str">
        <f>IF(LEN(A1229)=0,"",INDEX('Smelter Look-up'!$A:$A,MATCH($A1229,'Smelter Look-up'!$E:$E,0)))</f>
        <v/>
      </c>
      <c r="C1229" s="220" t="str">
        <f>IF(LEN(A1229)=0,"",INDEX('Smelter Look-up'!$C:$C,MATCH($A1229,'Smelter Look-up'!$E:$E,0)))</f>
        <v/>
      </c>
      <c r="D1229" s="282"/>
      <c r="E1229" s="216" t="str">
        <f ca="1">IF(ISERROR($V1229),"",OFFSET('Smelter Look-up'!$D$4,$V1229-4,0)&amp;"")</f>
        <v/>
      </c>
      <c r="F1229" s="216" t="str">
        <f ca="1">IF(ISERROR($V1229),"",OFFSET('Smelter Look-up'!$E$4,$V1229-4,0))</f>
        <v/>
      </c>
      <c r="G1229" s="216" t="str">
        <f ca="1">IF(C1229=$X$4,"Enter smelter details",IF(ISERROR($V1229),"",OFFSET('Smelter Look-up'!$F$4,$V1229-4,0)))</f>
        <v/>
      </c>
      <c r="H1229" s="217" t="str">
        <f ca="1">IF(ISERROR($V1229),"",OFFSET('Smelter Look-up'!$G$4,$V1229-4,0))</f>
        <v/>
      </c>
      <c r="I1229" s="218" t="str">
        <f ca="1">IF(ISERROR($V1229),"",OFFSET('Smelter Look-up'!$H$4,$V1229-4,0))</f>
        <v/>
      </c>
      <c r="J1229" s="218" t="str">
        <f ca="1">IF(ISERROR($V1229),"",OFFSET('Smelter Look-up'!$I$4,$V1229-4,0))</f>
        <v/>
      </c>
      <c r="K1229" s="272"/>
      <c r="L1229" s="272"/>
      <c r="M1229" s="272"/>
      <c r="N1229" s="272"/>
      <c r="O1229" s="272"/>
      <c r="P1229" s="219"/>
      <c r="Q1229" s="273"/>
      <c r="R1229" s="216" t="str">
        <f ca="1">IF(ISERROR($V1229),"",OFFSET('Smelter Look-up'!$C$4,$V1229-4,0)&amp;"")</f>
        <v/>
      </c>
      <c r="S1229" s="224" t="str">
        <f t="shared" ca="1" si="174"/>
        <v/>
      </c>
      <c r="T1229" s="224" t="str">
        <f ca="1">IF(B1229="","",IF(ISERROR(MATCH($J1229,SorP!$B$1:$B$6230,0)),"",INDIRECT("'SorP'!$A$"&amp;MATCH($J1229,SorP!$B$1:$B$6230,0))))</f>
        <v/>
      </c>
      <c r="U1229" s="240"/>
      <c r="V1229" s="274" t="e">
        <f>IF(C1229="",NA(),MATCH($B1229&amp;$C1229,'Smelter Look-up'!$J:$J,0))</f>
        <v>#N/A</v>
      </c>
      <c r="W1229" s="275"/>
      <c r="X1229" s="275">
        <f t="shared" ca="1" si="175"/>
        <v>0</v>
      </c>
      <c r="Y1229" s="275"/>
      <c r="Z1229" s="275"/>
      <c r="AB1229" s="277" t="str">
        <f t="shared" si="176"/>
        <v/>
      </c>
    </row>
    <row r="1230" spans="1:28" s="276" customFormat="1" ht="20.25">
      <c r="A1230" s="330"/>
      <c r="B1230" s="216" t="str">
        <f>IF(LEN(A1230)=0,"",INDEX('Smelter Look-up'!$A:$A,MATCH($A1230,'Smelter Look-up'!$E:$E,0)))</f>
        <v/>
      </c>
      <c r="C1230" s="220" t="str">
        <f>IF(LEN(A1230)=0,"",INDEX('Smelter Look-up'!$C:$C,MATCH($A1230,'Smelter Look-up'!$E:$E,0)))</f>
        <v/>
      </c>
      <c r="D1230" s="282"/>
      <c r="E1230" s="216" t="str">
        <f ca="1">IF(ISERROR($V1230),"",OFFSET('Smelter Look-up'!$D$4,$V1230-4,0)&amp;"")</f>
        <v/>
      </c>
      <c r="F1230" s="216" t="str">
        <f ca="1">IF(ISERROR($V1230),"",OFFSET('Smelter Look-up'!$E$4,$V1230-4,0))</f>
        <v/>
      </c>
      <c r="G1230" s="216" t="str">
        <f ca="1">IF(C1230=$X$4,"Enter smelter details",IF(ISERROR($V1230),"",OFFSET('Smelter Look-up'!$F$4,$V1230-4,0)))</f>
        <v/>
      </c>
      <c r="H1230" s="217" t="str">
        <f ca="1">IF(ISERROR($V1230),"",OFFSET('Smelter Look-up'!$G$4,$V1230-4,0))</f>
        <v/>
      </c>
      <c r="I1230" s="218" t="str">
        <f ca="1">IF(ISERROR($V1230),"",OFFSET('Smelter Look-up'!$H$4,$V1230-4,0))</f>
        <v/>
      </c>
      <c r="J1230" s="218" t="str">
        <f ca="1">IF(ISERROR($V1230),"",OFFSET('Smelter Look-up'!$I$4,$V1230-4,0))</f>
        <v/>
      </c>
      <c r="K1230" s="272"/>
      <c r="L1230" s="272"/>
      <c r="M1230" s="272"/>
      <c r="N1230" s="272"/>
      <c r="O1230" s="272"/>
      <c r="P1230" s="219"/>
      <c r="Q1230" s="273"/>
      <c r="R1230" s="216" t="str">
        <f ca="1">IF(ISERROR($V1230),"",OFFSET('Smelter Look-up'!$C$4,$V1230-4,0)&amp;"")</f>
        <v/>
      </c>
      <c r="S1230" s="224" t="str">
        <f t="shared" ca="1" si="174"/>
        <v/>
      </c>
      <c r="T1230" s="224" t="str">
        <f ca="1">IF(B1230="","",IF(ISERROR(MATCH($J1230,SorP!$B$1:$B$6230,0)),"",INDIRECT("'SorP'!$A$"&amp;MATCH($J1230,SorP!$B$1:$B$6230,0))))</f>
        <v/>
      </c>
      <c r="U1230" s="240"/>
      <c r="V1230" s="274" t="e">
        <f>IF(C1230="",NA(),MATCH($B1230&amp;$C1230,'Smelter Look-up'!$J:$J,0))</f>
        <v>#N/A</v>
      </c>
      <c r="W1230" s="275"/>
      <c r="X1230" s="275">
        <f t="shared" ca="1" si="175"/>
        <v>0</v>
      </c>
      <c r="Y1230" s="275"/>
      <c r="Z1230" s="275"/>
      <c r="AB1230" s="277" t="str">
        <f t="shared" si="176"/>
        <v/>
      </c>
    </row>
    <row r="1231" spans="1:28" s="276" customFormat="1" ht="20.25">
      <c r="A1231" s="330"/>
      <c r="B1231" s="216" t="str">
        <f>IF(LEN(A1231)=0,"",INDEX('Smelter Look-up'!$A:$A,MATCH($A1231,'Smelter Look-up'!$E:$E,0)))</f>
        <v/>
      </c>
      <c r="C1231" s="220" t="str">
        <f>IF(LEN(A1231)=0,"",INDEX('Smelter Look-up'!$C:$C,MATCH($A1231,'Smelter Look-up'!$E:$E,0)))</f>
        <v/>
      </c>
      <c r="D1231" s="282"/>
      <c r="E1231" s="216" t="str">
        <f ca="1">IF(ISERROR($V1231),"",OFFSET('Smelter Look-up'!$D$4,$V1231-4,0)&amp;"")</f>
        <v/>
      </c>
      <c r="F1231" s="216" t="str">
        <f ca="1">IF(ISERROR($V1231),"",OFFSET('Smelter Look-up'!$E$4,$V1231-4,0))</f>
        <v/>
      </c>
      <c r="G1231" s="216" t="str">
        <f ca="1">IF(C1231=$X$4,"Enter smelter details",IF(ISERROR($V1231),"",OFFSET('Smelter Look-up'!$F$4,$V1231-4,0)))</f>
        <v/>
      </c>
      <c r="H1231" s="217" t="str">
        <f ca="1">IF(ISERROR($V1231),"",OFFSET('Smelter Look-up'!$G$4,$V1231-4,0))</f>
        <v/>
      </c>
      <c r="I1231" s="218" t="str">
        <f ca="1">IF(ISERROR($V1231),"",OFFSET('Smelter Look-up'!$H$4,$V1231-4,0))</f>
        <v/>
      </c>
      <c r="J1231" s="218" t="str">
        <f ca="1">IF(ISERROR($V1231),"",OFFSET('Smelter Look-up'!$I$4,$V1231-4,0))</f>
        <v/>
      </c>
      <c r="K1231" s="272"/>
      <c r="L1231" s="272"/>
      <c r="M1231" s="272"/>
      <c r="N1231" s="272"/>
      <c r="O1231" s="272"/>
      <c r="P1231" s="219"/>
      <c r="Q1231" s="273"/>
      <c r="R1231" s="216" t="str">
        <f ca="1">IF(ISERROR($V1231),"",OFFSET('Smelter Look-up'!$C$4,$V1231-4,0)&amp;"")</f>
        <v/>
      </c>
      <c r="S1231" s="224" t="str">
        <f t="shared" ca="1" si="174"/>
        <v/>
      </c>
      <c r="T1231" s="224" t="str">
        <f ca="1">IF(B1231="","",IF(ISERROR(MATCH($J1231,SorP!$B$1:$B$6230,0)),"",INDIRECT("'SorP'!$A$"&amp;MATCH($J1231,SorP!$B$1:$B$6230,0))))</f>
        <v/>
      </c>
      <c r="U1231" s="240"/>
      <c r="V1231" s="274" t="e">
        <f>IF(C1231="",NA(),MATCH($B1231&amp;$C1231,'Smelter Look-up'!$J:$J,0))</f>
        <v>#N/A</v>
      </c>
      <c r="W1231" s="275"/>
      <c r="X1231" s="275">
        <f t="shared" ca="1" si="175"/>
        <v>0</v>
      </c>
      <c r="Y1231" s="275"/>
      <c r="Z1231" s="275"/>
      <c r="AB1231" s="277" t="str">
        <f t="shared" si="176"/>
        <v/>
      </c>
    </row>
    <row r="1232" spans="1:28" s="276" customFormat="1" ht="20.25">
      <c r="A1232" s="330"/>
      <c r="B1232" s="216" t="str">
        <f>IF(LEN(A1232)=0,"",INDEX('Smelter Look-up'!$A:$A,MATCH($A1232,'Smelter Look-up'!$E:$E,0)))</f>
        <v/>
      </c>
      <c r="C1232" s="220" t="str">
        <f>IF(LEN(A1232)=0,"",INDEX('Smelter Look-up'!$C:$C,MATCH($A1232,'Smelter Look-up'!$E:$E,0)))</f>
        <v/>
      </c>
      <c r="D1232" s="282"/>
      <c r="E1232" s="216" t="str">
        <f ca="1">IF(ISERROR($V1232),"",OFFSET('Smelter Look-up'!$D$4,$V1232-4,0)&amp;"")</f>
        <v/>
      </c>
      <c r="F1232" s="216" t="str">
        <f ca="1">IF(ISERROR($V1232),"",OFFSET('Smelter Look-up'!$E$4,$V1232-4,0))</f>
        <v/>
      </c>
      <c r="G1232" s="216" t="str">
        <f ca="1">IF(C1232=$X$4,"Enter smelter details",IF(ISERROR($V1232),"",OFFSET('Smelter Look-up'!$F$4,$V1232-4,0)))</f>
        <v/>
      </c>
      <c r="H1232" s="217" t="str">
        <f ca="1">IF(ISERROR($V1232),"",OFFSET('Smelter Look-up'!$G$4,$V1232-4,0))</f>
        <v/>
      </c>
      <c r="I1232" s="218" t="str">
        <f ca="1">IF(ISERROR($V1232),"",OFFSET('Smelter Look-up'!$H$4,$V1232-4,0))</f>
        <v/>
      </c>
      <c r="J1232" s="218" t="str">
        <f ca="1">IF(ISERROR($V1232),"",OFFSET('Smelter Look-up'!$I$4,$V1232-4,0))</f>
        <v/>
      </c>
      <c r="K1232" s="272"/>
      <c r="L1232" s="272"/>
      <c r="M1232" s="272"/>
      <c r="N1232" s="272"/>
      <c r="O1232" s="272"/>
      <c r="P1232" s="219"/>
      <c r="Q1232" s="273"/>
      <c r="R1232" s="216" t="str">
        <f ca="1">IF(ISERROR($V1232),"",OFFSET('Smelter Look-up'!$C$4,$V1232-4,0)&amp;"")</f>
        <v/>
      </c>
      <c r="S1232" s="224" t="str">
        <f t="shared" ca="1" si="174"/>
        <v/>
      </c>
      <c r="T1232" s="224" t="str">
        <f ca="1">IF(B1232="","",IF(ISERROR(MATCH($J1232,SorP!$B$1:$B$6230,0)),"",INDIRECT("'SorP'!$A$"&amp;MATCH($J1232,SorP!$B$1:$B$6230,0))))</f>
        <v/>
      </c>
      <c r="U1232" s="240"/>
      <c r="V1232" s="274" t="e">
        <f>IF(C1232="",NA(),MATCH($B1232&amp;$C1232,'Smelter Look-up'!$J:$J,0))</f>
        <v>#N/A</v>
      </c>
      <c r="W1232" s="275"/>
      <c r="X1232" s="275">
        <f t="shared" ca="1" si="175"/>
        <v>0</v>
      </c>
      <c r="Y1232" s="275"/>
      <c r="Z1232" s="275"/>
      <c r="AB1232" s="277" t="str">
        <f t="shared" si="176"/>
        <v/>
      </c>
    </row>
    <row r="1233" spans="1:28" s="276" customFormat="1" ht="20.25">
      <c r="A1233" s="330"/>
      <c r="B1233" s="216" t="str">
        <f>IF(LEN(A1233)=0,"",INDEX('Smelter Look-up'!$A:$A,MATCH($A1233,'Smelter Look-up'!$E:$E,0)))</f>
        <v/>
      </c>
      <c r="C1233" s="220" t="str">
        <f>IF(LEN(A1233)=0,"",INDEX('Smelter Look-up'!$C:$C,MATCH($A1233,'Smelter Look-up'!$E:$E,0)))</f>
        <v/>
      </c>
      <c r="D1233" s="282"/>
      <c r="E1233" s="216" t="str">
        <f ca="1">IF(ISERROR($V1233),"",OFFSET('Smelter Look-up'!$D$4,$V1233-4,0)&amp;"")</f>
        <v/>
      </c>
      <c r="F1233" s="216" t="str">
        <f ca="1">IF(ISERROR($V1233),"",OFFSET('Smelter Look-up'!$E$4,$V1233-4,0))</f>
        <v/>
      </c>
      <c r="G1233" s="216" t="str">
        <f ca="1">IF(C1233=$X$4,"Enter smelter details",IF(ISERROR($V1233),"",OFFSET('Smelter Look-up'!$F$4,$V1233-4,0)))</f>
        <v/>
      </c>
      <c r="H1233" s="217" t="str">
        <f ca="1">IF(ISERROR($V1233),"",OFFSET('Smelter Look-up'!$G$4,$V1233-4,0))</f>
        <v/>
      </c>
      <c r="I1233" s="218" t="str">
        <f ca="1">IF(ISERROR($V1233),"",OFFSET('Smelter Look-up'!$H$4,$V1233-4,0))</f>
        <v/>
      </c>
      <c r="J1233" s="218" t="str">
        <f ca="1">IF(ISERROR($V1233),"",OFFSET('Smelter Look-up'!$I$4,$V1233-4,0))</f>
        <v/>
      </c>
      <c r="K1233" s="272"/>
      <c r="L1233" s="272"/>
      <c r="M1233" s="272"/>
      <c r="N1233" s="272"/>
      <c r="O1233" s="272"/>
      <c r="P1233" s="219"/>
      <c r="Q1233" s="273"/>
      <c r="R1233" s="216" t="str">
        <f ca="1">IF(ISERROR($V1233),"",OFFSET('Smelter Look-up'!$C$4,$V1233-4,0)&amp;"")</f>
        <v/>
      </c>
      <c r="S1233" s="224" t="str">
        <f t="shared" ca="1" si="174"/>
        <v/>
      </c>
      <c r="T1233" s="224" t="str">
        <f ca="1">IF(B1233="","",IF(ISERROR(MATCH($J1233,SorP!$B$1:$B$6230,0)),"",INDIRECT("'SorP'!$A$"&amp;MATCH($J1233,SorP!$B$1:$B$6230,0))))</f>
        <v/>
      </c>
      <c r="U1233" s="240"/>
      <c r="V1233" s="274" t="e">
        <f>IF(C1233="",NA(),MATCH($B1233&amp;$C1233,'Smelter Look-up'!$J:$J,0))</f>
        <v>#N/A</v>
      </c>
      <c r="W1233" s="275"/>
      <c r="X1233" s="275">
        <f t="shared" ca="1" si="175"/>
        <v>0</v>
      </c>
      <c r="Y1233" s="275"/>
      <c r="Z1233" s="275"/>
      <c r="AB1233" s="277" t="str">
        <f t="shared" si="176"/>
        <v/>
      </c>
    </row>
    <row r="1234" spans="1:28" s="276" customFormat="1" ht="20.25">
      <c r="A1234" s="330"/>
      <c r="B1234" s="216" t="str">
        <f>IF(LEN(A1234)=0,"",INDEX('Smelter Look-up'!$A:$A,MATCH($A1234,'Smelter Look-up'!$E:$E,0)))</f>
        <v/>
      </c>
      <c r="C1234" s="220" t="str">
        <f>IF(LEN(A1234)=0,"",INDEX('Smelter Look-up'!$C:$C,MATCH($A1234,'Smelter Look-up'!$E:$E,0)))</f>
        <v/>
      </c>
      <c r="D1234" s="282"/>
      <c r="E1234" s="216" t="str">
        <f ca="1">IF(ISERROR($V1234),"",OFFSET('Smelter Look-up'!$D$4,$V1234-4,0)&amp;"")</f>
        <v/>
      </c>
      <c r="F1234" s="216" t="str">
        <f ca="1">IF(ISERROR($V1234),"",OFFSET('Smelter Look-up'!$E$4,$V1234-4,0))</f>
        <v/>
      </c>
      <c r="G1234" s="216" t="str">
        <f ca="1">IF(C1234=$X$4,"Enter smelter details",IF(ISERROR($V1234),"",OFFSET('Smelter Look-up'!$F$4,$V1234-4,0)))</f>
        <v/>
      </c>
      <c r="H1234" s="217" t="str">
        <f ca="1">IF(ISERROR($V1234),"",OFFSET('Smelter Look-up'!$G$4,$V1234-4,0))</f>
        <v/>
      </c>
      <c r="I1234" s="218" t="str">
        <f ca="1">IF(ISERROR($V1234),"",OFFSET('Smelter Look-up'!$H$4,$V1234-4,0))</f>
        <v/>
      </c>
      <c r="J1234" s="218" t="str">
        <f ca="1">IF(ISERROR($V1234),"",OFFSET('Smelter Look-up'!$I$4,$V1234-4,0))</f>
        <v/>
      </c>
      <c r="K1234" s="272"/>
      <c r="L1234" s="272"/>
      <c r="M1234" s="272"/>
      <c r="N1234" s="272"/>
      <c r="O1234" s="272"/>
      <c r="P1234" s="219"/>
      <c r="Q1234" s="273"/>
      <c r="R1234" s="216" t="str">
        <f ca="1">IF(ISERROR($V1234),"",OFFSET('Smelter Look-up'!$C$4,$V1234-4,0)&amp;"")</f>
        <v/>
      </c>
      <c r="S1234" s="224" t="str">
        <f t="shared" ca="1" si="174"/>
        <v/>
      </c>
      <c r="T1234" s="224" t="str">
        <f ca="1">IF(B1234="","",IF(ISERROR(MATCH($J1234,SorP!$B$1:$B$6230,0)),"",INDIRECT("'SorP'!$A$"&amp;MATCH($J1234,SorP!$B$1:$B$6230,0))))</f>
        <v/>
      </c>
      <c r="U1234" s="240"/>
      <c r="V1234" s="274" t="e">
        <f>IF(C1234="",NA(),MATCH($B1234&amp;$C1234,'Smelter Look-up'!$J:$J,0))</f>
        <v>#N/A</v>
      </c>
      <c r="W1234" s="275"/>
      <c r="X1234" s="275">
        <f t="shared" ca="1" si="175"/>
        <v>0</v>
      </c>
      <c r="Y1234" s="275"/>
      <c r="Z1234" s="275"/>
      <c r="AB1234" s="277" t="str">
        <f t="shared" si="176"/>
        <v/>
      </c>
    </row>
    <row r="1235" spans="1:28" s="276" customFormat="1" ht="20.25">
      <c r="A1235" s="330"/>
      <c r="B1235" s="216" t="str">
        <f>IF(LEN(A1235)=0,"",INDEX('Smelter Look-up'!$A:$A,MATCH($A1235,'Smelter Look-up'!$E:$E,0)))</f>
        <v/>
      </c>
      <c r="C1235" s="220" t="str">
        <f>IF(LEN(A1235)=0,"",INDEX('Smelter Look-up'!$C:$C,MATCH($A1235,'Smelter Look-up'!$E:$E,0)))</f>
        <v/>
      </c>
      <c r="D1235" s="282"/>
      <c r="E1235" s="216" t="str">
        <f ca="1">IF(ISERROR($V1235),"",OFFSET('Smelter Look-up'!$D$4,$V1235-4,0)&amp;"")</f>
        <v/>
      </c>
      <c r="F1235" s="216" t="str">
        <f ca="1">IF(ISERROR($V1235),"",OFFSET('Smelter Look-up'!$E$4,$V1235-4,0))</f>
        <v/>
      </c>
      <c r="G1235" s="216" t="str">
        <f ca="1">IF(C1235=$X$4,"Enter smelter details",IF(ISERROR($V1235),"",OFFSET('Smelter Look-up'!$F$4,$V1235-4,0)))</f>
        <v/>
      </c>
      <c r="H1235" s="217" t="str">
        <f ca="1">IF(ISERROR($V1235),"",OFFSET('Smelter Look-up'!$G$4,$V1235-4,0))</f>
        <v/>
      </c>
      <c r="I1235" s="218" t="str">
        <f ca="1">IF(ISERROR($V1235),"",OFFSET('Smelter Look-up'!$H$4,$V1235-4,0))</f>
        <v/>
      </c>
      <c r="J1235" s="218" t="str">
        <f ca="1">IF(ISERROR($V1235),"",OFFSET('Smelter Look-up'!$I$4,$V1235-4,0))</f>
        <v/>
      </c>
      <c r="K1235" s="272"/>
      <c r="L1235" s="272"/>
      <c r="M1235" s="272"/>
      <c r="N1235" s="272"/>
      <c r="O1235" s="272"/>
      <c r="P1235" s="219"/>
      <c r="Q1235" s="273"/>
      <c r="R1235" s="216" t="str">
        <f ca="1">IF(ISERROR($V1235),"",OFFSET('Smelter Look-up'!$C$4,$V1235-4,0)&amp;"")</f>
        <v/>
      </c>
      <c r="S1235" s="224" t="str">
        <f t="shared" ca="1" si="174"/>
        <v/>
      </c>
      <c r="T1235" s="224" t="str">
        <f ca="1">IF(B1235="","",IF(ISERROR(MATCH($J1235,SorP!$B$1:$B$6230,0)),"",INDIRECT("'SorP'!$A$"&amp;MATCH($J1235,SorP!$B$1:$B$6230,0))))</f>
        <v/>
      </c>
      <c r="U1235" s="240"/>
      <c r="V1235" s="274" t="e">
        <f>IF(C1235="",NA(),MATCH($B1235&amp;$C1235,'Smelter Look-up'!$J:$J,0))</f>
        <v>#N/A</v>
      </c>
      <c r="W1235" s="275"/>
      <c r="X1235" s="275">
        <f t="shared" ca="1" si="175"/>
        <v>0</v>
      </c>
      <c r="Y1235" s="275"/>
      <c r="Z1235" s="275"/>
      <c r="AB1235" s="277" t="str">
        <f t="shared" si="176"/>
        <v/>
      </c>
    </row>
    <row r="1236" spans="1:28" s="276" customFormat="1" ht="20.25">
      <c r="A1236" s="330"/>
      <c r="B1236" s="216" t="str">
        <f>IF(LEN(A1236)=0,"",INDEX('Smelter Look-up'!$A:$A,MATCH($A1236,'Smelter Look-up'!$E:$E,0)))</f>
        <v/>
      </c>
      <c r="C1236" s="220" t="str">
        <f>IF(LEN(A1236)=0,"",INDEX('Smelter Look-up'!$C:$C,MATCH($A1236,'Smelter Look-up'!$E:$E,0)))</f>
        <v/>
      </c>
      <c r="D1236" s="282"/>
      <c r="E1236" s="216" t="str">
        <f ca="1">IF(ISERROR($V1236),"",OFFSET('Smelter Look-up'!$D$4,$V1236-4,0)&amp;"")</f>
        <v/>
      </c>
      <c r="F1236" s="216" t="str">
        <f ca="1">IF(ISERROR($V1236),"",OFFSET('Smelter Look-up'!$E$4,$V1236-4,0))</f>
        <v/>
      </c>
      <c r="G1236" s="216" t="str">
        <f ca="1">IF(C1236=$X$4,"Enter smelter details",IF(ISERROR($V1236),"",OFFSET('Smelter Look-up'!$F$4,$V1236-4,0)))</f>
        <v/>
      </c>
      <c r="H1236" s="217" t="str">
        <f ca="1">IF(ISERROR($V1236),"",OFFSET('Smelter Look-up'!$G$4,$V1236-4,0))</f>
        <v/>
      </c>
      <c r="I1236" s="218" t="str">
        <f ca="1">IF(ISERROR($V1236),"",OFFSET('Smelter Look-up'!$H$4,$V1236-4,0))</f>
        <v/>
      </c>
      <c r="J1236" s="218" t="str">
        <f ca="1">IF(ISERROR($V1236),"",OFFSET('Smelter Look-up'!$I$4,$V1236-4,0))</f>
        <v/>
      </c>
      <c r="K1236" s="272"/>
      <c r="L1236" s="272"/>
      <c r="M1236" s="272"/>
      <c r="N1236" s="272"/>
      <c r="O1236" s="272"/>
      <c r="P1236" s="219"/>
      <c r="Q1236" s="273"/>
      <c r="R1236" s="216" t="str">
        <f ca="1">IF(ISERROR($V1236),"",OFFSET('Smelter Look-up'!$C$4,$V1236-4,0)&amp;"")</f>
        <v/>
      </c>
      <c r="S1236" s="224" t="str">
        <f t="shared" ca="1" si="174"/>
        <v/>
      </c>
      <c r="T1236" s="224" t="str">
        <f ca="1">IF(B1236="","",IF(ISERROR(MATCH($J1236,SorP!$B$1:$B$6230,0)),"",INDIRECT("'SorP'!$A$"&amp;MATCH($J1236,SorP!$B$1:$B$6230,0))))</f>
        <v/>
      </c>
      <c r="U1236" s="240"/>
      <c r="V1236" s="274" t="e">
        <f>IF(C1236="",NA(),MATCH($B1236&amp;$C1236,'Smelter Look-up'!$J:$J,0))</f>
        <v>#N/A</v>
      </c>
      <c r="W1236" s="275"/>
      <c r="X1236" s="275">
        <f t="shared" ca="1" si="175"/>
        <v>0</v>
      </c>
      <c r="Y1236" s="275"/>
      <c r="Z1236" s="275"/>
      <c r="AB1236" s="277" t="str">
        <f t="shared" si="176"/>
        <v/>
      </c>
    </row>
    <row r="1237" spans="1:28" s="276" customFormat="1" ht="20.25">
      <c r="A1237" s="330"/>
      <c r="B1237" s="216" t="str">
        <f>IF(LEN(A1237)=0,"",INDEX('Smelter Look-up'!$A:$A,MATCH($A1237,'Smelter Look-up'!$E:$E,0)))</f>
        <v/>
      </c>
      <c r="C1237" s="220" t="str">
        <f>IF(LEN(A1237)=0,"",INDEX('Smelter Look-up'!$C:$C,MATCH($A1237,'Smelter Look-up'!$E:$E,0)))</f>
        <v/>
      </c>
      <c r="D1237" s="282"/>
      <c r="E1237" s="216" t="str">
        <f ca="1">IF(ISERROR($V1237),"",OFFSET('Smelter Look-up'!$D$4,$V1237-4,0)&amp;"")</f>
        <v/>
      </c>
      <c r="F1237" s="216" t="str">
        <f ca="1">IF(ISERROR($V1237),"",OFFSET('Smelter Look-up'!$E$4,$V1237-4,0))</f>
        <v/>
      </c>
      <c r="G1237" s="216" t="str">
        <f ca="1">IF(C1237=$X$4,"Enter smelter details",IF(ISERROR($V1237),"",OFFSET('Smelter Look-up'!$F$4,$V1237-4,0)))</f>
        <v/>
      </c>
      <c r="H1237" s="217" t="str">
        <f ca="1">IF(ISERROR($V1237),"",OFFSET('Smelter Look-up'!$G$4,$V1237-4,0))</f>
        <v/>
      </c>
      <c r="I1237" s="218" t="str">
        <f ca="1">IF(ISERROR($V1237),"",OFFSET('Smelter Look-up'!$H$4,$V1237-4,0))</f>
        <v/>
      </c>
      <c r="J1237" s="218" t="str">
        <f ca="1">IF(ISERROR($V1237),"",OFFSET('Smelter Look-up'!$I$4,$V1237-4,0))</f>
        <v/>
      </c>
      <c r="K1237" s="272"/>
      <c r="L1237" s="272"/>
      <c r="M1237" s="272"/>
      <c r="N1237" s="272"/>
      <c r="O1237" s="272"/>
      <c r="P1237" s="219"/>
      <c r="Q1237" s="273"/>
      <c r="R1237" s="216" t="str">
        <f ca="1">IF(ISERROR($V1237),"",OFFSET('Smelter Look-up'!$C$4,$V1237-4,0)&amp;"")</f>
        <v/>
      </c>
      <c r="S1237" s="224" t="str">
        <f t="shared" ca="1" si="174"/>
        <v/>
      </c>
      <c r="T1237" s="224" t="str">
        <f ca="1">IF(B1237="","",IF(ISERROR(MATCH($J1237,SorP!$B$1:$B$6230,0)),"",INDIRECT("'SorP'!$A$"&amp;MATCH($J1237,SorP!$B$1:$B$6230,0))))</f>
        <v/>
      </c>
      <c r="U1237" s="240"/>
      <c r="V1237" s="274" t="e">
        <f>IF(C1237="",NA(),MATCH($B1237&amp;$C1237,'Smelter Look-up'!$J:$J,0))</f>
        <v>#N/A</v>
      </c>
      <c r="W1237" s="275"/>
      <c r="X1237" s="275">
        <f t="shared" ca="1" si="175"/>
        <v>0</v>
      </c>
      <c r="Y1237" s="275"/>
      <c r="Z1237" s="275"/>
      <c r="AB1237" s="277" t="str">
        <f t="shared" si="176"/>
        <v/>
      </c>
    </row>
    <row r="1238" spans="1:28" s="276" customFormat="1" ht="20.25">
      <c r="A1238" s="330"/>
      <c r="B1238" s="216" t="str">
        <f>IF(LEN(A1238)=0,"",INDEX('Smelter Look-up'!$A:$A,MATCH($A1238,'Smelter Look-up'!$E:$E,0)))</f>
        <v/>
      </c>
      <c r="C1238" s="220" t="str">
        <f>IF(LEN(A1238)=0,"",INDEX('Smelter Look-up'!$C:$C,MATCH($A1238,'Smelter Look-up'!$E:$E,0)))</f>
        <v/>
      </c>
      <c r="D1238" s="282"/>
      <c r="E1238" s="216" t="str">
        <f ca="1">IF(ISERROR($V1238),"",OFFSET('Smelter Look-up'!$D$4,$V1238-4,0)&amp;"")</f>
        <v/>
      </c>
      <c r="F1238" s="216" t="str">
        <f ca="1">IF(ISERROR($V1238),"",OFFSET('Smelter Look-up'!$E$4,$V1238-4,0))</f>
        <v/>
      </c>
      <c r="G1238" s="216" t="str">
        <f ca="1">IF(C1238=$X$4,"Enter smelter details",IF(ISERROR($V1238),"",OFFSET('Smelter Look-up'!$F$4,$V1238-4,0)))</f>
        <v/>
      </c>
      <c r="H1238" s="217" t="str">
        <f ca="1">IF(ISERROR($V1238),"",OFFSET('Smelter Look-up'!$G$4,$V1238-4,0))</f>
        <v/>
      </c>
      <c r="I1238" s="218" t="str">
        <f ca="1">IF(ISERROR($V1238),"",OFFSET('Smelter Look-up'!$H$4,$V1238-4,0))</f>
        <v/>
      </c>
      <c r="J1238" s="218" t="str">
        <f ca="1">IF(ISERROR($V1238),"",OFFSET('Smelter Look-up'!$I$4,$V1238-4,0))</f>
        <v/>
      </c>
      <c r="K1238" s="272"/>
      <c r="L1238" s="272"/>
      <c r="M1238" s="272"/>
      <c r="N1238" s="272"/>
      <c r="O1238" s="272"/>
      <c r="P1238" s="219"/>
      <c r="Q1238" s="273"/>
      <c r="R1238" s="216" t="str">
        <f ca="1">IF(ISERROR($V1238),"",OFFSET('Smelter Look-up'!$C$4,$V1238-4,0)&amp;"")</f>
        <v/>
      </c>
      <c r="S1238" s="224" t="str">
        <f t="shared" ca="1" si="174"/>
        <v/>
      </c>
      <c r="T1238" s="224" t="str">
        <f ca="1">IF(B1238="","",IF(ISERROR(MATCH($J1238,SorP!$B$1:$B$6230,0)),"",INDIRECT("'SorP'!$A$"&amp;MATCH($J1238,SorP!$B$1:$B$6230,0))))</f>
        <v/>
      </c>
      <c r="U1238" s="240"/>
      <c r="V1238" s="274" t="e">
        <f>IF(C1238="",NA(),MATCH($B1238&amp;$C1238,'Smelter Look-up'!$J:$J,0))</f>
        <v>#N/A</v>
      </c>
      <c r="W1238" s="275"/>
      <c r="X1238" s="275">
        <f t="shared" ca="1" si="175"/>
        <v>0</v>
      </c>
      <c r="Y1238" s="275"/>
      <c r="Z1238" s="275"/>
      <c r="AB1238" s="277" t="str">
        <f t="shared" si="176"/>
        <v/>
      </c>
    </row>
    <row r="1239" spans="1:28" s="276" customFormat="1" ht="20.25">
      <c r="A1239" s="330"/>
      <c r="B1239" s="216" t="str">
        <f>IF(LEN(A1239)=0,"",INDEX('Smelter Look-up'!$A:$A,MATCH($A1239,'Smelter Look-up'!$E:$E,0)))</f>
        <v/>
      </c>
      <c r="C1239" s="220" t="str">
        <f>IF(LEN(A1239)=0,"",INDEX('Smelter Look-up'!$C:$C,MATCH($A1239,'Smelter Look-up'!$E:$E,0)))</f>
        <v/>
      </c>
      <c r="D1239" s="282"/>
      <c r="E1239" s="216" t="str">
        <f ca="1">IF(ISERROR($V1239),"",OFFSET('Smelter Look-up'!$D$4,$V1239-4,0)&amp;"")</f>
        <v/>
      </c>
      <c r="F1239" s="216" t="str">
        <f ca="1">IF(ISERROR($V1239),"",OFFSET('Smelter Look-up'!$E$4,$V1239-4,0))</f>
        <v/>
      </c>
      <c r="G1239" s="216" t="str">
        <f ca="1">IF(C1239=$X$4,"Enter smelter details",IF(ISERROR($V1239),"",OFFSET('Smelter Look-up'!$F$4,$V1239-4,0)))</f>
        <v/>
      </c>
      <c r="H1239" s="217" t="str">
        <f ca="1">IF(ISERROR($V1239),"",OFFSET('Smelter Look-up'!$G$4,$V1239-4,0))</f>
        <v/>
      </c>
      <c r="I1239" s="218" t="str">
        <f ca="1">IF(ISERROR($V1239),"",OFFSET('Smelter Look-up'!$H$4,$V1239-4,0))</f>
        <v/>
      </c>
      <c r="J1239" s="218" t="str">
        <f ca="1">IF(ISERROR($V1239),"",OFFSET('Smelter Look-up'!$I$4,$V1239-4,0))</f>
        <v/>
      </c>
      <c r="K1239" s="272"/>
      <c r="L1239" s="272"/>
      <c r="M1239" s="272"/>
      <c r="N1239" s="272"/>
      <c r="O1239" s="272"/>
      <c r="P1239" s="219"/>
      <c r="Q1239" s="273"/>
      <c r="R1239" s="216" t="str">
        <f ca="1">IF(ISERROR($V1239),"",OFFSET('Smelter Look-up'!$C$4,$V1239-4,0)&amp;"")</f>
        <v/>
      </c>
      <c r="S1239" s="224" t="str">
        <f t="shared" ca="1" si="174"/>
        <v/>
      </c>
      <c r="T1239" s="224" t="str">
        <f ca="1">IF(B1239="","",IF(ISERROR(MATCH($J1239,SorP!$B$1:$B$6230,0)),"",INDIRECT("'SorP'!$A$"&amp;MATCH($J1239,SorP!$B$1:$B$6230,0))))</f>
        <v/>
      </c>
      <c r="U1239" s="240"/>
      <c r="V1239" s="274" t="e">
        <f>IF(C1239="",NA(),MATCH($B1239&amp;$C1239,'Smelter Look-up'!$J:$J,0))</f>
        <v>#N/A</v>
      </c>
      <c r="W1239" s="275"/>
      <c r="X1239" s="275">
        <f t="shared" ca="1" si="175"/>
        <v>0</v>
      </c>
      <c r="Y1239" s="275"/>
      <c r="Z1239" s="275"/>
      <c r="AB1239" s="277" t="str">
        <f t="shared" si="176"/>
        <v/>
      </c>
    </row>
    <row r="1240" spans="1:28" s="276" customFormat="1" ht="20.25">
      <c r="A1240" s="330"/>
      <c r="B1240" s="216" t="str">
        <f>IF(LEN(A1240)=0,"",INDEX('Smelter Look-up'!$A:$A,MATCH($A1240,'Smelter Look-up'!$E:$E,0)))</f>
        <v/>
      </c>
      <c r="C1240" s="220" t="str">
        <f>IF(LEN(A1240)=0,"",INDEX('Smelter Look-up'!$C:$C,MATCH($A1240,'Smelter Look-up'!$E:$E,0)))</f>
        <v/>
      </c>
      <c r="D1240" s="282"/>
      <c r="E1240" s="216" t="str">
        <f ca="1">IF(ISERROR($V1240),"",OFFSET('Smelter Look-up'!$D$4,$V1240-4,0)&amp;"")</f>
        <v/>
      </c>
      <c r="F1240" s="216" t="str">
        <f ca="1">IF(ISERROR($V1240),"",OFFSET('Smelter Look-up'!$E$4,$V1240-4,0))</f>
        <v/>
      </c>
      <c r="G1240" s="216" t="str">
        <f ca="1">IF(C1240=$X$4,"Enter smelter details",IF(ISERROR($V1240),"",OFFSET('Smelter Look-up'!$F$4,$V1240-4,0)))</f>
        <v/>
      </c>
      <c r="H1240" s="217" t="str">
        <f ca="1">IF(ISERROR($V1240),"",OFFSET('Smelter Look-up'!$G$4,$V1240-4,0))</f>
        <v/>
      </c>
      <c r="I1240" s="218" t="str">
        <f ca="1">IF(ISERROR($V1240),"",OFFSET('Smelter Look-up'!$H$4,$V1240-4,0))</f>
        <v/>
      </c>
      <c r="J1240" s="218" t="str">
        <f ca="1">IF(ISERROR($V1240),"",OFFSET('Smelter Look-up'!$I$4,$V1240-4,0))</f>
        <v/>
      </c>
      <c r="K1240" s="272"/>
      <c r="L1240" s="272"/>
      <c r="M1240" s="272"/>
      <c r="N1240" s="272"/>
      <c r="O1240" s="272"/>
      <c r="P1240" s="219"/>
      <c r="Q1240" s="273"/>
      <c r="R1240" s="216" t="str">
        <f ca="1">IF(ISERROR($V1240),"",OFFSET('Smelter Look-up'!$C$4,$V1240-4,0)&amp;"")</f>
        <v/>
      </c>
      <c r="S1240" s="224" t="str">
        <f t="shared" ca="1" si="174"/>
        <v/>
      </c>
      <c r="T1240" s="224" t="str">
        <f ca="1">IF(B1240="","",IF(ISERROR(MATCH($J1240,SorP!$B$1:$B$6230,0)),"",INDIRECT("'SorP'!$A$"&amp;MATCH($J1240,SorP!$B$1:$B$6230,0))))</f>
        <v/>
      </c>
      <c r="U1240" s="240"/>
      <c r="V1240" s="274" t="e">
        <f>IF(C1240="",NA(),MATCH($B1240&amp;$C1240,'Smelter Look-up'!$J:$J,0))</f>
        <v>#N/A</v>
      </c>
      <c r="W1240" s="275"/>
      <c r="X1240" s="275">
        <f t="shared" ca="1" si="175"/>
        <v>0</v>
      </c>
      <c r="Y1240" s="275"/>
      <c r="Z1240" s="275"/>
      <c r="AB1240" s="277" t="str">
        <f t="shared" si="176"/>
        <v/>
      </c>
    </row>
    <row r="1241" spans="1:28" s="276" customFormat="1" ht="20.25">
      <c r="A1241" s="330"/>
      <c r="B1241" s="216" t="str">
        <f>IF(LEN(A1241)=0,"",INDEX('Smelter Look-up'!$A:$A,MATCH($A1241,'Smelter Look-up'!$E:$E,0)))</f>
        <v/>
      </c>
      <c r="C1241" s="220" t="str">
        <f>IF(LEN(A1241)=0,"",INDEX('Smelter Look-up'!$C:$C,MATCH($A1241,'Smelter Look-up'!$E:$E,0)))</f>
        <v/>
      </c>
      <c r="D1241" s="282"/>
      <c r="E1241" s="216" t="str">
        <f ca="1">IF(ISERROR($V1241),"",OFFSET('Smelter Look-up'!$D$4,$V1241-4,0)&amp;"")</f>
        <v/>
      </c>
      <c r="F1241" s="216" t="str">
        <f ca="1">IF(ISERROR($V1241),"",OFFSET('Smelter Look-up'!$E$4,$V1241-4,0))</f>
        <v/>
      </c>
      <c r="G1241" s="216" t="str">
        <f ca="1">IF(C1241=$X$4,"Enter smelter details",IF(ISERROR($V1241),"",OFFSET('Smelter Look-up'!$F$4,$V1241-4,0)))</f>
        <v/>
      </c>
      <c r="H1241" s="217" t="str">
        <f ca="1">IF(ISERROR($V1241),"",OFFSET('Smelter Look-up'!$G$4,$V1241-4,0))</f>
        <v/>
      </c>
      <c r="I1241" s="218" t="str">
        <f ca="1">IF(ISERROR($V1241),"",OFFSET('Smelter Look-up'!$H$4,$V1241-4,0))</f>
        <v/>
      </c>
      <c r="J1241" s="218" t="str">
        <f ca="1">IF(ISERROR($V1241),"",OFFSET('Smelter Look-up'!$I$4,$V1241-4,0))</f>
        <v/>
      </c>
      <c r="K1241" s="272"/>
      <c r="L1241" s="272"/>
      <c r="M1241" s="272"/>
      <c r="N1241" s="272"/>
      <c r="O1241" s="272"/>
      <c r="P1241" s="219"/>
      <c r="Q1241" s="273"/>
      <c r="R1241" s="216" t="str">
        <f ca="1">IF(ISERROR($V1241),"",OFFSET('Smelter Look-up'!$C$4,$V1241-4,0)&amp;"")</f>
        <v/>
      </c>
      <c r="S1241" s="224" t="str">
        <f t="shared" ca="1" si="174"/>
        <v/>
      </c>
      <c r="T1241" s="224" t="str">
        <f ca="1">IF(B1241="","",IF(ISERROR(MATCH($J1241,SorP!$B$1:$B$6230,0)),"",INDIRECT("'SorP'!$A$"&amp;MATCH($J1241,SorP!$B$1:$B$6230,0))))</f>
        <v/>
      </c>
      <c r="U1241" s="240"/>
      <c r="V1241" s="274" t="e">
        <f>IF(C1241="",NA(),MATCH($B1241&amp;$C1241,'Smelter Look-up'!$J:$J,0))</f>
        <v>#N/A</v>
      </c>
      <c r="W1241" s="275"/>
      <c r="X1241" s="275">
        <f t="shared" ca="1" si="175"/>
        <v>0</v>
      </c>
      <c r="Y1241" s="275"/>
      <c r="Z1241" s="275"/>
      <c r="AB1241" s="277" t="str">
        <f t="shared" si="176"/>
        <v/>
      </c>
    </row>
    <row r="1242" spans="1:28" s="276" customFormat="1" ht="20.25">
      <c r="A1242" s="330"/>
      <c r="B1242" s="216" t="str">
        <f>IF(LEN(A1242)=0,"",INDEX('Smelter Look-up'!$A:$A,MATCH($A1242,'Smelter Look-up'!$E:$E,0)))</f>
        <v/>
      </c>
      <c r="C1242" s="220" t="str">
        <f>IF(LEN(A1242)=0,"",INDEX('Smelter Look-up'!$C:$C,MATCH($A1242,'Smelter Look-up'!$E:$E,0)))</f>
        <v/>
      </c>
      <c r="D1242" s="282"/>
      <c r="E1242" s="216" t="str">
        <f ca="1">IF(ISERROR($V1242),"",OFFSET('Smelter Look-up'!$D$4,$V1242-4,0)&amp;"")</f>
        <v/>
      </c>
      <c r="F1242" s="216" t="str">
        <f ca="1">IF(ISERROR($V1242),"",OFFSET('Smelter Look-up'!$E$4,$V1242-4,0))</f>
        <v/>
      </c>
      <c r="G1242" s="216" t="str">
        <f ca="1">IF(C1242=$X$4,"Enter smelter details",IF(ISERROR($V1242),"",OFFSET('Smelter Look-up'!$F$4,$V1242-4,0)))</f>
        <v/>
      </c>
      <c r="H1242" s="217" t="str">
        <f ca="1">IF(ISERROR($V1242),"",OFFSET('Smelter Look-up'!$G$4,$V1242-4,0))</f>
        <v/>
      </c>
      <c r="I1242" s="218" t="str">
        <f ca="1">IF(ISERROR($V1242),"",OFFSET('Smelter Look-up'!$H$4,$V1242-4,0))</f>
        <v/>
      </c>
      <c r="J1242" s="218" t="str">
        <f ca="1">IF(ISERROR($V1242),"",OFFSET('Smelter Look-up'!$I$4,$V1242-4,0))</f>
        <v/>
      </c>
      <c r="K1242" s="272"/>
      <c r="L1242" s="272"/>
      <c r="M1242" s="272"/>
      <c r="N1242" s="272"/>
      <c r="O1242" s="272"/>
      <c r="P1242" s="219"/>
      <c r="Q1242" s="273"/>
      <c r="R1242" s="216" t="str">
        <f ca="1">IF(ISERROR($V1242),"",OFFSET('Smelter Look-up'!$C$4,$V1242-4,0)&amp;"")</f>
        <v/>
      </c>
      <c r="S1242" s="224" t="str">
        <f t="shared" ca="1" si="174"/>
        <v/>
      </c>
      <c r="T1242" s="224" t="str">
        <f ca="1">IF(B1242="","",IF(ISERROR(MATCH($J1242,SorP!$B$1:$B$6230,0)),"",INDIRECT("'SorP'!$A$"&amp;MATCH($J1242,SorP!$B$1:$B$6230,0))))</f>
        <v/>
      </c>
      <c r="U1242" s="240"/>
      <c r="V1242" s="274" t="e">
        <f>IF(C1242="",NA(),MATCH($B1242&amp;$C1242,'Smelter Look-up'!$J:$J,0))</f>
        <v>#N/A</v>
      </c>
      <c r="W1242" s="275"/>
      <c r="X1242" s="275">
        <f t="shared" ca="1" si="175"/>
        <v>0</v>
      </c>
      <c r="Y1242" s="275"/>
      <c r="Z1242" s="275"/>
      <c r="AB1242" s="277" t="str">
        <f t="shared" si="176"/>
        <v/>
      </c>
    </row>
    <row r="1243" spans="1:28" s="276" customFormat="1" ht="20.25">
      <c r="A1243" s="330"/>
      <c r="B1243" s="216" t="str">
        <f>IF(LEN(A1243)=0,"",INDEX('Smelter Look-up'!$A:$A,MATCH($A1243,'Smelter Look-up'!$E:$E,0)))</f>
        <v/>
      </c>
      <c r="C1243" s="220" t="str">
        <f>IF(LEN(A1243)=0,"",INDEX('Smelter Look-up'!$C:$C,MATCH($A1243,'Smelter Look-up'!$E:$E,0)))</f>
        <v/>
      </c>
      <c r="D1243" s="282"/>
      <c r="E1243" s="216" t="str">
        <f ca="1">IF(ISERROR($V1243),"",OFFSET('Smelter Look-up'!$D$4,$V1243-4,0)&amp;"")</f>
        <v/>
      </c>
      <c r="F1243" s="216" t="str">
        <f ca="1">IF(ISERROR($V1243),"",OFFSET('Smelter Look-up'!$E$4,$V1243-4,0))</f>
        <v/>
      </c>
      <c r="G1243" s="216" t="str">
        <f ca="1">IF(C1243=$X$4,"Enter smelter details",IF(ISERROR($V1243),"",OFFSET('Smelter Look-up'!$F$4,$V1243-4,0)))</f>
        <v/>
      </c>
      <c r="H1243" s="217" t="str">
        <f ca="1">IF(ISERROR($V1243),"",OFFSET('Smelter Look-up'!$G$4,$V1243-4,0))</f>
        <v/>
      </c>
      <c r="I1243" s="218" t="str">
        <f ca="1">IF(ISERROR($V1243),"",OFFSET('Smelter Look-up'!$H$4,$V1243-4,0))</f>
        <v/>
      </c>
      <c r="J1243" s="218" t="str">
        <f ca="1">IF(ISERROR($V1243),"",OFFSET('Smelter Look-up'!$I$4,$V1243-4,0))</f>
        <v/>
      </c>
      <c r="K1243" s="272"/>
      <c r="L1243" s="272"/>
      <c r="M1243" s="272"/>
      <c r="N1243" s="272"/>
      <c r="O1243" s="272"/>
      <c r="P1243" s="219"/>
      <c r="Q1243" s="273"/>
      <c r="R1243" s="216" t="str">
        <f ca="1">IF(ISERROR($V1243),"",OFFSET('Smelter Look-up'!$C$4,$V1243-4,0)&amp;"")</f>
        <v/>
      </c>
      <c r="S1243" s="224" t="str">
        <f t="shared" ca="1" si="174"/>
        <v/>
      </c>
      <c r="T1243" s="224" t="str">
        <f ca="1">IF(B1243="","",IF(ISERROR(MATCH($J1243,SorP!$B$1:$B$6230,0)),"",INDIRECT("'SorP'!$A$"&amp;MATCH($J1243,SorP!$B$1:$B$6230,0))))</f>
        <v/>
      </c>
      <c r="U1243" s="240"/>
      <c r="V1243" s="274" t="e">
        <f>IF(C1243="",NA(),MATCH($B1243&amp;$C1243,'Smelter Look-up'!$J:$J,0))</f>
        <v>#N/A</v>
      </c>
      <c r="W1243" s="275"/>
      <c r="X1243" s="275">
        <f t="shared" ca="1" si="175"/>
        <v>0</v>
      </c>
      <c r="Y1243" s="275"/>
      <c r="Z1243" s="275"/>
      <c r="AB1243" s="277" t="str">
        <f t="shared" si="176"/>
        <v/>
      </c>
    </row>
    <row r="1244" spans="1:28" s="276" customFormat="1" ht="20.25">
      <c r="A1244" s="330"/>
      <c r="B1244" s="216" t="str">
        <f>IF(LEN(A1244)=0,"",INDEX('Smelter Look-up'!$A:$A,MATCH($A1244,'Smelter Look-up'!$E:$E,0)))</f>
        <v/>
      </c>
      <c r="C1244" s="220" t="str">
        <f>IF(LEN(A1244)=0,"",INDEX('Smelter Look-up'!$C:$C,MATCH($A1244,'Smelter Look-up'!$E:$E,0)))</f>
        <v/>
      </c>
      <c r="D1244" s="282"/>
      <c r="E1244" s="216" t="str">
        <f ca="1">IF(ISERROR($V1244),"",OFFSET('Smelter Look-up'!$D$4,$V1244-4,0)&amp;"")</f>
        <v/>
      </c>
      <c r="F1244" s="216" t="str">
        <f ca="1">IF(ISERROR($V1244),"",OFFSET('Smelter Look-up'!$E$4,$V1244-4,0))</f>
        <v/>
      </c>
      <c r="G1244" s="216" t="str">
        <f ca="1">IF(C1244=$X$4,"Enter smelter details",IF(ISERROR($V1244),"",OFFSET('Smelter Look-up'!$F$4,$V1244-4,0)))</f>
        <v/>
      </c>
      <c r="H1244" s="217" t="str">
        <f ca="1">IF(ISERROR($V1244),"",OFFSET('Smelter Look-up'!$G$4,$V1244-4,0))</f>
        <v/>
      </c>
      <c r="I1244" s="218" t="str">
        <f ca="1">IF(ISERROR($V1244),"",OFFSET('Smelter Look-up'!$H$4,$V1244-4,0))</f>
        <v/>
      </c>
      <c r="J1244" s="218" t="str">
        <f ca="1">IF(ISERROR($V1244),"",OFFSET('Smelter Look-up'!$I$4,$V1244-4,0))</f>
        <v/>
      </c>
      <c r="K1244" s="272"/>
      <c r="L1244" s="272"/>
      <c r="M1244" s="272"/>
      <c r="N1244" s="272"/>
      <c r="O1244" s="272"/>
      <c r="P1244" s="219"/>
      <c r="Q1244" s="273"/>
      <c r="R1244" s="216" t="str">
        <f ca="1">IF(ISERROR($V1244),"",OFFSET('Smelter Look-up'!$C$4,$V1244-4,0)&amp;"")</f>
        <v/>
      </c>
      <c r="S1244" s="224" t="str">
        <f t="shared" ref="S1244:S1274" ca="1" si="177">IF(B1244="","",IF(ISERROR(MATCH($E1244,CL,0)),"Unknown",INDIRECT("'C'!$A$"&amp;MATCH($E1244,CL,0)+1)))</f>
        <v/>
      </c>
      <c r="T1244" s="224" t="str">
        <f ca="1">IF(B1244="","",IF(ISERROR(MATCH($J1244,SorP!$B$1:$B$6230,0)),"",INDIRECT("'SorP'!$A$"&amp;MATCH($J1244,SorP!$B$1:$B$6230,0))))</f>
        <v/>
      </c>
      <c r="U1244" s="240"/>
      <c r="V1244" s="274" t="e">
        <f>IF(C1244="",NA(),MATCH($B1244&amp;$C1244,'Smelter Look-up'!$J:$J,0))</f>
        <v>#N/A</v>
      </c>
      <c r="W1244" s="275"/>
      <c r="X1244" s="275">
        <f t="shared" ref="X1244:X1274" ca="1" si="178">IF(AND(C1244="Smelter not listed",OR(LEN(D1244)=0,LEN(E1244)=0)),1,0)</f>
        <v>0</v>
      </c>
      <c r="Y1244" s="275"/>
      <c r="Z1244" s="275"/>
      <c r="AB1244" s="277" t="str">
        <f t="shared" ref="AB1244:AB1274" si="179">B1244&amp;C1244</f>
        <v/>
      </c>
    </row>
    <row r="1245" spans="1:28" s="276" customFormat="1" ht="20.25">
      <c r="A1245" s="330"/>
      <c r="B1245" s="216" t="str">
        <f>IF(LEN(A1245)=0,"",INDEX('Smelter Look-up'!$A:$A,MATCH($A1245,'Smelter Look-up'!$E:$E,0)))</f>
        <v/>
      </c>
      <c r="C1245" s="220" t="str">
        <f>IF(LEN(A1245)=0,"",INDEX('Smelter Look-up'!$C:$C,MATCH($A1245,'Smelter Look-up'!$E:$E,0)))</f>
        <v/>
      </c>
      <c r="D1245" s="282"/>
      <c r="E1245" s="216" t="str">
        <f ca="1">IF(ISERROR($V1245),"",OFFSET('Smelter Look-up'!$D$4,$V1245-4,0)&amp;"")</f>
        <v/>
      </c>
      <c r="F1245" s="216" t="str">
        <f ca="1">IF(ISERROR($V1245),"",OFFSET('Smelter Look-up'!$E$4,$V1245-4,0))</f>
        <v/>
      </c>
      <c r="G1245" s="216" t="str">
        <f ca="1">IF(C1245=$X$4,"Enter smelter details",IF(ISERROR($V1245),"",OFFSET('Smelter Look-up'!$F$4,$V1245-4,0)))</f>
        <v/>
      </c>
      <c r="H1245" s="217" t="str">
        <f ca="1">IF(ISERROR($V1245),"",OFFSET('Smelter Look-up'!$G$4,$V1245-4,0))</f>
        <v/>
      </c>
      <c r="I1245" s="218" t="str">
        <f ca="1">IF(ISERROR($V1245),"",OFFSET('Smelter Look-up'!$H$4,$V1245-4,0))</f>
        <v/>
      </c>
      <c r="J1245" s="218" t="str">
        <f ca="1">IF(ISERROR($V1245),"",OFFSET('Smelter Look-up'!$I$4,$V1245-4,0))</f>
        <v/>
      </c>
      <c r="K1245" s="272"/>
      <c r="L1245" s="272"/>
      <c r="M1245" s="272"/>
      <c r="N1245" s="272"/>
      <c r="O1245" s="272"/>
      <c r="P1245" s="219"/>
      <c r="Q1245" s="273"/>
      <c r="R1245" s="216" t="str">
        <f ca="1">IF(ISERROR($V1245),"",OFFSET('Smelter Look-up'!$C$4,$V1245-4,0)&amp;"")</f>
        <v/>
      </c>
      <c r="S1245" s="224" t="str">
        <f t="shared" ca="1" si="177"/>
        <v/>
      </c>
      <c r="T1245" s="224" t="str">
        <f ca="1">IF(B1245="","",IF(ISERROR(MATCH($J1245,SorP!$B$1:$B$6230,0)),"",INDIRECT("'SorP'!$A$"&amp;MATCH($J1245,SorP!$B$1:$B$6230,0))))</f>
        <v/>
      </c>
      <c r="U1245" s="240"/>
      <c r="V1245" s="274" t="e">
        <f>IF(C1245="",NA(),MATCH($B1245&amp;$C1245,'Smelter Look-up'!$J:$J,0))</f>
        <v>#N/A</v>
      </c>
      <c r="W1245" s="275"/>
      <c r="X1245" s="275">
        <f t="shared" ca="1" si="178"/>
        <v>0</v>
      </c>
      <c r="Y1245" s="275"/>
      <c r="Z1245" s="275"/>
      <c r="AB1245" s="277" t="str">
        <f t="shared" si="179"/>
        <v/>
      </c>
    </row>
    <row r="1246" spans="1:28" s="276" customFormat="1" ht="20.25">
      <c r="A1246" s="330"/>
      <c r="B1246" s="216" t="str">
        <f>IF(LEN(A1246)=0,"",INDEX('Smelter Look-up'!$A:$A,MATCH($A1246,'Smelter Look-up'!$E:$E,0)))</f>
        <v/>
      </c>
      <c r="C1246" s="220" t="str">
        <f>IF(LEN(A1246)=0,"",INDEX('Smelter Look-up'!$C:$C,MATCH($A1246,'Smelter Look-up'!$E:$E,0)))</f>
        <v/>
      </c>
      <c r="D1246" s="282"/>
      <c r="E1246" s="216" t="str">
        <f ca="1">IF(ISERROR($V1246),"",OFFSET('Smelter Look-up'!$D$4,$V1246-4,0)&amp;"")</f>
        <v/>
      </c>
      <c r="F1246" s="216" t="str">
        <f ca="1">IF(ISERROR($V1246),"",OFFSET('Smelter Look-up'!$E$4,$V1246-4,0))</f>
        <v/>
      </c>
      <c r="G1246" s="216" t="str">
        <f ca="1">IF(C1246=$X$4,"Enter smelter details",IF(ISERROR($V1246),"",OFFSET('Smelter Look-up'!$F$4,$V1246-4,0)))</f>
        <v/>
      </c>
      <c r="H1246" s="217" t="str">
        <f ca="1">IF(ISERROR($V1246),"",OFFSET('Smelter Look-up'!$G$4,$V1246-4,0))</f>
        <v/>
      </c>
      <c r="I1246" s="218" t="str">
        <f ca="1">IF(ISERROR($V1246),"",OFFSET('Smelter Look-up'!$H$4,$V1246-4,0))</f>
        <v/>
      </c>
      <c r="J1246" s="218" t="str">
        <f ca="1">IF(ISERROR($V1246),"",OFFSET('Smelter Look-up'!$I$4,$V1246-4,0))</f>
        <v/>
      </c>
      <c r="K1246" s="272"/>
      <c r="L1246" s="272"/>
      <c r="M1246" s="272"/>
      <c r="N1246" s="272"/>
      <c r="O1246" s="272"/>
      <c r="P1246" s="219"/>
      <c r="Q1246" s="273"/>
      <c r="R1246" s="216" t="str">
        <f ca="1">IF(ISERROR($V1246),"",OFFSET('Smelter Look-up'!$C$4,$V1246-4,0)&amp;"")</f>
        <v/>
      </c>
      <c r="S1246" s="224" t="str">
        <f t="shared" ca="1" si="177"/>
        <v/>
      </c>
      <c r="T1246" s="224" t="str">
        <f ca="1">IF(B1246="","",IF(ISERROR(MATCH($J1246,SorP!$B$1:$B$6230,0)),"",INDIRECT("'SorP'!$A$"&amp;MATCH($J1246,SorP!$B$1:$B$6230,0))))</f>
        <v/>
      </c>
      <c r="U1246" s="240"/>
      <c r="V1246" s="274" t="e">
        <f>IF(C1246="",NA(),MATCH($B1246&amp;$C1246,'Smelter Look-up'!$J:$J,0))</f>
        <v>#N/A</v>
      </c>
      <c r="W1246" s="275"/>
      <c r="X1246" s="275">
        <f t="shared" ca="1" si="178"/>
        <v>0</v>
      </c>
      <c r="Y1246" s="275"/>
      <c r="Z1246" s="275"/>
      <c r="AB1246" s="277" t="str">
        <f t="shared" si="179"/>
        <v/>
      </c>
    </row>
    <row r="1247" spans="1:28" s="276" customFormat="1" ht="20.25">
      <c r="A1247" s="330"/>
      <c r="B1247" s="216" t="str">
        <f>IF(LEN(A1247)=0,"",INDEX('Smelter Look-up'!$A:$A,MATCH($A1247,'Smelter Look-up'!$E:$E,0)))</f>
        <v/>
      </c>
      <c r="C1247" s="220" t="str">
        <f>IF(LEN(A1247)=0,"",INDEX('Smelter Look-up'!$C:$C,MATCH($A1247,'Smelter Look-up'!$E:$E,0)))</f>
        <v/>
      </c>
      <c r="D1247" s="282"/>
      <c r="E1247" s="216" t="str">
        <f ca="1">IF(ISERROR($V1247),"",OFFSET('Smelter Look-up'!$D$4,$V1247-4,0)&amp;"")</f>
        <v/>
      </c>
      <c r="F1247" s="216" t="str">
        <f ca="1">IF(ISERROR($V1247),"",OFFSET('Smelter Look-up'!$E$4,$V1247-4,0))</f>
        <v/>
      </c>
      <c r="G1247" s="216" t="str">
        <f ca="1">IF(C1247=$X$4,"Enter smelter details",IF(ISERROR($V1247),"",OFFSET('Smelter Look-up'!$F$4,$V1247-4,0)))</f>
        <v/>
      </c>
      <c r="H1247" s="217" t="str">
        <f ca="1">IF(ISERROR($V1247),"",OFFSET('Smelter Look-up'!$G$4,$V1247-4,0))</f>
        <v/>
      </c>
      <c r="I1247" s="218" t="str">
        <f ca="1">IF(ISERROR($V1247),"",OFFSET('Smelter Look-up'!$H$4,$V1247-4,0))</f>
        <v/>
      </c>
      <c r="J1247" s="218" t="str">
        <f ca="1">IF(ISERROR($V1247),"",OFFSET('Smelter Look-up'!$I$4,$V1247-4,0))</f>
        <v/>
      </c>
      <c r="K1247" s="272"/>
      <c r="L1247" s="272"/>
      <c r="M1247" s="272"/>
      <c r="N1247" s="272"/>
      <c r="O1247" s="272"/>
      <c r="P1247" s="219"/>
      <c r="Q1247" s="273"/>
      <c r="R1247" s="216" t="str">
        <f ca="1">IF(ISERROR($V1247),"",OFFSET('Smelter Look-up'!$C$4,$V1247-4,0)&amp;"")</f>
        <v/>
      </c>
      <c r="S1247" s="224" t="str">
        <f t="shared" ca="1" si="177"/>
        <v/>
      </c>
      <c r="T1247" s="224" t="str">
        <f ca="1">IF(B1247="","",IF(ISERROR(MATCH($J1247,SorP!$B$1:$B$6230,0)),"",INDIRECT("'SorP'!$A$"&amp;MATCH($J1247,SorP!$B$1:$B$6230,0))))</f>
        <v/>
      </c>
      <c r="U1247" s="240"/>
      <c r="V1247" s="274" t="e">
        <f>IF(C1247="",NA(),MATCH($B1247&amp;$C1247,'Smelter Look-up'!$J:$J,0))</f>
        <v>#N/A</v>
      </c>
      <c r="W1247" s="275"/>
      <c r="X1247" s="275">
        <f t="shared" ca="1" si="178"/>
        <v>0</v>
      </c>
      <c r="Y1247" s="275"/>
      <c r="Z1247" s="275"/>
      <c r="AB1247" s="277" t="str">
        <f t="shared" si="179"/>
        <v/>
      </c>
    </row>
    <row r="1248" spans="1:28" s="276" customFormat="1" ht="20.25">
      <c r="A1248" s="330"/>
      <c r="B1248" s="216" t="str">
        <f>IF(LEN(A1248)=0,"",INDEX('Smelter Look-up'!$A:$A,MATCH($A1248,'Smelter Look-up'!$E:$E,0)))</f>
        <v/>
      </c>
      <c r="C1248" s="220" t="str">
        <f>IF(LEN(A1248)=0,"",INDEX('Smelter Look-up'!$C:$C,MATCH($A1248,'Smelter Look-up'!$E:$E,0)))</f>
        <v/>
      </c>
      <c r="D1248" s="282"/>
      <c r="E1248" s="216" t="str">
        <f ca="1">IF(ISERROR($V1248),"",OFFSET('Smelter Look-up'!$D$4,$V1248-4,0)&amp;"")</f>
        <v/>
      </c>
      <c r="F1248" s="216" t="str">
        <f ca="1">IF(ISERROR($V1248),"",OFFSET('Smelter Look-up'!$E$4,$V1248-4,0))</f>
        <v/>
      </c>
      <c r="G1248" s="216" t="str">
        <f ca="1">IF(C1248=$X$4,"Enter smelter details",IF(ISERROR($V1248),"",OFFSET('Smelter Look-up'!$F$4,$V1248-4,0)))</f>
        <v/>
      </c>
      <c r="H1248" s="217" t="str">
        <f ca="1">IF(ISERROR($V1248),"",OFFSET('Smelter Look-up'!$G$4,$V1248-4,0))</f>
        <v/>
      </c>
      <c r="I1248" s="218" t="str">
        <f ca="1">IF(ISERROR($V1248),"",OFFSET('Smelter Look-up'!$H$4,$V1248-4,0))</f>
        <v/>
      </c>
      <c r="J1248" s="218" t="str">
        <f ca="1">IF(ISERROR($V1248),"",OFFSET('Smelter Look-up'!$I$4,$V1248-4,0))</f>
        <v/>
      </c>
      <c r="K1248" s="272"/>
      <c r="L1248" s="272"/>
      <c r="M1248" s="272"/>
      <c r="N1248" s="272"/>
      <c r="O1248" s="272"/>
      <c r="P1248" s="219"/>
      <c r="Q1248" s="273"/>
      <c r="R1248" s="216" t="str">
        <f ca="1">IF(ISERROR($V1248),"",OFFSET('Smelter Look-up'!$C$4,$V1248-4,0)&amp;"")</f>
        <v/>
      </c>
      <c r="S1248" s="224" t="str">
        <f t="shared" ca="1" si="177"/>
        <v/>
      </c>
      <c r="T1248" s="224" t="str">
        <f ca="1">IF(B1248="","",IF(ISERROR(MATCH($J1248,SorP!$B$1:$B$6230,0)),"",INDIRECT("'SorP'!$A$"&amp;MATCH($J1248,SorP!$B$1:$B$6230,0))))</f>
        <v/>
      </c>
      <c r="U1248" s="240"/>
      <c r="V1248" s="274" t="e">
        <f>IF(C1248="",NA(),MATCH($B1248&amp;$C1248,'Smelter Look-up'!$J:$J,0))</f>
        <v>#N/A</v>
      </c>
      <c r="W1248" s="275"/>
      <c r="X1248" s="275">
        <f t="shared" ca="1" si="178"/>
        <v>0</v>
      </c>
      <c r="Y1248" s="275"/>
      <c r="Z1248" s="275"/>
      <c r="AB1248" s="277" t="str">
        <f t="shared" si="179"/>
        <v/>
      </c>
    </row>
    <row r="1249" spans="1:28" s="276" customFormat="1" ht="20.25">
      <c r="A1249" s="330"/>
      <c r="B1249" s="216" t="str">
        <f>IF(LEN(A1249)=0,"",INDEX('Smelter Look-up'!$A:$A,MATCH($A1249,'Smelter Look-up'!$E:$E,0)))</f>
        <v/>
      </c>
      <c r="C1249" s="220" t="str">
        <f>IF(LEN(A1249)=0,"",INDEX('Smelter Look-up'!$C:$C,MATCH($A1249,'Smelter Look-up'!$E:$E,0)))</f>
        <v/>
      </c>
      <c r="D1249" s="282"/>
      <c r="E1249" s="216" t="str">
        <f ca="1">IF(ISERROR($V1249),"",OFFSET('Smelter Look-up'!$D$4,$V1249-4,0)&amp;"")</f>
        <v/>
      </c>
      <c r="F1249" s="216" t="str">
        <f ca="1">IF(ISERROR($V1249),"",OFFSET('Smelter Look-up'!$E$4,$V1249-4,0))</f>
        <v/>
      </c>
      <c r="G1249" s="216" t="str">
        <f ca="1">IF(C1249=$X$4,"Enter smelter details",IF(ISERROR($V1249),"",OFFSET('Smelter Look-up'!$F$4,$V1249-4,0)))</f>
        <v/>
      </c>
      <c r="H1249" s="217" t="str">
        <f ca="1">IF(ISERROR($V1249),"",OFFSET('Smelter Look-up'!$G$4,$V1249-4,0))</f>
        <v/>
      </c>
      <c r="I1249" s="218" t="str">
        <f ca="1">IF(ISERROR($V1249),"",OFFSET('Smelter Look-up'!$H$4,$V1249-4,0))</f>
        <v/>
      </c>
      <c r="J1249" s="218" t="str">
        <f ca="1">IF(ISERROR($V1249),"",OFFSET('Smelter Look-up'!$I$4,$V1249-4,0))</f>
        <v/>
      </c>
      <c r="K1249" s="272"/>
      <c r="L1249" s="272"/>
      <c r="M1249" s="272"/>
      <c r="N1249" s="272"/>
      <c r="O1249" s="272"/>
      <c r="P1249" s="219"/>
      <c r="Q1249" s="273"/>
      <c r="R1249" s="216" t="str">
        <f ca="1">IF(ISERROR($V1249),"",OFFSET('Smelter Look-up'!$C$4,$V1249-4,0)&amp;"")</f>
        <v/>
      </c>
      <c r="S1249" s="224" t="str">
        <f t="shared" ca="1" si="177"/>
        <v/>
      </c>
      <c r="T1249" s="224" t="str">
        <f ca="1">IF(B1249="","",IF(ISERROR(MATCH($J1249,SorP!$B$1:$B$6230,0)),"",INDIRECT("'SorP'!$A$"&amp;MATCH($J1249,SorP!$B$1:$B$6230,0))))</f>
        <v/>
      </c>
      <c r="U1249" s="240"/>
      <c r="V1249" s="274" t="e">
        <f>IF(C1249="",NA(),MATCH($B1249&amp;$C1249,'Smelter Look-up'!$J:$J,0))</f>
        <v>#N/A</v>
      </c>
      <c r="W1249" s="275"/>
      <c r="X1249" s="275">
        <f t="shared" ca="1" si="178"/>
        <v>0</v>
      </c>
      <c r="Y1249" s="275"/>
      <c r="Z1249" s="275"/>
      <c r="AB1249" s="277" t="str">
        <f t="shared" si="179"/>
        <v/>
      </c>
    </row>
    <row r="1250" spans="1:28" s="276" customFormat="1" ht="20.25">
      <c r="A1250" s="330"/>
      <c r="B1250" s="216" t="str">
        <f>IF(LEN(A1250)=0,"",INDEX('Smelter Look-up'!$A:$A,MATCH($A1250,'Smelter Look-up'!$E:$E,0)))</f>
        <v/>
      </c>
      <c r="C1250" s="220" t="str">
        <f>IF(LEN(A1250)=0,"",INDEX('Smelter Look-up'!$C:$C,MATCH($A1250,'Smelter Look-up'!$E:$E,0)))</f>
        <v/>
      </c>
      <c r="D1250" s="282"/>
      <c r="E1250" s="216" t="str">
        <f ca="1">IF(ISERROR($V1250),"",OFFSET('Smelter Look-up'!$D$4,$V1250-4,0)&amp;"")</f>
        <v/>
      </c>
      <c r="F1250" s="216" t="str">
        <f ca="1">IF(ISERROR($V1250),"",OFFSET('Smelter Look-up'!$E$4,$V1250-4,0))</f>
        <v/>
      </c>
      <c r="G1250" s="216" t="str">
        <f ca="1">IF(C1250=$X$4,"Enter smelter details",IF(ISERROR($V1250),"",OFFSET('Smelter Look-up'!$F$4,$V1250-4,0)))</f>
        <v/>
      </c>
      <c r="H1250" s="217" t="str">
        <f ca="1">IF(ISERROR($V1250),"",OFFSET('Smelter Look-up'!$G$4,$V1250-4,0))</f>
        <v/>
      </c>
      <c r="I1250" s="218" t="str">
        <f ca="1">IF(ISERROR($V1250),"",OFFSET('Smelter Look-up'!$H$4,$V1250-4,0))</f>
        <v/>
      </c>
      <c r="J1250" s="218" t="str">
        <f ca="1">IF(ISERROR($V1250),"",OFFSET('Smelter Look-up'!$I$4,$V1250-4,0))</f>
        <v/>
      </c>
      <c r="K1250" s="272"/>
      <c r="L1250" s="272"/>
      <c r="M1250" s="272"/>
      <c r="N1250" s="272"/>
      <c r="O1250" s="272"/>
      <c r="P1250" s="219"/>
      <c r="Q1250" s="273"/>
      <c r="R1250" s="216" t="str">
        <f ca="1">IF(ISERROR($V1250),"",OFFSET('Smelter Look-up'!$C$4,$V1250-4,0)&amp;"")</f>
        <v/>
      </c>
      <c r="S1250" s="224" t="str">
        <f t="shared" ca="1" si="177"/>
        <v/>
      </c>
      <c r="T1250" s="224" t="str">
        <f ca="1">IF(B1250="","",IF(ISERROR(MATCH($J1250,SorP!$B$1:$B$6230,0)),"",INDIRECT("'SorP'!$A$"&amp;MATCH($J1250,SorP!$B$1:$B$6230,0))))</f>
        <v/>
      </c>
      <c r="U1250" s="240"/>
      <c r="V1250" s="274" t="e">
        <f>IF(C1250="",NA(),MATCH($B1250&amp;$C1250,'Smelter Look-up'!$J:$J,0))</f>
        <v>#N/A</v>
      </c>
      <c r="W1250" s="275"/>
      <c r="X1250" s="275">
        <f t="shared" ca="1" si="178"/>
        <v>0</v>
      </c>
      <c r="Y1250" s="275"/>
      <c r="Z1250" s="275"/>
      <c r="AB1250" s="277" t="str">
        <f t="shared" si="179"/>
        <v/>
      </c>
    </row>
    <row r="1251" spans="1:28" s="276" customFormat="1" ht="20.25">
      <c r="A1251" s="330"/>
      <c r="B1251" s="216" t="str">
        <f>IF(LEN(A1251)=0,"",INDEX('Smelter Look-up'!$A:$A,MATCH($A1251,'Smelter Look-up'!$E:$E,0)))</f>
        <v/>
      </c>
      <c r="C1251" s="220" t="str">
        <f>IF(LEN(A1251)=0,"",INDEX('Smelter Look-up'!$C:$C,MATCH($A1251,'Smelter Look-up'!$E:$E,0)))</f>
        <v/>
      </c>
      <c r="D1251" s="282"/>
      <c r="E1251" s="216" t="str">
        <f ca="1">IF(ISERROR($V1251),"",OFFSET('Smelter Look-up'!$D$4,$V1251-4,0)&amp;"")</f>
        <v/>
      </c>
      <c r="F1251" s="216" t="str">
        <f ca="1">IF(ISERROR($V1251),"",OFFSET('Smelter Look-up'!$E$4,$V1251-4,0))</f>
        <v/>
      </c>
      <c r="G1251" s="216" t="str">
        <f ca="1">IF(C1251=$X$4,"Enter smelter details",IF(ISERROR($V1251),"",OFFSET('Smelter Look-up'!$F$4,$V1251-4,0)))</f>
        <v/>
      </c>
      <c r="H1251" s="217" t="str">
        <f ca="1">IF(ISERROR($V1251),"",OFFSET('Smelter Look-up'!$G$4,$V1251-4,0))</f>
        <v/>
      </c>
      <c r="I1251" s="218" t="str">
        <f ca="1">IF(ISERROR($V1251),"",OFFSET('Smelter Look-up'!$H$4,$V1251-4,0))</f>
        <v/>
      </c>
      <c r="J1251" s="218" t="str">
        <f ca="1">IF(ISERROR($V1251),"",OFFSET('Smelter Look-up'!$I$4,$V1251-4,0))</f>
        <v/>
      </c>
      <c r="K1251" s="272"/>
      <c r="L1251" s="272"/>
      <c r="M1251" s="272"/>
      <c r="N1251" s="272"/>
      <c r="O1251" s="272"/>
      <c r="P1251" s="219"/>
      <c r="Q1251" s="273"/>
      <c r="R1251" s="216" t="str">
        <f ca="1">IF(ISERROR($V1251),"",OFFSET('Smelter Look-up'!$C$4,$V1251-4,0)&amp;"")</f>
        <v/>
      </c>
      <c r="S1251" s="224" t="str">
        <f t="shared" ca="1" si="177"/>
        <v/>
      </c>
      <c r="T1251" s="224" t="str">
        <f ca="1">IF(B1251="","",IF(ISERROR(MATCH($J1251,SorP!$B$1:$B$6230,0)),"",INDIRECT("'SorP'!$A$"&amp;MATCH($J1251,SorP!$B$1:$B$6230,0))))</f>
        <v/>
      </c>
      <c r="U1251" s="240"/>
      <c r="V1251" s="274" t="e">
        <f>IF(C1251="",NA(),MATCH($B1251&amp;$C1251,'Smelter Look-up'!$J:$J,0))</f>
        <v>#N/A</v>
      </c>
      <c r="W1251" s="275"/>
      <c r="X1251" s="275">
        <f t="shared" ca="1" si="178"/>
        <v>0</v>
      </c>
      <c r="Y1251" s="275"/>
      <c r="Z1251" s="275"/>
      <c r="AB1251" s="277" t="str">
        <f t="shared" si="179"/>
        <v/>
      </c>
    </row>
    <row r="1252" spans="1:28" s="276" customFormat="1" ht="20.25">
      <c r="A1252" s="330"/>
      <c r="B1252" s="216" t="str">
        <f>IF(LEN(A1252)=0,"",INDEX('Smelter Look-up'!$A:$A,MATCH($A1252,'Smelter Look-up'!$E:$E,0)))</f>
        <v/>
      </c>
      <c r="C1252" s="220" t="str">
        <f>IF(LEN(A1252)=0,"",INDEX('Smelter Look-up'!$C:$C,MATCH($A1252,'Smelter Look-up'!$E:$E,0)))</f>
        <v/>
      </c>
      <c r="D1252" s="282"/>
      <c r="E1252" s="216" t="str">
        <f ca="1">IF(ISERROR($V1252),"",OFFSET('Smelter Look-up'!$D$4,$V1252-4,0)&amp;"")</f>
        <v/>
      </c>
      <c r="F1252" s="216" t="str">
        <f ca="1">IF(ISERROR($V1252),"",OFFSET('Smelter Look-up'!$E$4,$V1252-4,0))</f>
        <v/>
      </c>
      <c r="G1252" s="216" t="str">
        <f ca="1">IF(C1252=$X$4,"Enter smelter details",IF(ISERROR($V1252),"",OFFSET('Smelter Look-up'!$F$4,$V1252-4,0)))</f>
        <v/>
      </c>
      <c r="H1252" s="217" t="str">
        <f ca="1">IF(ISERROR($V1252),"",OFFSET('Smelter Look-up'!$G$4,$V1252-4,0))</f>
        <v/>
      </c>
      <c r="I1252" s="218" t="str">
        <f ca="1">IF(ISERROR($V1252),"",OFFSET('Smelter Look-up'!$H$4,$V1252-4,0))</f>
        <v/>
      </c>
      <c r="J1252" s="218" t="str">
        <f ca="1">IF(ISERROR($V1252),"",OFFSET('Smelter Look-up'!$I$4,$V1252-4,0))</f>
        <v/>
      </c>
      <c r="K1252" s="272"/>
      <c r="L1252" s="272"/>
      <c r="M1252" s="272"/>
      <c r="N1252" s="272"/>
      <c r="O1252" s="272"/>
      <c r="P1252" s="219"/>
      <c r="Q1252" s="273"/>
      <c r="R1252" s="216" t="str">
        <f ca="1">IF(ISERROR($V1252),"",OFFSET('Smelter Look-up'!$C$4,$V1252-4,0)&amp;"")</f>
        <v/>
      </c>
      <c r="S1252" s="224" t="str">
        <f t="shared" ca="1" si="177"/>
        <v/>
      </c>
      <c r="T1252" s="224" t="str">
        <f ca="1">IF(B1252="","",IF(ISERROR(MATCH($J1252,SorP!$B$1:$B$6230,0)),"",INDIRECT("'SorP'!$A$"&amp;MATCH($J1252,SorP!$B$1:$B$6230,0))))</f>
        <v/>
      </c>
      <c r="U1252" s="240"/>
      <c r="V1252" s="274" t="e">
        <f>IF(C1252="",NA(),MATCH($B1252&amp;$C1252,'Smelter Look-up'!$J:$J,0))</f>
        <v>#N/A</v>
      </c>
      <c r="W1252" s="275"/>
      <c r="X1252" s="275">
        <f t="shared" ca="1" si="178"/>
        <v>0</v>
      </c>
      <c r="Y1252" s="275"/>
      <c r="Z1252" s="275"/>
      <c r="AB1252" s="277" t="str">
        <f t="shared" si="179"/>
        <v/>
      </c>
    </row>
    <row r="1253" spans="1:28" s="276" customFormat="1" ht="20.25">
      <c r="A1253" s="330"/>
      <c r="B1253" s="216" t="str">
        <f>IF(LEN(A1253)=0,"",INDEX('Smelter Look-up'!$A:$A,MATCH($A1253,'Smelter Look-up'!$E:$E,0)))</f>
        <v/>
      </c>
      <c r="C1253" s="220" t="str">
        <f>IF(LEN(A1253)=0,"",INDEX('Smelter Look-up'!$C:$C,MATCH($A1253,'Smelter Look-up'!$E:$E,0)))</f>
        <v/>
      </c>
      <c r="D1253" s="282"/>
      <c r="E1253" s="216" t="str">
        <f ca="1">IF(ISERROR($V1253),"",OFFSET('Smelter Look-up'!$D$4,$V1253-4,0)&amp;"")</f>
        <v/>
      </c>
      <c r="F1253" s="216" t="str">
        <f ca="1">IF(ISERROR($V1253),"",OFFSET('Smelter Look-up'!$E$4,$V1253-4,0))</f>
        <v/>
      </c>
      <c r="G1253" s="216" t="str">
        <f ca="1">IF(C1253=$X$4,"Enter smelter details",IF(ISERROR($V1253),"",OFFSET('Smelter Look-up'!$F$4,$V1253-4,0)))</f>
        <v/>
      </c>
      <c r="H1253" s="217" t="str">
        <f ca="1">IF(ISERROR($V1253),"",OFFSET('Smelter Look-up'!$G$4,$V1253-4,0))</f>
        <v/>
      </c>
      <c r="I1253" s="218" t="str">
        <f ca="1">IF(ISERROR($V1253),"",OFFSET('Smelter Look-up'!$H$4,$V1253-4,0))</f>
        <v/>
      </c>
      <c r="J1253" s="218" t="str">
        <f ca="1">IF(ISERROR($V1253),"",OFFSET('Smelter Look-up'!$I$4,$V1253-4,0))</f>
        <v/>
      </c>
      <c r="K1253" s="272"/>
      <c r="L1253" s="272"/>
      <c r="M1253" s="272"/>
      <c r="N1253" s="272"/>
      <c r="O1253" s="272"/>
      <c r="P1253" s="219"/>
      <c r="Q1253" s="273"/>
      <c r="R1253" s="216" t="str">
        <f ca="1">IF(ISERROR($V1253),"",OFFSET('Smelter Look-up'!$C$4,$V1253-4,0)&amp;"")</f>
        <v/>
      </c>
      <c r="S1253" s="224" t="str">
        <f t="shared" ca="1" si="177"/>
        <v/>
      </c>
      <c r="T1253" s="224" t="str">
        <f ca="1">IF(B1253="","",IF(ISERROR(MATCH($J1253,SorP!$B$1:$B$6230,0)),"",INDIRECT("'SorP'!$A$"&amp;MATCH($J1253,SorP!$B$1:$B$6230,0))))</f>
        <v/>
      </c>
      <c r="U1253" s="240"/>
      <c r="V1253" s="274" t="e">
        <f>IF(C1253="",NA(),MATCH($B1253&amp;$C1253,'Smelter Look-up'!$J:$J,0))</f>
        <v>#N/A</v>
      </c>
      <c r="W1253" s="275"/>
      <c r="X1253" s="275">
        <f t="shared" ca="1" si="178"/>
        <v>0</v>
      </c>
      <c r="Y1253" s="275"/>
      <c r="Z1253" s="275"/>
      <c r="AB1253" s="277" t="str">
        <f t="shared" si="179"/>
        <v/>
      </c>
    </row>
    <row r="1254" spans="1:28" s="276" customFormat="1" ht="20.25">
      <c r="A1254" s="330"/>
      <c r="B1254" s="216" t="str">
        <f>IF(LEN(A1254)=0,"",INDEX('Smelter Look-up'!$A:$A,MATCH($A1254,'Smelter Look-up'!$E:$E,0)))</f>
        <v/>
      </c>
      <c r="C1254" s="220" t="str">
        <f>IF(LEN(A1254)=0,"",INDEX('Smelter Look-up'!$C:$C,MATCH($A1254,'Smelter Look-up'!$E:$E,0)))</f>
        <v/>
      </c>
      <c r="D1254" s="282"/>
      <c r="E1254" s="216" t="str">
        <f ca="1">IF(ISERROR($V1254),"",OFFSET('Smelter Look-up'!$D$4,$V1254-4,0)&amp;"")</f>
        <v/>
      </c>
      <c r="F1254" s="216" t="str">
        <f ca="1">IF(ISERROR($V1254),"",OFFSET('Smelter Look-up'!$E$4,$V1254-4,0))</f>
        <v/>
      </c>
      <c r="G1254" s="216" t="str">
        <f ca="1">IF(C1254=$X$4,"Enter smelter details",IF(ISERROR($V1254),"",OFFSET('Smelter Look-up'!$F$4,$V1254-4,0)))</f>
        <v/>
      </c>
      <c r="H1254" s="217" t="str">
        <f ca="1">IF(ISERROR($V1254),"",OFFSET('Smelter Look-up'!$G$4,$V1254-4,0))</f>
        <v/>
      </c>
      <c r="I1254" s="218" t="str">
        <f ca="1">IF(ISERROR($V1254),"",OFFSET('Smelter Look-up'!$H$4,$V1254-4,0))</f>
        <v/>
      </c>
      <c r="J1254" s="218" t="str">
        <f ca="1">IF(ISERROR($V1254),"",OFFSET('Smelter Look-up'!$I$4,$V1254-4,0))</f>
        <v/>
      </c>
      <c r="K1254" s="272"/>
      <c r="L1254" s="272"/>
      <c r="M1254" s="272"/>
      <c r="N1254" s="272"/>
      <c r="O1254" s="272"/>
      <c r="P1254" s="219"/>
      <c r="Q1254" s="273"/>
      <c r="R1254" s="216" t="str">
        <f ca="1">IF(ISERROR($V1254),"",OFFSET('Smelter Look-up'!$C$4,$V1254-4,0)&amp;"")</f>
        <v/>
      </c>
      <c r="S1254" s="224" t="str">
        <f t="shared" ca="1" si="177"/>
        <v/>
      </c>
      <c r="T1254" s="224" t="str">
        <f ca="1">IF(B1254="","",IF(ISERROR(MATCH($J1254,SorP!$B$1:$B$6230,0)),"",INDIRECT("'SorP'!$A$"&amp;MATCH($J1254,SorP!$B$1:$B$6230,0))))</f>
        <v/>
      </c>
      <c r="U1254" s="240"/>
      <c r="V1254" s="274" t="e">
        <f>IF(C1254="",NA(),MATCH($B1254&amp;$C1254,'Smelter Look-up'!$J:$J,0))</f>
        <v>#N/A</v>
      </c>
      <c r="W1254" s="275"/>
      <c r="X1254" s="275">
        <f t="shared" ca="1" si="178"/>
        <v>0</v>
      </c>
      <c r="Y1254" s="275"/>
      <c r="Z1254" s="275"/>
      <c r="AB1254" s="277" t="str">
        <f t="shared" si="179"/>
        <v/>
      </c>
    </row>
    <row r="1255" spans="1:28" s="276" customFormat="1" ht="20.25">
      <c r="A1255" s="330"/>
      <c r="B1255" s="216" t="str">
        <f>IF(LEN(A1255)=0,"",INDEX('Smelter Look-up'!$A:$A,MATCH($A1255,'Smelter Look-up'!$E:$E,0)))</f>
        <v/>
      </c>
      <c r="C1255" s="220" t="str">
        <f>IF(LEN(A1255)=0,"",INDEX('Smelter Look-up'!$C:$C,MATCH($A1255,'Smelter Look-up'!$E:$E,0)))</f>
        <v/>
      </c>
      <c r="D1255" s="282"/>
      <c r="E1255" s="216" t="str">
        <f ca="1">IF(ISERROR($V1255),"",OFFSET('Smelter Look-up'!$D$4,$V1255-4,0)&amp;"")</f>
        <v/>
      </c>
      <c r="F1255" s="216" t="str">
        <f ca="1">IF(ISERROR($V1255),"",OFFSET('Smelter Look-up'!$E$4,$V1255-4,0))</f>
        <v/>
      </c>
      <c r="G1255" s="216" t="str">
        <f ca="1">IF(C1255=$X$4,"Enter smelter details",IF(ISERROR($V1255),"",OFFSET('Smelter Look-up'!$F$4,$V1255-4,0)))</f>
        <v/>
      </c>
      <c r="H1255" s="217" t="str">
        <f ca="1">IF(ISERROR($V1255),"",OFFSET('Smelter Look-up'!$G$4,$V1255-4,0))</f>
        <v/>
      </c>
      <c r="I1255" s="218" t="str">
        <f ca="1">IF(ISERROR($V1255),"",OFFSET('Smelter Look-up'!$H$4,$V1255-4,0))</f>
        <v/>
      </c>
      <c r="J1255" s="218" t="str">
        <f ca="1">IF(ISERROR($V1255),"",OFFSET('Smelter Look-up'!$I$4,$V1255-4,0))</f>
        <v/>
      </c>
      <c r="K1255" s="272"/>
      <c r="L1255" s="272"/>
      <c r="M1255" s="272"/>
      <c r="N1255" s="272"/>
      <c r="O1255" s="272"/>
      <c r="P1255" s="219"/>
      <c r="Q1255" s="273"/>
      <c r="R1255" s="216" t="str">
        <f ca="1">IF(ISERROR($V1255),"",OFFSET('Smelter Look-up'!$C$4,$V1255-4,0)&amp;"")</f>
        <v/>
      </c>
      <c r="S1255" s="224" t="str">
        <f t="shared" ca="1" si="177"/>
        <v/>
      </c>
      <c r="T1255" s="224" t="str">
        <f ca="1">IF(B1255="","",IF(ISERROR(MATCH($J1255,SorP!$B$1:$B$6230,0)),"",INDIRECT("'SorP'!$A$"&amp;MATCH($J1255,SorP!$B$1:$B$6230,0))))</f>
        <v/>
      </c>
      <c r="U1255" s="240"/>
      <c r="V1255" s="274" t="e">
        <f>IF(C1255="",NA(),MATCH($B1255&amp;$C1255,'Smelter Look-up'!$J:$J,0))</f>
        <v>#N/A</v>
      </c>
      <c r="W1255" s="275"/>
      <c r="X1255" s="275">
        <f t="shared" ca="1" si="178"/>
        <v>0</v>
      </c>
      <c r="Y1255" s="275"/>
      <c r="Z1255" s="275"/>
      <c r="AB1255" s="277" t="str">
        <f t="shared" si="179"/>
        <v/>
      </c>
    </row>
    <row r="1256" spans="1:28" s="276" customFormat="1" ht="20.25">
      <c r="A1256" s="330"/>
      <c r="B1256" s="216" t="str">
        <f>IF(LEN(A1256)=0,"",INDEX('Smelter Look-up'!$A:$A,MATCH($A1256,'Smelter Look-up'!$E:$E,0)))</f>
        <v/>
      </c>
      <c r="C1256" s="220" t="str">
        <f>IF(LEN(A1256)=0,"",INDEX('Smelter Look-up'!$C:$C,MATCH($A1256,'Smelter Look-up'!$E:$E,0)))</f>
        <v/>
      </c>
      <c r="D1256" s="282"/>
      <c r="E1256" s="216" t="str">
        <f ca="1">IF(ISERROR($V1256),"",OFFSET('Smelter Look-up'!$D$4,$V1256-4,0)&amp;"")</f>
        <v/>
      </c>
      <c r="F1256" s="216" t="str">
        <f ca="1">IF(ISERROR($V1256),"",OFFSET('Smelter Look-up'!$E$4,$V1256-4,0))</f>
        <v/>
      </c>
      <c r="G1256" s="216" t="str">
        <f ca="1">IF(C1256=$X$4,"Enter smelter details",IF(ISERROR($V1256),"",OFFSET('Smelter Look-up'!$F$4,$V1256-4,0)))</f>
        <v/>
      </c>
      <c r="H1256" s="217" t="str">
        <f ca="1">IF(ISERROR($V1256),"",OFFSET('Smelter Look-up'!$G$4,$V1256-4,0))</f>
        <v/>
      </c>
      <c r="I1256" s="218" t="str">
        <f ca="1">IF(ISERROR($V1256),"",OFFSET('Smelter Look-up'!$H$4,$V1256-4,0))</f>
        <v/>
      </c>
      <c r="J1256" s="218" t="str">
        <f ca="1">IF(ISERROR($V1256),"",OFFSET('Smelter Look-up'!$I$4,$V1256-4,0))</f>
        <v/>
      </c>
      <c r="K1256" s="272"/>
      <c r="L1256" s="272"/>
      <c r="M1256" s="272"/>
      <c r="N1256" s="272"/>
      <c r="O1256" s="272"/>
      <c r="P1256" s="219"/>
      <c r="Q1256" s="273"/>
      <c r="R1256" s="216" t="str">
        <f ca="1">IF(ISERROR($V1256),"",OFFSET('Smelter Look-up'!$C$4,$V1256-4,0)&amp;"")</f>
        <v/>
      </c>
      <c r="S1256" s="224" t="str">
        <f t="shared" ca="1" si="177"/>
        <v/>
      </c>
      <c r="T1256" s="224" t="str">
        <f ca="1">IF(B1256="","",IF(ISERROR(MATCH($J1256,SorP!$B$1:$B$6230,0)),"",INDIRECT("'SorP'!$A$"&amp;MATCH($J1256,SorP!$B$1:$B$6230,0))))</f>
        <v/>
      </c>
      <c r="U1256" s="240"/>
      <c r="V1256" s="274" t="e">
        <f>IF(C1256="",NA(),MATCH($B1256&amp;$C1256,'Smelter Look-up'!$J:$J,0))</f>
        <v>#N/A</v>
      </c>
      <c r="W1256" s="275"/>
      <c r="X1256" s="275">
        <f t="shared" ca="1" si="178"/>
        <v>0</v>
      </c>
      <c r="Y1256" s="275"/>
      <c r="Z1256" s="275"/>
      <c r="AB1256" s="277" t="str">
        <f t="shared" si="179"/>
        <v/>
      </c>
    </row>
    <row r="1257" spans="1:28" s="276" customFormat="1" ht="20.25">
      <c r="A1257" s="330"/>
      <c r="B1257" s="216" t="str">
        <f>IF(LEN(A1257)=0,"",INDEX('Smelter Look-up'!$A:$A,MATCH($A1257,'Smelter Look-up'!$E:$E,0)))</f>
        <v/>
      </c>
      <c r="C1257" s="220" t="str">
        <f>IF(LEN(A1257)=0,"",INDEX('Smelter Look-up'!$C:$C,MATCH($A1257,'Smelter Look-up'!$E:$E,0)))</f>
        <v/>
      </c>
      <c r="D1257" s="282"/>
      <c r="E1257" s="216" t="str">
        <f ca="1">IF(ISERROR($V1257),"",OFFSET('Smelter Look-up'!$D$4,$V1257-4,0)&amp;"")</f>
        <v/>
      </c>
      <c r="F1257" s="216" t="str">
        <f ca="1">IF(ISERROR($V1257),"",OFFSET('Smelter Look-up'!$E$4,$V1257-4,0))</f>
        <v/>
      </c>
      <c r="G1257" s="216" t="str">
        <f ca="1">IF(C1257=$X$4,"Enter smelter details",IF(ISERROR($V1257),"",OFFSET('Smelter Look-up'!$F$4,$V1257-4,0)))</f>
        <v/>
      </c>
      <c r="H1257" s="217" t="str">
        <f ca="1">IF(ISERROR($V1257),"",OFFSET('Smelter Look-up'!$G$4,$V1257-4,0))</f>
        <v/>
      </c>
      <c r="I1257" s="218" t="str">
        <f ca="1">IF(ISERROR($V1257),"",OFFSET('Smelter Look-up'!$H$4,$V1257-4,0))</f>
        <v/>
      </c>
      <c r="J1257" s="218" t="str">
        <f ca="1">IF(ISERROR($V1257),"",OFFSET('Smelter Look-up'!$I$4,$V1257-4,0))</f>
        <v/>
      </c>
      <c r="K1257" s="272"/>
      <c r="L1257" s="272"/>
      <c r="M1257" s="272"/>
      <c r="N1257" s="272"/>
      <c r="O1257" s="272"/>
      <c r="P1257" s="219"/>
      <c r="Q1257" s="273"/>
      <c r="R1257" s="216" t="str">
        <f ca="1">IF(ISERROR($V1257),"",OFFSET('Smelter Look-up'!$C$4,$V1257-4,0)&amp;"")</f>
        <v/>
      </c>
      <c r="S1257" s="224" t="str">
        <f t="shared" ca="1" si="177"/>
        <v/>
      </c>
      <c r="T1257" s="224" t="str">
        <f ca="1">IF(B1257="","",IF(ISERROR(MATCH($J1257,SorP!$B$1:$B$6230,0)),"",INDIRECT("'SorP'!$A$"&amp;MATCH($J1257,SorP!$B$1:$B$6230,0))))</f>
        <v/>
      </c>
      <c r="U1257" s="240"/>
      <c r="V1257" s="274" t="e">
        <f>IF(C1257="",NA(),MATCH($B1257&amp;$C1257,'Smelter Look-up'!$J:$J,0))</f>
        <v>#N/A</v>
      </c>
      <c r="W1257" s="275"/>
      <c r="X1257" s="275">
        <f t="shared" ca="1" si="178"/>
        <v>0</v>
      </c>
      <c r="Y1257" s="275"/>
      <c r="Z1257" s="275"/>
      <c r="AB1257" s="277" t="str">
        <f t="shared" si="179"/>
        <v/>
      </c>
    </row>
    <row r="1258" spans="1:28" s="276" customFormat="1" ht="20.25">
      <c r="A1258" s="330"/>
      <c r="B1258" s="216" t="str">
        <f>IF(LEN(A1258)=0,"",INDEX('Smelter Look-up'!$A:$A,MATCH($A1258,'Smelter Look-up'!$E:$E,0)))</f>
        <v/>
      </c>
      <c r="C1258" s="220" t="str">
        <f>IF(LEN(A1258)=0,"",INDEX('Smelter Look-up'!$C:$C,MATCH($A1258,'Smelter Look-up'!$E:$E,0)))</f>
        <v/>
      </c>
      <c r="D1258" s="282"/>
      <c r="E1258" s="216" t="str">
        <f ca="1">IF(ISERROR($V1258),"",OFFSET('Smelter Look-up'!$D$4,$V1258-4,0)&amp;"")</f>
        <v/>
      </c>
      <c r="F1258" s="216" t="str">
        <f ca="1">IF(ISERROR($V1258),"",OFFSET('Smelter Look-up'!$E$4,$V1258-4,0))</f>
        <v/>
      </c>
      <c r="G1258" s="216" t="str">
        <f ca="1">IF(C1258=$X$4,"Enter smelter details",IF(ISERROR($V1258),"",OFFSET('Smelter Look-up'!$F$4,$V1258-4,0)))</f>
        <v/>
      </c>
      <c r="H1258" s="217" t="str">
        <f ca="1">IF(ISERROR($V1258),"",OFFSET('Smelter Look-up'!$G$4,$V1258-4,0))</f>
        <v/>
      </c>
      <c r="I1258" s="218" t="str">
        <f ca="1">IF(ISERROR($V1258),"",OFFSET('Smelter Look-up'!$H$4,$V1258-4,0))</f>
        <v/>
      </c>
      <c r="J1258" s="218" t="str">
        <f ca="1">IF(ISERROR($V1258),"",OFFSET('Smelter Look-up'!$I$4,$V1258-4,0))</f>
        <v/>
      </c>
      <c r="K1258" s="272"/>
      <c r="L1258" s="272"/>
      <c r="M1258" s="272"/>
      <c r="N1258" s="272"/>
      <c r="O1258" s="272"/>
      <c r="P1258" s="219"/>
      <c r="Q1258" s="273"/>
      <c r="R1258" s="216" t="str">
        <f ca="1">IF(ISERROR($V1258),"",OFFSET('Smelter Look-up'!$C$4,$V1258-4,0)&amp;"")</f>
        <v/>
      </c>
      <c r="S1258" s="224" t="str">
        <f t="shared" ca="1" si="177"/>
        <v/>
      </c>
      <c r="T1258" s="224" t="str">
        <f ca="1">IF(B1258="","",IF(ISERROR(MATCH($J1258,SorP!$B$1:$B$6230,0)),"",INDIRECT("'SorP'!$A$"&amp;MATCH($J1258,SorP!$B$1:$B$6230,0))))</f>
        <v/>
      </c>
      <c r="U1258" s="240"/>
      <c r="V1258" s="274" t="e">
        <f>IF(C1258="",NA(),MATCH($B1258&amp;$C1258,'Smelter Look-up'!$J:$J,0))</f>
        <v>#N/A</v>
      </c>
      <c r="W1258" s="275"/>
      <c r="X1258" s="275">
        <f t="shared" ca="1" si="178"/>
        <v>0</v>
      </c>
      <c r="Y1258" s="275"/>
      <c r="Z1258" s="275"/>
      <c r="AB1258" s="277" t="str">
        <f t="shared" si="179"/>
        <v/>
      </c>
    </row>
    <row r="1259" spans="1:28" s="276" customFormat="1" ht="20.25">
      <c r="A1259" s="330"/>
      <c r="B1259" s="216" t="str">
        <f>IF(LEN(A1259)=0,"",INDEX('Smelter Look-up'!$A:$A,MATCH($A1259,'Smelter Look-up'!$E:$E,0)))</f>
        <v/>
      </c>
      <c r="C1259" s="220" t="str">
        <f>IF(LEN(A1259)=0,"",INDEX('Smelter Look-up'!$C:$C,MATCH($A1259,'Smelter Look-up'!$E:$E,0)))</f>
        <v/>
      </c>
      <c r="D1259" s="282"/>
      <c r="E1259" s="216" t="str">
        <f ca="1">IF(ISERROR($V1259),"",OFFSET('Smelter Look-up'!$D$4,$V1259-4,0)&amp;"")</f>
        <v/>
      </c>
      <c r="F1259" s="216" t="str">
        <f ca="1">IF(ISERROR($V1259),"",OFFSET('Smelter Look-up'!$E$4,$V1259-4,0))</f>
        <v/>
      </c>
      <c r="G1259" s="216" t="str">
        <f ca="1">IF(C1259=$X$4,"Enter smelter details",IF(ISERROR($V1259),"",OFFSET('Smelter Look-up'!$F$4,$V1259-4,0)))</f>
        <v/>
      </c>
      <c r="H1259" s="217" t="str">
        <f ca="1">IF(ISERROR($V1259),"",OFFSET('Smelter Look-up'!$G$4,$V1259-4,0))</f>
        <v/>
      </c>
      <c r="I1259" s="218" t="str">
        <f ca="1">IF(ISERROR($V1259),"",OFFSET('Smelter Look-up'!$H$4,$V1259-4,0))</f>
        <v/>
      </c>
      <c r="J1259" s="218" t="str">
        <f ca="1">IF(ISERROR($V1259),"",OFFSET('Smelter Look-up'!$I$4,$V1259-4,0))</f>
        <v/>
      </c>
      <c r="K1259" s="272"/>
      <c r="L1259" s="272"/>
      <c r="M1259" s="272"/>
      <c r="N1259" s="272"/>
      <c r="O1259" s="272"/>
      <c r="P1259" s="219"/>
      <c r="Q1259" s="273"/>
      <c r="R1259" s="216" t="str">
        <f ca="1">IF(ISERROR($V1259),"",OFFSET('Smelter Look-up'!$C$4,$V1259-4,0)&amp;"")</f>
        <v/>
      </c>
      <c r="S1259" s="224" t="str">
        <f t="shared" ca="1" si="177"/>
        <v/>
      </c>
      <c r="T1259" s="224" t="str">
        <f ca="1">IF(B1259="","",IF(ISERROR(MATCH($J1259,SorP!$B$1:$B$6230,0)),"",INDIRECT("'SorP'!$A$"&amp;MATCH($J1259,SorP!$B$1:$B$6230,0))))</f>
        <v/>
      </c>
      <c r="U1259" s="240"/>
      <c r="V1259" s="274" t="e">
        <f>IF(C1259="",NA(),MATCH($B1259&amp;$C1259,'Smelter Look-up'!$J:$J,0))</f>
        <v>#N/A</v>
      </c>
      <c r="W1259" s="275"/>
      <c r="X1259" s="275">
        <f t="shared" ca="1" si="178"/>
        <v>0</v>
      </c>
      <c r="Y1259" s="275"/>
      <c r="Z1259" s="275"/>
      <c r="AB1259" s="277" t="str">
        <f t="shared" si="179"/>
        <v/>
      </c>
    </row>
    <row r="1260" spans="1:28" s="276" customFormat="1" ht="20.25">
      <c r="A1260" s="330"/>
      <c r="B1260" s="216" t="str">
        <f>IF(LEN(A1260)=0,"",INDEX('Smelter Look-up'!$A:$A,MATCH($A1260,'Smelter Look-up'!$E:$E,0)))</f>
        <v/>
      </c>
      <c r="C1260" s="220" t="str">
        <f>IF(LEN(A1260)=0,"",INDEX('Smelter Look-up'!$C:$C,MATCH($A1260,'Smelter Look-up'!$E:$E,0)))</f>
        <v/>
      </c>
      <c r="D1260" s="282"/>
      <c r="E1260" s="216" t="str">
        <f ca="1">IF(ISERROR($V1260),"",OFFSET('Smelter Look-up'!$D$4,$V1260-4,0)&amp;"")</f>
        <v/>
      </c>
      <c r="F1260" s="216" t="str">
        <f ca="1">IF(ISERROR($V1260),"",OFFSET('Smelter Look-up'!$E$4,$V1260-4,0))</f>
        <v/>
      </c>
      <c r="G1260" s="216" t="str">
        <f ca="1">IF(C1260=$X$4,"Enter smelter details",IF(ISERROR($V1260),"",OFFSET('Smelter Look-up'!$F$4,$V1260-4,0)))</f>
        <v/>
      </c>
      <c r="H1260" s="217" t="str">
        <f ca="1">IF(ISERROR($V1260),"",OFFSET('Smelter Look-up'!$G$4,$V1260-4,0))</f>
        <v/>
      </c>
      <c r="I1260" s="218" t="str">
        <f ca="1">IF(ISERROR($V1260),"",OFFSET('Smelter Look-up'!$H$4,$V1260-4,0))</f>
        <v/>
      </c>
      <c r="J1260" s="218" t="str">
        <f ca="1">IF(ISERROR($V1260),"",OFFSET('Smelter Look-up'!$I$4,$V1260-4,0))</f>
        <v/>
      </c>
      <c r="K1260" s="272"/>
      <c r="L1260" s="272"/>
      <c r="M1260" s="272"/>
      <c r="N1260" s="272"/>
      <c r="O1260" s="272"/>
      <c r="P1260" s="219"/>
      <c r="Q1260" s="273"/>
      <c r="R1260" s="216" t="str">
        <f ca="1">IF(ISERROR($V1260),"",OFFSET('Smelter Look-up'!$C$4,$V1260-4,0)&amp;"")</f>
        <v/>
      </c>
      <c r="S1260" s="224" t="str">
        <f t="shared" ca="1" si="177"/>
        <v/>
      </c>
      <c r="T1260" s="224" t="str">
        <f ca="1">IF(B1260="","",IF(ISERROR(MATCH($J1260,SorP!$B$1:$B$6230,0)),"",INDIRECT("'SorP'!$A$"&amp;MATCH($J1260,SorP!$B$1:$B$6230,0))))</f>
        <v/>
      </c>
      <c r="U1260" s="240"/>
      <c r="V1260" s="274" t="e">
        <f>IF(C1260="",NA(),MATCH($B1260&amp;$C1260,'Smelter Look-up'!$J:$J,0))</f>
        <v>#N/A</v>
      </c>
      <c r="W1260" s="275"/>
      <c r="X1260" s="275">
        <f t="shared" ca="1" si="178"/>
        <v>0</v>
      </c>
      <c r="Y1260" s="275"/>
      <c r="Z1260" s="275"/>
      <c r="AB1260" s="277" t="str">
        <f t="shared" si="179"/>
        <v/>
      </c>
    </row>
    <row r="1261" spans="1:28" s="276" customFormat="1" ht="20.25">
      <c r="A1261" s="330"/>
      <c r="B1261" s="216" t="str">
        <f>IF(LEN(A1261)=0,"",INDEX('Smelter Look-up'!$A:$A,MATCH($A1261,'Smelter Look-up'!$E:$E,0)))</f>
        <v/>
      </c>
      <c r="C1261" s="220" t="str">
        <f>IF(LEN(A1261)=0,"",INDEX('Smelter Look-up'!$C:$C,MATCH($A1261,'Smelter Look-up'!$E:$E,0)))</f>
        <v/>
      </c>
      <c r="D1261" s="282"/>
      <c r="E1261" s="216" t="str">
        <f ca="1">IF(ISERROR($V1261),"",OFFSET('Smelter Look-up'!$D$4,$V1261-4,0)&amp;"")</f>
        <v/>
      </c>
      <c r="F1261" s="216" t="str">
        <f ca="1">IF(ISERROR($V1261),"",OFFSET('Smelter Look-up'!$E$4,$V1261-4,0))</f>
        <v/>
      </c>
      <c r="G1261" s="216" t="str">
        <f ca="1">IF(C1261=$X$4,"Enter smelter details",IF(ISERROR($V1261),"",OFFSET('Smelter Look-up'!$F$4,$V1261-4,0)))</f>
        <v/>
      </c>
      <c r="H1261" s="217" t="str">
        <f ca="1">IF(ISERROR($V1261),"",OFFSET('Smelter Look-up'!$G$4,$V1261-4,0))</f>
        <v/>
      </c>
      <c r="I1261" s="218" t="str">
        <f ca="1">IF(ISERROR($V1261),"",OFFSET('Smelter Look-up'!$H$4,$V1261-4,0))</f>
        <v/>
      </c>
      <c r="J1261" s="218" t="str">
        <f ca="1">IF(ISERROR($V1261),"",OFFSET('Smelter Look-up'!$I$4,$V1261-4,0))</f>
        <v/>
      </c>
      <c r="K1261" s="272"/>
      <c r="L1261" s="272"/>
      <c r="M1261" s="272"/>
      <c r="N1261" s="272"/>
      <c r="O1261" s="272"/>
      <c r="P1261" s="219"/>
      <c r="Q1261" s="273"/>
      <c r="R1261" s="216" t="str">
        <f ca="1">IF(ISERROR($V1261),"",OFFSET('Smelter Look-up'!$C$4,$V1261-4,0)&amp;"")</f>
        <v/>
      </c>
      <c r="S1261" s="224" t="str">
        <f t="shared" ca="1" si="177"/>
        <v/>
      </c>
      <c r="T1261" s="224" t="str">
        <f ca="1">IF(B1261="","",IF(ISERROR(MATCH($J1261,SorP!$B$1:$B$6230,0)),"",INDIRECT("'SorP'!$A$"&amp;MATCH($J1261,SorP!$B$1:$B$6230,0))))</f>
        <v/>
      </c>
      <c r="U1261" s="240"/>
      <c r="V1261" s="274" t="e">
        <f>IF(C1261="",NA(),MATCH($B1261&amp;$C1261,'Smelter Look-up'!$J:$J,0))</f>
        <v>#N/A</v>
      </c>
      <c r="W1261" s="275"/>
      <c r="X1261" s="275">
        <f t="shared" ca="1" si="178"/>
        <v>0</v>
      </c>
      <c r="Y1261" s="275"/>
      <c r="Z1261" s="275"/>
      <c r="AB1261" s="277" t="str">
        <f t="shared" si="179"/>
        <v/>
      </c>
    </row>
    <row r="1262" spans="1:28" s="276" customFormat="1" ht="20.25">
      <c r="A1262" s="330"/>
      <c r="B1262" s="216" t="str">
        <f>IF(LEN(A1262)=0,"",INDEX('Smelter Look-up'!$A:$A,MATCH($A1262,'Smelter Look-up'!$E:$E,0)))</f>
        <v/>
      </c>
      <c r="C1262" s="220" t="str">
        <f>IF(LEN(A1262)=0,"",INDEX('Smelter Look-up'!$C:$C,MATCH($A1262,'Smelter Look-up'!$E:$E,0)))</f>
        <v/>
      </c>
      <c r="D1262" s="282"/>
      <c r="E1262" s="216" t="str">
        <f ca="1">IF(ISERROR($V1262),"",OFFSET('Smelter Look-up'!$D$4,$V1262-4,0)&amp;"")</f>
        <v/>
      </c>
      <c r="F1262" s="216" t="str">
        <f ca="1">IF(ISERROR($V1262),"",OFFSET('Smelter Look-up'!$E$4,$V1262-4,0))</f>
        <v/>
      </c>
      <c r="G1262" s="216" t="str">
        <f ca="1">IF(C1262=$X$4,"Enter smelter details",IF(ISERROR($V1262),"",OFFSET('Smelter Look-up'!$F$4,$V1262-4,0)))</f>
        <v/>
      </c>
      <c r="H1262" s="217" t="str">
        <f ca="1">IF(ISERROR($V1262),"",OFFSET('Smelter Look-up'!$G$4,$V1262-4,0))</f>
        <v/>
      </c>
      <c r="I1262" s="218" t="str">
        <f ca="1">IF(ISERROR($V1262),"",OFFSET('Smelter Look-up'!$H$4,$V1262-4,0))</f>
        <v/>
      </c>
      <c r="J1262" s="218" t="str">
        <f ca="1">IF(ISERROR($V1262),"",OFFSET('Smelter Look-up'!$I$4,$V1262-4,0))</f>
        <v/>
      </c>
      <c r="K1262" s="272"/>
      <c r="L1262" s="272"/>
      <c r="M1262" s="272"/>
      <c r="N1262" s="272"/>
      <c r="O1262" s="272"/>
      <c r="P1262" s="219"/>
      <c r="Q1262" s="273"/>
      <c r="R1262" s="216" t="str">
        <f ca="1">IF(ISERROR($V1262),"",OFFSET('Smelter Look-up'!$C$4,$V1262-4,0)&amp;"")</f>
        <v/>
      </c>
      <c r="S1262" s="224" t="str">
        <f t="shared" ca="1" si="177"/>
        <v/>
      </c>
      <c r="T1262" s="224" t="str">
        <f ca="1">IF(B1262="","",IF(ISERROR(MATCH($J1262,SorP!$B$1:$B$6230,0)),"",INDIRECT("'SorP'!$A$"&amp;MATCH($J1262,SorP!$B$1:$B$6230,0))))</f>
        <v/>
      </c>
      <c r="U1262" s="240"/>
      <c r="V1262" s="274" t="e">
        <f>IF(C1262="",NA(),MATCH($B1262&amp;$C1262,'Smelter Look-up'!$J:$J,0))</f>
        <v>#N/A</v>
      </c>
      <c r="W1262" s="275"/>
      <c r="X1262" s="275">
        <f t="shared" ca="1" si="178"/>
        <v>0</v>
      </c>
      <c r="Y1262" s="275"/>
      <c r="Z1262" s="275"/>
      <c r="AB1262" s="277" t="str">
        <f t="shared" si="179"/>
        <v/>
      </c>
    </row>
    <row r="1263" spans="1:28" s="276" customFormat="1" ht="20.25">
      <c r="A1263" s="330"/>
      <c r="B1263" s="216" t="str">
        <f>IF(LEN(A1263)=0,"",INDEX('Smelter Look-up'!$A:$A,MATCH($A1263,'Smelter Look-up'!$E:$E,0)))</f>
        <v/>
      </c>
      <c r="C1263" s="220" t="str">
        <f>IF(LEN(A1263)=0,"",INDEX('Smelter Look-up'!$C:$C,MATCH($A1263,'Smelter Look-up'!$E:$E,0)))</f>
        <v/>
      </c>
      <c r="D1263" s="282"/>
      <c r="E1263" s="216" t="str">
        <f ca="1">IF(ISERROR($V1263),"",OFFSET('Smelter Look-up'!$D$4,$V1263-4,0)&amp;"")</f>
        <v/>
      </c>
      <c r="F1263" s="216" t="str">
        <f ca="1">IF(ISERROR($V1263),"",OFFSET('Smelter Look-up'!$E$4,$V1263-4,0))</f>
        <v/>
      </c>
      <c r="G1263" s="216" t="str">
        <f ca="1">IF(C1263=$X$4,"Enter smelter details",IF(ISERROR($V1263),"",OFFSET('Smelter Look-up'!$F$4,$V1263-4,0)))</f>
        <v/>
      </c>
      <c r="H1263" s="217" t="str">
        <f ca="1">IF(ISERROR($V1263),"",OFFSET('Smelter Look-up'!$G$4,$V1263-4,0))</f>
        <v/>
      </c>
      <c r="I1263" s="218" t="str">
        <f ca="1">IF(ISERROR($V1263),"",OFFSET('Smelter Look-up'!$H$4,$V1263-4,0))</f>
        <v/>
      </c>
      <c r="J1263" s="218" t="str">
        <f ca="1">IF(ISERROR($V1263),"",OFFSET('Smelter Look-up'!$I$4,$V1263-4,0))</f>
        <v/>
      </c>
      <c r="K1263" s="272"/>
      <c r="L1263" s="272"/>
      <c r="M1263" s="272"/>
      <c r="N1263" s="272"/>
      <c r="O1263" s="272"/>
      <c r="P1263" s="219"/>
      <c r="Q1263" s="273"/>
      <c r="R1263" s="216" t="str">
        <f ca="1">IF(ISERROR($V1263),"",OFFSET('Smelter Look-up'!$C$4,$V1263-4,0)&amp;"")</f>
        <v/>
      </c>
      <c r="S1263" s="224" t="str">
        <f t="shared" ca="1" si="177"/>
        <v/>
      </c>
      <c r="T1263" s="224" t="str">
        <f ca="1">IF(B1263="","",IF(ISERROR(MATCH($J1263,SorP!$B$1:$B$6230,0)),"",INDIRECT("'SorP'!$A$"&amp;MATCH($J1263,SorP!$B$1:$B$6230,0))))</f>
        <v/>
      </c>
      <c r="U1263" s="240"/>
      <c r="V1263" s="274" t="e">
        <f>IF(C1263="",NA(),MATCH($B1263&amp;$C1263,'Smelter Look-up'!$J:$J,0))</f>
        <v>#N/A</v>
      </c>
      <c r="W1263" s="275"/>
      <c r="X1263" s="275">
        <f t="shared" ca="1" si="178"/>
        <v>0</v>
      </c>
      <c r="Y1263" s="275"/>
      <c r="Z1263" s="275"/>
      <c r="AB1263" s="277" t="str">
        <f t="shared" si="179"/>
        <v/>
      </c>
    </row>
    <row r="1264" spans="1:28" s="276" customFormat="1" ht="20.25">
      <c r="A1264" s="330"/>
      <c r="B1264" s="216" t="str">
        <f>IF(LEN(A1264)=0,"",INDEX('Smelter Look-up'!$A:$A,MATCH($A1264,'Smelter Look-up'!$E:$E,0)))</f>
        <v/>
      </c>
      <c r="C1264" s="220" t="str">
        <f>IF(LEN(A1264)=0,"",INDEX('Smelter Look-up'!$C:$C,MATCH($A1264,'Smelter Look-up'!$E:$E,0)))</f>
        <v/>
      </c>
      <c r="D1264" s="282"/>
      <c r="E1264" s="216" t="str">
        <f ca="1">IF(ISERROR($V1264),"",OFFSET('Smelter Look-up'!$D$4,$V1264-4,0)&amp;"")</f>
        <v/>
      </c>
      <c r="F1264" s="216" t="str">
        <f ca="1">IF(ISERROR($V1264),"",OFFSET('Smelter Look-up'!$E$4,$V1264-4,0))</f>
        <v/>
      </c>
      <c r="G1264" s="216" t="str">
        <f ca="1">IF(C1264=$X$4,"Enter smelter details",IF(ISERROR($V1264),"",OFFSET('Smelter Look-up'!$F$4,$V1264-4,0)))</f>
        <v/>
      </c>
      <c r="H1264" s="217" t="str">
        <f ca="1">IF(ISERROR($V1264),"",OFFSET('Smelter Look-up'!$G$4,$V1264-4,0))</f>
        <v/>
      </c>
      <c r="I1264" s="218" t="str">
        <f ca="1">IF(ISERROR($V1264),"",OFFSET('Smelter Look-up'!$H$4,$V1264-4,0))</f>
        <v/>
      </c>
      <c r="J1264" s="218" t="str">
        <f ca="1">IF(ISERROR($V1264),"",OFFSET('Smelter Look-up'!$I$4,$V1264-4,0))</f>
        <v/>
      </c>
      <c r="K1264" s="272"/>
      <c r="L1264" s="272"/>
      <c r="M1264" s="272"/>
      <c r="N1264" s="272"/>
      <c r="O1264" s="272"/>
      <c r="P1264" s="219"/>
      <c r="Q1264" s="273"/>
      <c r="R1264" s="216" t="str">
        <f ca="1">IF(ISERROR($V1264),"",OFFSET('Smelter Look-up'!$C$4,$V1264-4,0)&amp;"")</f>
        <v/>
      </c>
      <c r="S1264" s="224" t="str">
        <f t="shared" ca="1" si="177"/>
        <v/>
      </c>
      <c r="T1264" s="224" t="str">
        <f ca="1">IF(B1264="","",IF(ISERROR(MATCH($J1264,SorP!$B$1:$B$6230,0)),"",INDIRECT("'SorP'!$A$"&amp;MATCH($J1264,SorP!$B$1:$B$6230,0))))</f>
        <v/>
      </c>
      <c r="U1264" s="240"/>
      <c r="V1264" s="274" t="e">
        <f>IF(C1264="",NA(),MATCH($B1264&amp;$C1264,'Smelter Look-up'!$J:$J,0))</f>
        <v>#N/A</v>
      </c>
      <c r="W1264" s="275"/>
      <c r="X1264" s="275">
        <f t="shared" ca="1" si="178"/>
        <v>0</v>
      </c>
      <c r="Y1264" s="275"/>
      <c r="Z1264" s="275"/>
      <c r="AB1264" s="277" t="str">
        <f t="shared" si="179"/>
        <v/>
      </c>
    </row>
    <row r="1265" spans="1:28" s="276" customFormat="1" ht="20.25">
      <c r="A1265" s="330"/>
      <c r="B1265" s="216" t="str">
        <f>IF(LEN(A1265)=0,"",INDEX('Smelter Look-up'!$A:$A,MATCH($A1265,'Smelter Look-up'!$E:$E,0)))</f>
        <v/>
      </c>
      <c r="C1265" s="220" t="str">
        <f>IF(LEN(A1265)=0,"",INDEX('Smelter Look-up'!$C:$C,MATCH($A1265,'Smelter Look-up'!$E:$E,0)))</f>
        <v/>
      </c>
      <c r="D1265" s="282"/>
      <c r="E1265" s="216" t="str">
        <f ca="1">IF(ISERROR($V1265),"",OFFSET('Smelter Look-up'!$D$4,$V1265-4,0)&amp;"")</f>
        <v/>
      </c>
      <c r="F1265" s="216" t="str">
        <f ca="1">IF(ISERROR($V1265),"",OFFSET('Smelter Look-up'!$E$4,$V1265-4,0))</f>
        <v/>
      </c>
      <c r="G1265" s="216" t="str">
        <f ca="1">IF(C1265=$X$4,"Enter smelter details",IF(ISERROR($V1265),"",OFFSET('Smelter Look-up'!$F$4,$V1265-4,0)))</f>
        <v/>
      </c>
      <c r="H1265" s="217" t="str">
        <f ca="1">IF(ISERROR($V1265),"",OFFSET('Smelter Look-up'!$G$4,$V1265-4,0))</f>
        <v/>
      </c>
      <c r="I1265" s="218" t="str">
        <f ca="1">IF(ISERROR($V1265),"",OFFSET('Smelter Look-up'!$H$4,$V1265-4,0))</f>
        <v/>
      </c>
      <c r="J1265" s="218" t="str">
        <f ca="1">IF(ISERROR($V1265),"",OFFSET('Smelter Look-up'!$I$4,$V1265-4,0))</f>
        <v/>
      </c>
      <c r="K1265" s="272"/>
      <c r="L1265" s="272"/>
      <c r="M1265" s="272"/>
      <c r="N1265" s="272"/>
      <c r="O1265" s="272"/>
      <c r="P1265" s="219"/>
      <c r="Q1265" s="273"/>
      <c r="R1265" s="216" t="str">
        <f ca="1">IF(ISERROR($V1265),"",OFFSET('Smelter Look-up'!$C$4,$V1265-4,0)&amp;"")</f>
        <v/>
      </c>
      <c r="S1265" s="224" t="str">
        <f t="shared" ca="1" si="177"/>
        <v/>
      </c>
      <c r="T1265" s="224" t="str">
        <f ca="1">IF(B1265="","",IF(ISERROR(MATCH($J1265,SorP!$B$1:$B$6230,0)),"",INDIRECT("'SorP'!$A$"&amp;MATCH($J1265,SorP!$B$1:$B$6230,0))))</f>
        <v/>
      </c>
      <c r="U1265" s="240"/>
      <c r="V1265" s="274" t="e">
        <f>IF(C1265="",NA(),MATCH($B1265&amp;$C1265,'Smelter Look-up'!$J:$J,0))</f>
        <v>#N/A</v>
      </c>
      <c r="W1265" s="275"/>
      <c r="X1265" s="275">
        <f t="shared" ca="1" si="178"/>
        <v>0</v>
      </c>
      <c r="Y1265" s="275"/>
      <c r="Z1265" s="275"/>
      <c r="AB1265" s="277" t="str">
        <f t="shared" si="179"/>
        <v/>
      </c>
    </row>
    <row r="1266" spans="1:28" s="276" customFormat="1" ht="20.25">
      <c r="A1266" s="330"/>
      <c r="B1266" s="216" t="str">
        <f>IF(LEN(A1266)=0,"",INDEX('Smelter Look-up'!$A:$A,MATCH($A1266,'Smelter Look-up'!$E:$E,0)))</f>
        <v/>
      </c>
      <c r="C1266" s="220" t="str">
        <f>IF(LEN(A1266)=0,"",INDEX('Smelter Look-up'!$C:$C,MATCH($A1266,'Smelter Look-up'!$E:$E,0)))</f>
        <v/>
      </c>
      <c r="D1266" s="282"/>
      <c r="E1266" s="216" t="str">
        <f ca="1">IF(ISERROR($V1266),"",OFFSET('Smelter Look-up'!$D$4,$V1266-4,0)&amp;"")</f>
        <v/>
      </c>
      <c r="F1266" s="216" t="str">
        <f ca="1">IF(ISERROR($V1266),"",OFFSET('Smelter Look-up'!$E$4,$V1266-4,0))</f>
        <v/>
      </c>
      <c r="G1266" s="216" t="str">
        <f ca="1">IF(C1266=$X$4,"Enter smelter details",IF(ISERROR($V1266),"",OFFSET('Smelter Look-up'!$F$4,$V1266-4,0)))</f>
        <v/>
      </c>
      <c r="H1266" s="217" t="str">
        <f ca="1">IF(ISERROR($V1266),"",OFFSET('Smelter Look-up'!$G$4,$V1266-4,0))</f>
        <v/>
      </c>
      <c r="I1266" s="218" t="str">
        <f ca="1">IF(ISERROR($V1266),"",OFFSET('Smelter Look-up'!$H$4,$V1266-4,0))</f>
        <v/>
      </c>
      <c r="J1266" s="218" t="str">
        <f ca="1">IF(ISERROR($V1266),"",OFFSET('Smelter Look-up'!$I$4,$V1266-4,0))</f>
        <v/>
      </c>
      <c r="K1266" s="272"/>
      <c r="L1266" s="272"/>
      <c r="M1266" s="272"/>
      <c r="N1266" s="272"/>
      <c r="O1266" s="272"/>
      <c r="P1266" s="219"/>
      <c r="Q1266" s="273"/>
      <c r="R1266" s="216" t="str">
        <f ca="1">IF(ISERROR($V1266),"",OFFSET('Smelter Look-up'!$C$4,$V1266-4,0)&amp;"")</f>
        <v/>
      </c>
      <c r="S1266" s="224" t="str">
        <f t="shared" ca="1" si="177"/>
        <v/>
      </c>
      <c r="T1266" s="224" t="str">
        <f ca="1">IF(B1266="","",IF(ISERROR(MATCH($J1266,SorP!$B$1:$B$6230,0)),"",INDIRECT("'SorP'!$A$"&amp;MATCH($J1266,SorP!$B$1:$B$6230,0))))</f>
        <v/>
      </c>
      <c r="U1266" s="240"/>
      <c r="V1266" s="274" t="e">
        <f>IF(C1266="",NA(),MATCH($B1266&amp;$C1266,'Smelter Look-up'!$J:$J,0))</f>
        <v>#N/A</v>
      </c>
      <c r="W1266" s="275"/>
      <c r="X1266" s="275">
        <f t="shared" ca="1" si="178"/>
        <v>0</v>
      </c>
      <c r="Y1266" s="275"/>
      <c r="Z1266" s="275"/>
      <c r="AB1266" s="277" t="str">
        <f t="shared" si="179"/>
        <v/>
      </c>
    </row>
    <row r="1267" spans="1:28" s="276" customFormat="1" ht="20.25">
      <c r="A1267" s="330"/>
      <c r="B1267" s="216" t="str">
        <f>IF(LEN(A1267)=0,"",INDEX('Smelter Look-up'!$A:$A,MATCH($A1267,'Smelter Look-up'!$E:$E,0)))</f>
        <v/>
      </c>
      <c r="C1267" s="220" t="str">
        <f>IF(LEN(A1267)=0,"",INDEX('Smelter Look-up'!$C:$C,MATCH($A1267,'Smelter Look-up'!$E:$E,0)))</f>
        <v/>
      </c>
      <c r="D1267" s="282"/>
      <c r="E1267" s="216" t="str">
        <f ca="1">IF(ISERROR($V1267),"",OFFSET('Smelter Look-up'!$D$4,$V1267-4,0)&amp;"")</f>
        <v/>
      </c>
      <c r="F1267" s="216" t="str">
        <f ca="1">IF(ISERROR($V1267),"",OFFSET('Smelter Look-up'!$E$4,$V1267-4,0))</f>
        <v/>
      </c>
      <c r="G1267" s="216" t="str">
        <f ca="1">IF(C1267=$X$4,"Enter smelter details",IF(ISERROR($V1267),"",OFFSET('Smelter Look-up'!$F$4,$V1267-4,0)))</f>
        <v/>
      </c>
      <c r="H1267" s="217" t="str">
        <f ca="1">IF(ISERROR($V1267),"",OFFSET('Smelter Look-up'!$G$4,$V1267-4,0))</f>
        <v/>
      </c>
      <c r="I1267" s="218" t="str">
        <f ca="1">IF(ISERROR($V1267),"",OFFSET('Smelter Look-up'!$H$4,$V1267-4,0))</f>
        <v/>
      </c>
      <c r="J1267" s="218" t="str">
        <f ca="1">IF(ISERROR($V1267),"",OFFSET('Smelter Look-up'!$I$4,$V1267-4,0))</f>
        <v/>
      </c>
      <c r="K1267" s="272"/>
      <c r="L1267" s="272"/>
      <c r="M1267" s="272"/>
      <c r="N1267" s="272"/>
      <c r="O1267" s="272"/>
      <c r="P1267" s="219"/>
      <c r="Q1267" s="273"/>
      <c r="R1267" s="216" t="str">
        <f ca="1">IF(ISERROR($V1267),"",OFFSET('Smelter Look-up'!$C$4,$V1267-4,0)&amp;"")</f>
        <v/>
      </c>
      <c r="S1267" s="224" t="str">
        <f t="shared" ca="1" si="177"/>
        <v/>
      </c>
      <c r="T1267" s="224" t="str">
        <f ca="1">IF(B1267="","",IF(ISERROR(MATCH($J1267,SorP!$B$1:$B$6230,0)),"",INDIRECT("'SorP'!$A$"&amp;MATCH($J1267,SorP!$B$1:$B$6230,0))))</f>
        <v/>
      </c>
      <c r="U1267" s="240"/>
      <c r="V1267" s="274" t="e">
        <f>IF(C1267="",NA(),MATCH($B1267&amp;$C1267,'Smelter Look-up'!$J:$J,0))</f>
        <v>#N/A</v>
      </c>
      <c r="W1267" s="275"/>
      <c r="X1267" s="275">
        <f t="shared" ca="1" si="178"/>
        <v>0</v>
      </c>
      <c r="Y1267" s="275"/>
      <c r="Z1267" s="275"/>
      <c r="AB1267" s="277" t="str">
        <f t="shared" si="179"/>
        <v/>
      </c>
    </row>
    <row r="1268" spans="1:28" s="276" customFormat="1" ht="20.25">
      <c r="A1268" s="330"/>
      <c r="B1268" s="216" t="str">
        <f>IF(LEN(A1268)=0,"",INDEX('Smelter Look-up'!$A:$A,MATCH($A1268,'Smelter Look-up'!$E:$E,0)))</f>
        <v/>
      </c>
      <c r="C1268" s="220" t="str">
        <f>IF(LEN(A1268)=0,"",INDEX('Smelter Look-up'!$C:$C,MATCH($A1268,'Smelter Look-up'!$E:$E,0)))</f>
        <v/>
      </c>
      <c r="D1268" s="282"/>
      <c r="E1268" s="216" t="str">
        <f ca="1">IF(ISERROR($V1268),"",OFFSET('Smelter Look-up'!$D$4,$V1268-4,0)&amp;"")</f>
        <v/>
      </c>
      <c r="F1268" s="216" t="str">
        <f ca="1">IF(ISERROR($V1268),"",OFFSET('Smelter Look-up'!$E$4,$V1268-4,0))</f>
        <v/>
      </c>
      <c r="G1268" s="216" t="str">
        <f ca="1">IF(C1268=$X$4,"Enter smelter details",IF(ISERROR($V1268),"",OFFSET('Smelter Look-up'!$F$4,$V1268-4,0)))</f>
        <v/>
      </c>
      <c r="H1268" s="217" t="str">
        <f ca="1">IF(ISERROR($V1268),"",OFFSET('Smelter Look-up'!$G$4,$V1268-4,0))</f>
        <v/>
      </c>
      <c r="I1268" s="218" t="str">
        <f ca="1">IF(ISERROR($V1268),"",OFFSET('Smelter Look-up'!$H$4,$V1268-4,0))</f>
        <v/>
      </c>
      <c r="J1268" s="218" t="str">
        <f ca="1">IF(ISERROR($V1268),"",OFFSET('Smelter Look-up'!$I$4,$V1268-4,0))</f>
        <v/>
      </c>
      <c r="K1268" s="272"/>
      <c r="L1268" s="272"/>
      <c r="M1268" s="272"/>
      <c r="N1268" s="272"/>
      <c r="O1268" s="272"/>
      <c r="P1268" s="219"/>
      <c r="Q1268" s="273"/>
      <c r="R1268" s="216" t="str">
        <f ca="1">IF(ISERROR($V1268),"",OFFSET('Smelter Look-up'!$C$4,$V1268-4,0)&amp;"")</f>
        <v/>
      </c>
      <c r="S1268" s="224" t="str">
        <f t="shared" ca="1" si="177"/>
        <v/>
      </c>
      <c r="T1268" s="224" t="str">
        <f ca="1">IF(B1268="","",IF(ISERROR(MATCH($J1268,SorP!$B$1:$B$6230,0)),"",INDIRECT("'SorP'!$A$"&amp;MATCH($J1268,SorP!$B$1:$B$6230,0))))</f>
        <v/>
      </c>
      <c r="U1268" s="240"/>
      <c r="V1268" s="274" t="e">
        <f>IF(C1268="",NA(),MATCH($B1268&amp;$C1268,'Smelter Look-up'!$J:$J,0))</f>
        <v>#N/A</v>
      </c>
      <c r="W1268" s="275"/>
      <c r="X1268" s="275">
        <f t="shared" ca="1" si="178"/>
        <v>0</v>
      </c>
      <c r="Y1268" s="275"/>
      <c r="Z1268" s="275"/>
      <c r="AB1268" s="277" t="str">
        <f t="shared" si="179"/>
        <v/>
      </c>
    </row>
    <row r="1269" spans="1:28" s="276" customFormat="1" ht="20.25">
      <c r="A1269" s="330"/>
      <c r="B1269" s="216" t="str">
        <f>IF(LEN(A1269)=0,"",INDEX('Smelter Look-up'!$A:$A,MATCH($A1269,'Smelter Look-up'!$E:$E,0)))</f>
        <v/>
      </c>
      <c r="C1269" s="220" t="str">
        <f>IF(LEN(A1269)=0,"",INDEX('Smelter Look-up'!$C:$C,MATCH($A1269,'Smelter Look-up'!$E:$E,0)))</f>
        <v/>
      </c>
      <c r="D1269" s="282"/>
      <c r="E1269" s="216" t="str">
        <f ca="1">IF(ISERROR($V1269),"",OFFSET('Smelter Look-up'!$D$4,$V1269-4,0)&amp;"")</f>
        <v/>
      </c>
      <c r="F1269" s="216" t="str">
        <f ca="1">IF(ISERROR($V1269),"",OFFSET('Smelter Look-up'!$E$4,$V1269-4,0))</f>
        <v/>
      </c>
      <c r="G1269" s="216" t="str">
        <f ca="1">IF(C1269=$X$4,"Enter smelter details",IF(ISERROR($V1269),"",OFFSET('Smelter Look-up'!$F$4,$V1269-4,0)))</f>
        <v/>
      </c>
      <c r="H1269" s="217" t="str">
        <f ca="1">IF(ISERROR($V1269),"",OFFSET('Smelter Look-up'!$G$4,$V1269-4,0))</f>
        <v/>
      </c>
      <c r="I1269" s="218" t="str">
        <f ca="1">IF(ISERROR($V1269),"",OFFSET('Smelter Look-up'!$H$4,$V1269-4,0))</f>
        <v/>
      </c>
      <c r="J1269" s="218" t="str">
        <f ca="1">IF(ISERROR($V1269),"",OFFSET('Smelter Look-up'!$I$4,$V1269-4,0))</f>
        <v/>
      </c>
      <c r="K1269" s="272"/>
      <c r="L1269" s="272"/>
      <c r="M1269" s="272"/>
      <c r="N1269" s="272"/>
      <c r="O1269" s="272"/>
      <c r="P1269" s="219"/>
      <c r="Q1269" s="273"/>
      <c r="R1269" s="216" t="str">
        <f ca="1">IF(ISERROR($V1269),"",OFFSET('Smelter Look-up'!$C$4,$V1269-4,0)&amp;"")</f>
        <v/>
      </c>
      <c r="S1269" s="224" t="str">
        <f t="shared" ca="1" si="177"/>
        <v/>
      </c>
      <c r="T1269" s="224" t="str">
        <f ca="1">IF(B1269="","",IF(ISERROR(MATCH($J1269,SorP!$B$1:$B$6230,0)),"",INDIRECT("'SorP'!$A$"&amp;MATCH($J1269,SorP!$B$1:$B$6230,0))))</f>
        <v/>
      </c>
      <c r="U1269" s="240"/>
      <c r="V1269" s="274" t="e">
        <f>IF(C1269="",NA(),MATCH($B1269&amp;$C1269,'Smelter Look-up'!$J:$J,0))</f>
        <v>#N/A</v>
      </c>
      <c r="W1269" s="275"/>
      <c r="X1269" s="275">
        <f t="shared" ca="1" si="178"/>
        <v>0</v>
      </c>
      <c r="Y1269" s="275"/>
      <c r="Z1269" s="275"/>
      <c r="AB1269" s="277" t="str">
        <f t="shared" si="179"/>
        <v/>
      </c>
    </row>
    <row r="1270" spans="1:28" s="276" customFormat="1" ht="20.25">
      <c r="A1270" s="330"/>
      <c r="B1270" s="216" t="str">
        <f>IF(LEN(A1270)=0,"",INDEX('Smelter Look-up'!$A:$A,MATCH($A1270,'Smelter Look-up'!$E:$E,0)))</f>
        <v/>
      </c>
      <c r="C1270" s="220" t="str">
        <f>IF(LEN(A1270)=0,"",INDEX('Smelter Look-up'!$C:$C,MATCH($A1270,'Smelter Look-up'!$E:$E,0)))</f>
        <v/>
      </c>
      <c r="D1270" s="282"/>
      <c r="E1270" s="216" t="str">
        <f ca="1">IF(ISERROR($V1270),"",OFFSET('Smelter Look-up'!$D$4,$V1270-4,0)&amp;"")</f>
        <v/>
      </c>
      <c r="F1270" s="216" t="str">
        <f ca="1">IF(ISERROR($V1270),"",OFFSET('Smelter Look-up'!$E$4,$V1270-4,0))</f>
        <v/>
      </c>
      <c r="G1270" s="216" t="str">
        <f ca="1">IF(C1270=$X$4,"Enter smelter details",IF(ISERROR($V1270),"",OFFSET('Smelter Look-up'!$F$4,$V1270-4,0)))</f>
        <v/>
      </c>
      <c r="H1270" s="217" t="str">
        <f ca="1">IF(ISERROR($V1270),"",OFFSET('Smelter Look-up'!$G$4,$V1270-4,0))</f>
        <v/>
      </c>
      <c r="I1270" s="218" t="str">
        <f ca="1">IF(ISERROR($V1270),"",OFFSET('Smelter Look-up'!$H$4,$V1270-4,0))</f>
        <v/>
      </c>
      <c r="J1270" s="218" t="str">
        <f ca="1">IF(ISERROR($V1270),"",OFFSET('Smelter Look-up'!$I$4,$V1270-4,0))</f>
        <v/>
      </c>
      <c r="K1270" s="272"/>
      <c r="L1270" s="272"/>
      <c r="M1270" s="272"/>
      <c r="N1270" s="272"/>
      <c r="O1270" s="272"/>
      <c r="P1270" s="219"/>
      <c r="Q1270" s="273"/>
      <c r="R1270" s="216" t="str">
        <f ca="1">IF(ISERROR($V1270),"",OFFSET('Smelter Look-up'!$C$4,$V1270-4,0)&amp;"")</f>
        <v/>
      </c>
      <c r="S1270" s="224" t="str">
        <f t="shared" ca="1" si="177"/>
        <v/>
      </c>
      <c r="T1270" s="224" t="str">
        <f ca="1">IF(B1270="","",IF(ISERROR(MATCH($J1270,SorP!$B$1:$B$6230,0)),"",INDIRECT("'SorP'!$A$"&amp;MATCH($J1270,SorP!$B$1:$B$6230,0))))</f>
        <v/>
      </c>
      <c r="U1270" s="240"/>
      <c r="V1270" s="274" t="e">
        <f>IF(C1270="",NA(),MATCH($B1270&amp;$C1270,'Smelter Look-up'!$J:$J,0))</f>
        <v>#N/A</v>
      </c>
      <c r="W1270" s="275"/>
      <c r="X1270" s="275">
        <f t="shared" ca="1" si="178"/>
        <v>0</v>
      </c>
      <c r="Y1270" s="275"/>
      <c r="Z1270" s="275"/>
      <c r="AB1270" s="277" t="str">
        <f t="shared" si="179"/>
        <v/>
      </c>
    </row>
    <row r="1271" spans="1:28" s="276" customFormat="1" ht="20.25">
      <c r="A1271" s="330"/>
      <c r="B1271" s="216" t="str">
        <f>IF(LEN(A1271)=0,"",INDEX('Smelter Look-up'!$A:$A,MATCH($A1271,'Smelter Look-up'!$E:$E,0)))</f>
        <v/>
      </c>
      <c r="C1271" s="220" t="str">
        <f>IF(LEN(A1271)=0,"",INDEX('Smelter Look-up'!$C:$C,MATCH($A1271,'Smelter Look-up'!$E:$E,0)))</f>
        <v/>
      </c>
      <c r="D1271" s="282"/>
      <c r="E1271" s="216" t="str">
        <f ca="1">IF(ISERROR($V1271),"",OFFSET('Smelter Look-up'!$D$4,$V1271-4,0)&amp;"")</f>
        <v/>
      </c>
      <c r="F1271" s="216" t="str">
        <f ca="1">IF(ISERROR($V1271),"",OFFSET('Smelter Look-up'!$E$4,$V1271-4,0))</f>
        <v/>
      </c>
      <c r="G1271" s="216" t="str">
        <f ca="1">IF(C1271=$X$4,"Enter smelter details",IF(ISERROR($V1271),"",OFFSET('Smelter Look-up'!$F$4,$V1271-4,0)))</f>
        <v/>
      </c>
      <c r="H1271" s="217" t="str">
        <f ca="1">IF(ISERROR($V1271),"",OFFSET('Smelter Look-up'!$G$4,$V1271-4,0))</f>
        <v/>
      </c>
      <c r="I1271" s="218" t="str">
        <f ca="1">IF(ISERROR($V1271),"",OFFSET('Smelter Look-up'!$H$4,$V1271-4,0))</f>
        <v/>
      </c>
      <c r="J1271" s="218" t="str">
        <f ca="1">IF(ISERROR($V1271),"",OFFSET('Smelter Look-up'!$I$4,$V1271-4,0))</f>
        <v/>
      </c>
      <c r="K1271" s="272"/>
      <c r="L1271" s="272"/>
      <c r="M1271" s="272"/>
      <c r="N1271" s="272"/>
      <c r="O1271" s="272"/>
      <c r="P1271" s="219"/>
      <c r="Q1271" s="273"/>
      <c r="R1271" s="216" t="str">
        <f ca="1">IF(ISERROR($V1271),"",OFFSET('Smelter Look-up'!$C$4,$V1271-4,0)&amp;"")</f>
        <v/>
      </c>
      <c r="S1271" s="224" t="str">
        <f t="shared" ca="1" si="177"/>
        <v/>
      </c>
      <c r="T1271" s="224" t="str">
        <f ca="1">IF(B1271="","",IF(ISERROR(MATCH($J1271,SorP!$B$1:$B$6230,0)),"",INDIRECT("'SorP'!$A$"&amp;MATCH($J1271,SorP!$B$1:$B$6230,0))))</f>
        <v/>
      </c>
      <c r="U1271" s="240"/>
      <c r="V1271" s="274" t="e">
        <f>IF(C1271="",NA(),MATCH($B1271&amp;$C1271,'Smelter Look-up'!$J:$J,0))</f>
        <v>#N/A</v>
      </c>
      <c r="W1271" s="275"/>
      <c r="X1271" s="275">
        <f t="shared" ca="1" si="178"/>
        <v>0</v>
      </c>
      <c r="Y1271" s="275"/>
      <c r="Z1271" s="275"/>
      <c r="AB1271" s="277" t="str">
        <f t="shared" si="179"/>
        <v/>
      </c>
    </row>
    <row r="1272" spans="1:28" s="276" customFormat="1" ht="20.25">
      <c r="A1272" s="330"/>
      <c r="B1272" s="216" t="str">
        <f>IF(LEN(A1272)=0,"",INDEX('Smelter Look-up'!$A:$A,MATCH($A1272,'Smelter Look-up'!$E:$E,0)))</f>
        <v/>
      </c>
      <c r="C1272" s="220" t="str">
        <f>IF(LEN(A1272)=0,"",INDEX('Smelter Look-up'!$C:$C,MATCH($A1272,'Smelter Look-up'!$E:$E,0)))</f>
        <v/>
      </c>
      <c r="D1272" s="282"/>
      <c r="E1272" s="216" t="str">
        <f ca="1">IF(ISERROR($V1272),"",OFFSET('Smelter Look-up'!$D$4,$V1272-4,0)&amp;"")</f>
        <v/>
      </c>
      <c r="F1272" s="216" t="str">
        <f ca="1">IF(ISERROR($V1272),"",OFFSET('Smelter Look-up'!$E$4,$V1272-4,0))</f>
        <v/>
      </c>
      <c r="G1272" s="216" t="str">
        <f ca="1">IF(C1272=$X$4,"Enter smelter details",IF(ISERROR($V1272),"",OFFSET('Smelter Look-up'!$F$4,$V1272-4,0)))</f>
        <v/>
      </c>
      <c r="H1272" s="217" t="str">
        <f ca="1">IF(ISERROR($V1272),"",OFFSET('Smelter Look-up'!$G$4,$V1272-4,0))</f>
        <v/>
      </c>
      <c r="I1272" s="218" t="str">
        <f ca="1">IF(ISERROR($V1272),"",OFFSET('Smelter Look-up'!$H$4,$V1272-4,0))</f>
        <v/>
      </c>
      <c r="J1272" s="218" t="str">
        <f ca="1">IF(ISERROR($V1272),"",OFFSET('Smelter Look-up'!$I$4,$V1272-4,0))</f>
        <v/>
      </c>
      <c r="K1272" s="272"/>
      <c r="L1272" s="272"/>
      <c r="M1272" s="272"/>
      <c r="N1272" s="272"/>
      <c r="O1272" s="272"/>
      <c r="P1272" s="219"/>
      <c r="Q1272" s="273"/>
      <c r="R1272" s="216" t="str">
        <f ca="1">IF(ISERROR($V1272),"",OFFSET('Smelter Look-up'!$C$4,$V1272-4,0)&amp;"")</f>
        <v/>
      </c>
      <c r="S1272" s="224" t="str">
        <f t="shared" ca="1" si="177"/>
        <v/>
      </c>
      <c r="T1272" s="224" t="str">
        <f ca="1">IF(B1272="","",IF(ISERROR(MATCH($J1272,SorP!$B$1:$B$6230,0)),"",INDIRECT("'SorP'!$A$"&amp;MATCH($J1272,SorP!$B$1:$B$6230,0))))</f>
        <v/>
      </c>
      <c r="U1272" s="240"/>
      <c r="V1272" s="274" t="e">
        <f>IF(C1272="",NA(),MATCH($B1272&amp;$C1272,'Smelter Look-up'!$J:$J,0))</f>
        <v>#N/A</v>
      </c>
      <c r="W1272" s="275"/>
      <c r="X1272" s="275">
        <f t="shared" ca="1" si="178"/>
        <v>0</v>
      </c>
      <c r="Y1272" s="275"/>
      <c r="Z1272" s="275"/>
      <c r="AB1272" s="277" t="str">
        <f t="shared" si="179"/>
        <v/>
      </c>
    </row>
    <row r="1273" spans="1:28" s="276" customFormat="1" ht="20.25">
      <c r="A1273" s="330"/>
      <c r="B1273" s="216" t="str">
        <f>IF(LEN(A1273)=0,"",INDEX('Smelter Look-up'!$A:$A,MATCH($A1273,'Smelter Look-up'!$E:$E,0)))</f>
        <v/>
      </c>
      <c r="C1273" s="220" t="str">
        <f>IF(LEN(A1273)=0,"",INDEX('Smelter Look-up'!$C:$C,MATCH($A1273,'Smelter Look-up'!$E:$E,0)))</f>
        <v/>
      </c>
      <c r="D1273" s="282"/>
      <c r="E1273" s="216" t="str">
        <f ca="1">IF(ISERROR($V1273),"",OFFSET('Smelter Look-up'!$D$4,$V1273-4,0)&amp;"")</f>
        <v/>
      </c>
      <c r="F1273" s="216" t="str">
        <f ca="1">IF(ISERROR($V1273),"",OFFSET('Smelter Look-up'!$E$4,$V1273-4,0))</f>
        <v/>
      </c>
      <c r="G1273" s="216" t="str">
        <f ca="1">IF(C1273=$X$4,"Enter smelter details",IF(ISERROR($V1273),"",OFFSET('Smelter Look-up'!$F$4,$V1273-4,0)))</f>
        <v/>
      </c>
      <c r="H1273" s="217" t="str">
        <f ca="1">IF(ISERROR($V1273),"",OFFSET('Smelter Look-up'!$G$4,$V1273-4,0))</f>
        <v/>
      </c>
      <c r="I1273" s="218" t="str">
        <f ca="1">IF(ISERROR($V1273),"",OFFSET('Smelter Look-up'!$H$4,$V1273-4,0))</f>
        <v/>
      </c>
      <c r="J1273" s="218" t="str">
        <f ca="1">IF(ISERROR($V1273),"",OFFSET('Smelter Look-up'!$I$4,$V1273-4,0))</f>
        <v/>
      </c>
      <c r="K1273" s="272"/>
      <c r="L1273" s="272"/>
      <c r="M1273" s="272"/>
      <c r="N1273" s="272"/>
      <c r="O1273" s="272"/>
      <c r="P1273" s="219"/>
      <c r="Q1273" s="273"/>
      <c r="R1273" s="216" t="str">
        <f ca="1">IF(ISERROR($V1273),"",OFFSET('Smelter Look-up'!$C$4,$V1273-4,0)&amp;"")</f>
        <v/>
      </c>
      <c r="S1273" s="224" t="str">
        <f t="shared" ca="1" si="177"/>
        <v/>
      </c>
      <c r="T1273" s="224" t="str">
        <f ca="1">IF(B1273="","",IF(ISERROR(MATCH($J1273,SorP!$B$1:$B$6230,0)),"",INDIRECT("'SorP'!$A$"&amp;MATCH($J1273,SorP!$B$1:$B$6230,0))))</f>
        <v/>
      </c>
      <c r="U1273" s="240"/>
      <c r="V1273" s="274" t="e">
        <f>IF(C1273="",NA(),MATCH($B1273&amp;$C1273,'Smelter Look-up'!$J:$J,0))</f>
        <v>#N/A</v>
      </c>
      <c r="W1273" s="275"/>
      <c r="X1273" s="275">
        <f t="shared" ca="1" si="178"/>
        <v>0</v>
      </c>
      <c r="Y1273" s="275"/>
      <c r="Z1273" s="275"/>
      <c r="AB1273" s="277" t="str">
        <f t="shared" si="179"/>
        <v/>
      </c>
    </row>
    <row r="1274" spans="1:28" s="276" customFormat="1" ht="20.25">
      <c r="A1274" s="330"/>
      <c r="B1274" s="216" t="str">
        <f>IF(LEN(A1274)=0,"",INDEX('Smelter Look-up'!$A:$A,MATCH($A1274,'Smelter Look-up'!$E:$E,0)))</f>
        <v/>
      </c>
      <c r="C1274" s="220" t="str">
        <f>IF(LEN(A1274)=0,"",INDEX('Smelter Look-up'!$C:$C,MATCH($A1274,'Smelter Look-up'!$E:$E,0)))</f>
        <v/>
      </c>
      <c r="D1274" s="282"/>
      <c r="E1274" s="216" t="str">
        <f ca="1">IF(ISERROR($V1274),"",OFFSET('Smelter Look-up'!$D$4,$V1274-4,0)&amp;"")</f>
        <v/>
      </c>
      <c r="F1274" s="216" t="str">
        <f ca="1">IF(ISERROR($V1274),"",OFFSET('Smelter Look-up'!$E$4,$V1274-4,0))</f>
        <v/>
      </c>
      <c r="G1274" s="216" t="str">
        <f ca="1">IF(C1274=$X$4,"Enter smelter details",IF(ISERROR($V1274),"",OFFSET('Smelter Look-up'!$F$4,$V1274-4,0)))</f>
        <v/>
      </c>
      <c r="H1274" s="217" t="str">
        <f ca="1">IF(ISERROR($V1274),"",OFFSET('Smelter Look-up'!$G$4,$V1274-4,0))</f>
        <v/>
      </c>
      <c r="I1274" s="218" t="str">
        <f ca="1">IF(ISERROR($V1274),"",OFFSET('Smelter Look-up'!$H$4,$V1274-4,0))</f>
        <v/>
      </c>
      <c r="J1274" s="218" t="str">
        <f ca="1">IF(ISERROR($V1274),"",OFFSET('Smelter Look-up'!$I$4,$V1274-4,0))</f>
        <v/>
      </c>
      <c r="K1274" s="272"/>
      <c r="L1274" s="272"/>
      <c r="M1274" s="272"/>
      <c r="N1274" s="272"/>
      <c r="O1274" s="272"/>
      <c r="P1274" s="219"/>
      <c r="Q1274" s="273"/>
      <c r="R1274" s="216" t="str">
        <f ca="1">IF(ISERROR($V1274),"",OFFSET('Smelter Look-up'!$C$4,$V1274-4,0)&amp;"")</f>
        <v/>
      </c>
      <c r="S1274" s="224" t="str">
        <f t="shared" ca="1" si="177"/>
        <v/>
      </c>
      <c r="T1274" s="224" t="str">
        <f ca="1">IF(B1274="","",IF(ISERROR(MATCH($J1274,SorP!$B$1:$B$6230,0)),"",INDIRECT("'SorP'!$A$"&amp;MATCH($J1274,SorP!$B$1:$B$6230,0))))</f>
        <v/>
      </c>
      <c r="U1274" s="240"/>
      <c r="V1274" s="274" t="e">
        <f>IF(C1274="",NA(),MATCH($B1274&amp;$C1274,'Smelter Look-up'!$J:$J,0))</f>
        <v>#N/A</v>
      </c>
      <c r="W1274" s="275"/>
      <c r="X1274" s="275">
        <f t="shared" ca="1" si="178"/>
        <v>0</v>
      </c>
      <c r="Y1274" s="275"/>
      <c r="Z1274" s="275"/>
      <c r="AB1274" s="277" t="str">
        <f t="shared" si="179"/>
        <v/>
      </c>
    </row>
    <row r="1275" spans="1:28" s="276" customFormat="1" ht="20.25">
      <c r="A1275" s="330"/>
      <c r="B1275" s="216" t="str">
        <f>IF(LEN(A1275)=0,"",INDEX('Smelter Look-up'!$A:$A,MATCH($A1275,'Smelter Look-up'!$E:$E,0)))</f>
        <v/>
      </c>
      <c r="C1275" s="220" t="str">
        <f>IF(LEN(A1275)=0,"",INDEX('Smelter Look-up'!$C:$C,MATCH($A1275,'Smelter Look-up'!$E:$E,0)))</f>
        <v/>
      </c>
      <c r="D1275" s="282"/>
      <c r="E1275" s="216" t="str">
        <f ca="1">IF(ISERROR($V1275),"",OFFSET('Smelter Look-up'!$D$4,$V1275-4,0)&amp;"")</f>
        <v/>
      </c>
      <c r="F1275" s="216" t="str">
        <f ca="1">IF(ISERROR($V1275),"",OFFSET('Smelter Look-up'!$E$4,$V1275-4,0))</f>
        <v/>
      </c>
      <c r="G1275" s="216" t="str">
        <f ca="1">IF(C1275=$X$4,"Enter smelter details",IF(ISERROR($V1275),"",OFFSET('Smelter Look-up'!$F$4,$V1275-4,0)))</f>
        <v/>
      </c>
      <c r="H1275" s="217" t="str">
        <f ca="1">IF(ISERROR($V1275),"",OFFSET('Smelter Look-up'!$G$4,$V1275-4,0))</f>
        <v/>
      </c>
      <c r="I1275" s="218" t="str">
        <f ca="1">IF(ISERROR($V1275),"",OFFSET('Smelter Look-up'!$H$4,$V1275-4,0))</f>
        <v/>
      </c>
      <c r="J1275" s="218" t="str">
        <f ca="1">IF(ISERROR($V1275),"",OFFSET('Smelter Look-up'!$I$4,$V1275-4,0))</f>
        <v/>
      </c>
      <c r="K1275" s="272"/>
      <c r="L1275" s="272"/>
      <c r="M1275" s="272"/>
      <c r="N1275" s="272"/>
      <c r="O1275" s="272"/>
      <c r="P1275" s="219"/>
      <c r="Q1275" s="273"/>
      <c r="R1275" s="216" t="str">
        <f ca="1">IF(ISERROR($V1275),"",OFFSET('Smelter Look-up'!$C$4,$V1275-4,0)&amp;"")</f>
        <v/>
      </c>
      <c r="S1275" s="224" t="str">
        <f t="shared" ref="S1275" ca="1" si="180">IF(B1275="","",IF(ISERROR(MATCH($E1275,CL,0)),"Unknown",INDIRECT("'C'!$A$"&amp;MATCH($E1275,CL,0)+1)))</f>
        <v/>
      </c>
      <c r="T1275" s="224" t="str">
        <f ca="1">IF(B1275="","",IF(ISERROR(MATCH($J1275,SorP!$B$1:$B$6230,0)),"",INDIRECT("'SorP'!$A$"&amp;MATCH($J1275,SorP!$B$1:$B$6230,0))))</f>
        <v/>
      </c>
      <c r="U1275" s="240"/>
      <c r="V1275" s="274" t="e">
        <f>IF(C1275="",NA(),MATCH($B1275&amp;$C1275,'Smelter Look-up'!$J:$J,0))</f>
        <v>#N/A</v>
      </c>
      <c r="W1275" s="275"/>
      <c r="X1275" s="275">
        <f t="shared" ref="X1275" ca="1" si="181">IF(AND(C1275="Smelter not listed",OR(LEN(D1275)=0,LEN(E1275)=0)),1,0)</f>
        <v>0</v>
      </c>
      <c r="Y1275" s="275"/>
      <c r="Z1275" s="275"/>
      <c r="AB1275" s="277" t="str">
        <f t="shared" ref="AB1275" si="182">B1275&amp;C1275</f>
        <v/>
      </c>
    </row>
    <row r="1276" spans="1:28" s="276" customFormat="1" ht="20.25">
      <c r="A1276" s="330"/>
      <c r="B1276" s="216" t="str">
        <f>IF(LEN(A1276)=0,"",INDEX('Smelter Look-up'!$A:$A,MATCH($A1276,'Smelter Look-up'!$E:$E,0)))</f>
        <v/>
      </c>
      <c r="C1276" s="220" t="str">
        <f>IF(LEN(A1276)=0,"",INDEX('Smelter Look-up'!$C:$C,MATCH($A1276,'Smelter Look-up'!$E:$E,0)))</f>
        <v/>
      </c>
      <c r="D1276" s="282"/>
      <c r="E1276" s="216" t="str">
        <f ca="1">IF(ISERROR($V1276),"",OFFSET('Smelter Look-up'!$D$4,$V1276-4,0)&amp;"")</f>
        <v/>
      </c>
      <c r="F1276" s="216" t="str">
        <f ca="1">IF(ISERROR($V1276),"",OFFSET('Smelter Look-up'!$E$4,$V1276-4,0))</f>
        <v/>
      </c>
      <c r="G1276" s="216" t="str">
        <f ca="1">IF(C1276=$X$4,"Enter smelter details",IF(ISERROR($V1276),"",OFFSET('Smelter Look-up'!$F$4,$V1276-4,0)))</f>
        <v/>
      </c>
      <c r="H1276" s="217" t="str">
        <f ca="1">IF(ISERROR($V1276),"",OFFSET('Smelter Look-up'!$G$4,$V1276-4,0))</f>
        <v/>
      </c>
      <c r="I1276" s="218" t="str">
        <f ca="1">IF(ISERROR($V1276),"",OFFSET('Smelter Look-up'!$H$4,$V1276-4,0))</f>
        <v/>
      </c>
      <c r="J1276" s="218" t="str">
        <f ca="1">IF(ISERROR($V1276),"",OFFSET('Smelter Look-up'!$I$4,$V1276-4,0))</f>
        <v/>
      </c>
      <c r="K1276" s="272"/>
      <c r="L1276" s="272"/>
      <c r="M1276" s="272"/>
      <c r="N1276" s="272"/>
      <c r="O1276" s="272"/>
      <c r="P1276" s="219"/>
      <c r="Q1276" s="273"/>
      <c r="R1276" s="216" t="str">
        <f ca="1">IF(ISERROR($V1276),"",OFFSET('Smelter Look-up'!$C$4,$V1276-4,0)&amp;"")</f>
        <v/>
      </c>
      <c r="S1276" s="224" t="str">
        <f t="shared" ref="S1276:S1307" ca="1" si="183">IF(B1276="","",IF(ISERROR(MATCH($E1276,CL,0)),"Unknown",INDIRECT("'C'!$A$"&amp;MATCH($E1276,CL,0)+1)))</f>
        <v/>
      </c>
      <c r="T1276" s="224" t="str">
        <f ca="1">IF(B1276="","",IF(ISERROR(MATCH($J1276,SorP!$B$1:$B$6230,0)),"",INDIRECT("'SorP'!$A$"&amp;MATCH($J1276,SorP!$B$1:$B$6230,0))))</f>
        <v/>
      </c>
      <c r="U1276" s="240"/>
      <c r="V1276" s="274" t="e">
        <f>IF(C1276="",NA(),MATCH($B1276&amp;$C1276,'Smelter Look-up'!$J:$J,0))</f>
        <v>#N/A</v>
      </c>
      <c r="W1276" s="275"/>
      <c r="X1276" s="275">
        <f t="shared" ref="X1276:X1307" ca="1" si="184">IF(AND(C1276="Smelter not listed",OR(LEN(D1276)=0,LEN(E1276)=0)),1,0)</f>
        <v>0</v>
      </c>
      <c r="Y1276" s="275"/>
      <c r="Z1276" s="275"/>
      <c r="AB1276" s="277" t="str">
        <f t="shared" ref="AB1276:AB1307" si="185">B1276&amp;C1276</f>
        <v/>
      </c>
    </row>
    <row r="1277" spans="1:28" s="276" customFormat="1" ht="20.25">
      <c r="A1277" s="330"/>
      <c r="B1277" s="216" t="str">
        <f>IF(LEN(A1277)=0,"",INDEX('Smelter Look-up'!$A:$A,MATCH($A1277,'Smelter Look-up'!$E:$E,0)))</f>
        <v/>
      </c>
      <c r="C1277" s="220" t="str">
        <f>IF(LEN(A1277)=0,"",INDEX('Smelter Look-up'!$C:$C,MATCH($A1277,'Smelter Look-up'!$E:$E,0)))</f>
        <v/>
      </c>
      <c r="D1277" s="282"/>
      <c r="E1277" s="216" t="str">
        <f ca="1">IF(ISERROR($V1277),"",OFFSET('Smelter Look-up'!$D$4,$V1277-4,0)&amp;"")</f>
        <v/>
      </c>
      <c r="F1277" s="216" t="str">
        <f ca="1">IF(ISERROR($V1277),"",OFFSET('Smelter Look-up'!$E$4,$V1277-4,0))</f>
        <v/>
      </c>
      <c r="G1277" s="216" t="str">
        <f ca="1">IF(C1277=$X$4,"Enter smelter details",IF(ISERROR($V1277),"",OFFSET('Smelter Look-up'!$F$4,$V1277-4,0)))</f>
        <v/>
      </c>
      <c r="H1277" s="217" t="str">
        <f ca="1">IF(ISERROR($V1277),"",OFFSET('Smelter Look-up'!$G$4,$V1277-4,0))</f>
        <v/>
      </c>
      <c r="I1277" s="218" t="str">
        <f ca="1">IF(ISERROR($V1277),"",OFFSET('Smelter Look-up'!$H$4,$V1277-4,0))</f>
        <v/>
      </c>
      <c r="J1277" s="218" t="str">
        <f ca="1">IF(ISERROR($V1277),"",OFFSET('Smelter Look-up'!$I$4,$V1277-4,0))</f>
        <v/>
      </c>
      <c r="K1277" s="272"/>
      <c r="L1277" s="272"/>
      <c r="M1277" s="272"/>
      <c r="N1277" s="272"/>
      <c r="O1277" s="272"/>
      <c r="P1277" s="219"/>
      <c r="Q1277" s="273"/>
      <c r="R1277" s="216" t="str">
        <f ca="1">IF(ISERROR($V1277),"",OFFSET('Smelter Look-up'!$C$4,$V1277-4,0)&amp;"")</f>
        <v/>
      </c>
      <c r="S1277" s="224" t="str">
        <f t="shared" ca="1" si="183"/>
        <v/>
      </c>
      <c r="T1277" s="224" t="str">
        <f ca="1">IF(B1277="","",IF(ISERROR(MATCH($J1277,SorP!$B$1:$B$6230,0)),"",INDIRECT("'SorP'!$A$"&amp;MATCH($J1277,SorP!$B$1:$B$6230,0))))</f>
        <v/>
      </c>
      <c r="U1277" s="240"/>
      <c r="V1277" s="274" t="e">
        <f>IF(C1277="",NA(),MATCH($B1277&amp;$C1277,'Smelter Look-up'!$J:$J,0))</f>
        <v>#N/A</v>
      </c>
      <c r="W1277" s="275"/>
      <c r="X1277" s="275">
        <f t="shared" ca="1" si="184"/>
        <v>0</v>
      </c>
      <c r="Y1277" s="275"/>
      <c r="Z1277" s="275"/>
      <c r="AB1277" s="277" t="str">
        <f t="shared" si="185"/>
        <v/>
      </c>
    </row>
    <row r="1278" spans="1:28" s="276" customFormat="1" ht="20.25">
      <c r="A1278" s="330"/>
      <c r="B1278" s="216" t="str">
        <f>IF(LEN(A1278)=0,"",INDEX('Smelter Look-up'!$A:$A,MATCH($A1278,'Smelter Look-up'!$E:$E,0)))</f>
        <v/>
      </c>
      <c r="C1278" s="220" t="str">
        <f>IF(LEN(A1278)=0,"",INDEX('Smelter Look-up'!$C:$C,MATCH($A1278,'Smelter Look-up'!$E:$E,0)))</f>
        <v/>
      </c>
      <c r="D1278" s="282"/>
      <c r="E1278" s="216" t="str">
        <f ca="1">IF(ISERROR($V1278),"",OFFSET('Smelter Look-up'!$D$4,$V1278-4,0)&amp;"")</f>
        <v/>
      </c>
      <c r="F1278" s="216" t="str">
        <f ca="1">IF(ISERROR($V1278),"",OFFSET('Smelter Look-up'!$E$4,$V1278-4,0))</f>
        <v/>
      </c>
      <c r="G1278" s="216" t="str">
        <f ca="1">IF(C1278=$X$4,"Enter smelter details",IF(ISERROR($V1278),"",OFFSET('Smelter Look-up'!$F$4,$V1278-4,0)))</f>
        <v/>
      </c>
      <c r="H1278" s="217" t="str">
        <f ca="1">IF(ISERROR($V1278),"",OFFSET('Smelter Look-up'!$G$4,$V1278-4,0))</f>
        <v/>
      </c>
      <c r="I1278" s="218" t="str">
        <f ca="1">IF(ISERROR($V1278),"",OFFSET('Smelter Look-up'!$H$4,$V1278-4,0))</f>
        <v/>
      </c>
      <c r="J1278" s="218" t="str">
        <f ca="1">IF(ISERROR($V1278),"",OFFSET('Smelter Look-up'!$I$4,$V1278-4,0))</f>
        <v/>
      </c>
      <c r="K1278" s="272"/>
      <c r="L1278" s="272"/>
      <c r="M1278" s="272"/>
      <c r="N1278" s="272"/>
      <c r="O1278" s="272"/>
      <c r="P1278" s="219"/>
      <c r="Q1278" s="273"/>
      <c r="R1278" s="216" t="str">
        <f ca="1">IF(ISERROR($V1278),"",OFFSET('Smelter Look-up'!$C$4,$V1278-4,0)&amp;"")</f>
        <v/>
      </c>
      <c r="S1278" s="224" t="str">
        <f t="shared" ca="1" si="183"/>
        <v/>
      </c>
      <c r="T1278" s="224" t="str">
        <f ca="1">IF(B1278="","",IF(ISERROR(MATCH($J1278,SorP!$B$1:$B$6230,0)),"",INDIRECT("'SorP'!$A$"&amp;MATCH($J1278,SorP!$B$1:$B$6230,0))))</f>
        <v/>
      </c>
      <c r="U1278" s="240"/>
      <c r="V1278" s="274" t="e">
        <f>IF(C1278="",NA(),MATCH($B1278&amp;$C1278,'Smelter Look-up'!$J:$J,0))</f>
        <v>#N/A</v>
      </c>
      <c r="W1278" s="275"/>
      <c r="X1278" s="275">
        <f t="shared" ca="1" si="184"/>
        <v>0</v>
      </c>
      <c r="Y1278" s="275"/>
      <c r="Z1278" s="275"/>
      <c r="AB1278" s="277" t="str">
        <f t="shared" si="185"/>
        <v/>
      </c>
    </row>
    <row r="1279" spans="1:28" s="276" customFormat="1" ht="20.25">
      <c r="A1279" s="330"/>
      <c r="B1279" s="216" t="str">
        <f>IF(LEN(A1279)=0,"",INDEX('Smelter Look-up'!$A:$A,MATCH($A1279,'Smelter Look-up'!$E:$E,0)))</f>
        <v/>
      </c>
      <c r="C1279" s="220" t="str">
        <f>IF(LEN(A1279)=0,"",INDEX('Smelter Look-up'!$C:$C,MATCH($A1279,'Smelter Look-up'!$E:$E,0)))</f>
        <v/>
      </c>
      <c r="D1279" s="282"/>
      <c r="E1279" s="216" t="str">
        <f ca="1">IF(ISERROR($V1279),"",OFFSET('Smelter Look-up'!$D$4,$V1279-4,0)&amp;"")</f>
        <v/>
      </c>
      <c r="F1279" s="216" t="str">
        <f ca="1">IF(ISERROR($V1279),"",OFFSET('Smelter Look-up'!$E$4,$V1279-4,0))</f>
        <v/>
      </c>
      <c r="G1279" s="216" t="str">
        <f ca="1">IF(C1279=$X$4,"Enter smelter details",IF(ISERROR($V1279),"",OFFSET('Smelter Look-up'!$F$4,$V1279-4,0)))</f>
        <v/>
      </c>
      <c r="H1279" s="217" t="str">
        <f ca="1">IF(ISERROR($V1279),"",OFFSET('Smelter Look-up'!$G$4,$V1279-4,0))</f>
        <v/>
      </c>
      <c r="I1279" s="218" t="str">
        <f ca="1">IF(ISERROR($V1279),"",OFFSET('Smelter Look-up'!$H$4,$V1279-4,0))</f>
        <v/>
      </c>
      <c r="J1279" s="218" t="str">
        <f ca="1">IF(ISERROR($V1279),"",OFFSET('Smelter Look-up'!$I$4,$V1279-4,0))</f>
        <v/>
      </c>
      <c r="K1279" s="272"/>
      <c r="L1279" s="272"/>
      <c r="M1279" s="272"/>
      <c r="N1279" s="272"/>
      <c r="O1279" s="272"/>
      <c r="P1279" s="219"/>
      <c r="Q1279" s="273"/>
      <c r="R1279" s="216" t="str">
        <f ca="1">IF(ISERROR($V1279),"",OFFSET('Smelter Look-up'!$C$4,$V1279-4,0)&amp;"")</f>
        <v/>
      </c>
      <c r="S1279" s="224" t="str">
        <f t="shared" ca="1" si="183"/>
        <v/>
      </c>
      <c r="T1279" s="224" t="str">
        <f ca="1">IF(B1279="","",IF(ISERROR(MATCH($J1279,SorP!$B$1:$B$6230,0)),"",INDIRECT("'SorP'!$A$"&amp;MATCH($J1279,SorP!$B$1:$B$6230,0))))</f>
        <v/>
      </c>
      <c r="U1279" s="240"/>
      <c r="V1279" s="274" t="e">
        <f>IF(C1279="",NA(),MATCH($B1279&amp;$C1279,'Smelter Look-up'!$J:$J,0))</f>
        <v>#N/A</v>
      </c>
      <c r="W1279" s="275"/>
      <c r="X1279" s="275">
        <f t="shared" ca="1" si="184"/>
        <v>0</v>
      </c>
      <c r="Y1279" s="275"/>
      <c r="Z1279" s="275"/>
      <c r="AB1279" s="277" t="str">
        <f t="shared" si="185"/>
        <v/>
      </c>
    </row>
    <row r="1280" spans="1:28" s="276" customFormat="1" ht="20.25">
      <c r="A1280" s="330"/>
      <c r="B1280" s="216" t="str">
        <f>IF(LEN(A1280)=0,"",INDEX('Smelter Look-up'!$A:$A,MATCH($A1280,'Smelter Look-up'!$E:$E,0)))</f>
        <v/>
      </c>
      <c r="C1280" s="220" t="str">
        <f>IF(LEN(A1280)=0,"",INDEX('Smelter Look-up'!$C:$C,MATCH($A1280,'Smelter Look-up'!$E:$E,0)))</f>
        <v/>
      </c>
      <c r="D1280" s="282"/>
      <c r="E1280" s="216" t="str">
        <f ca="1">IF(ISERROR($V1280),"",OFFSET('Smelter Look-up'!$D$4,$V1280-4,0)&amp;"")</f>
        <v/>
      </c>
      <c r="F1280" s="216" t="str">
        <f ca="1">IF(ISERROR($V1280),"",OFFSET('Smelter Look-up'!$E$4,$V1280-4,0))</f>
        <v/>
      </c>
      <c r="G1280" s="216" t="str">
        <f ca="1">IF(C1280=$X$4,"Enter smelter details",IF(ISERROR($V1280),"",OFFSET('Smelter Look-up'!$F$4,$V1280-4,0)))</f>
        <v/>
      </c>
      <c r="H1280" s="217" t="str">
        <f ca="1">IF(ISERROR($V1280),"",OFFSET('Smelter Look-up'!$G$4,$V1280-4,0))</f>
        <v/>
      </c>
      <c r="I1280" s="218" t="str">
        <f ca="1">IF(ISERROR($V1280),"",OFFSET('Smelter Look-up'!$H$4,$V1280-4,0))</f>
        <v/>
      </c>
      <c r="J1280" s="218" t="str">
        <f ca="1">IF(ISERROR($V1280),"",OFFSET('Smelter Look-up'!$I$4,$V1280-4,0))</f>
        <v/>
      </c>
      <c r="K1280" s="272"/>
      <c r="L1280" s="272"/>
      <c r="M1280" s="272"/>
      <c r="N1280" s="272"/>
      <c r="O1280" s="272"/>
      <c r="P1280" s="219"/>
      <c r="Q1280" s="273"/>
      <c r="R1280" s="216" t="str">
        <f ca="1">IF(ISERROR($V1280),"",OFFSET('Smelter Look-up'!$C$4,$V1280-4,0)&amp;"")</f>
        <v/>
      </c>
      <c r="S1280" s="224" t="str">
        <f t="shared" ca="1" si="183"/>
        <v/>
      </c>
      <c r="T1280" s="224" t="str">
        <f ca="1">IF(B1280="","",IF(ISERROR(MATCH($J1280,SorP!$B$1:$B$6230,0)),"",INDIRECT("'SorP'!$A$"&amp;MATCH($J1280,SorP!$B$1:$B$6230,0))))</f>
        <v/>
      </c>
      <c r="U1280" s="240"/>
      <c r="V1280" s="274" t="e">
        <f>IF(C1280="",NA(),MATCH($B1280&amp;$C1280,'Smelter Look-up'!$J:$J,0))</f>
        <v>#N/A</v>
      </c>
      <c r="W1280" s="275"/>
      <c r="X1280" s="275">
        <f t="shared" ca="1" si="184"/>
        <v>0</v>
      </c>
      <c r="Y1280" s="275"/>
      <c r="Z1280" s="275"/>
      <c r="AB1280" s="277" t="str">
        <f t="shared" si="185"/>
        <v/>
      </c>
    </row>
    <row r="1281" spans="1:28" s="276" customFormat="1" ht="20.25">
      <c r="A1281" s="330"/>
      <c r="B1281" s="216" t="str">
        <f>IF(LEN(A1281)=0,"",INDEX('Smelter Look-up'!$A:$A,MATCH($A1281,'Smelter Look-up'!$E:$E,0)))</f>
        <v/>
      </c>
      <c r="C1281" s="220" t="str">
        <f>IF(LEN(A1281)=0,"",INDEX('Smelter Look-up'!$C:$C,MATCH($A1281,'Smelter Look-up'!$E:$E,0)))</f>
        <v/>
      </c>
      <c r="D1281" s="282"/>
      <c r="E1281" s="216" t="str">
        <f ca="1">IF(ISERROR($V1281),"",OFFSET('Smelter Look-up'!$D$4,$V1281-4,0)&amp;"")</f>
        <v/>
      </c>
      <c r="F1281" s="216" t="str">
        <f ca="1">IF(ISERROR($V1281),"",OFFSET('Smelter Look-up'!$E$4,$V1281-4,0))</f>
        <v/>
      </c>
      <c r="G1281" s="216" t="str">
        <f ca="1">IF(C1281=$X$4,"Enter smelter details",IF(ISERROR($V1281),"",OFFSET('Smelter Look-up'!$F$4,$V1281-4,0)))</f>
        <v/>
      </c>
      <c r="H1281" s="217" t="str">
        <f ca="1">IF(ISERROR($V1281),"",OFFSET('Smelter Look-up'!$G$4,$V1281-4,0))</f>
        <v/>
      </c>
      <c r="I1281" s="218" t="str">
        <f ca="1">IF(ISERROR($V1281),"",OFFSET('Smelter Look-up'!$H$4,$V1281-4,0))</f>
        <v/>
      </c>
      <c r="J1281" s="218" t="str">
        <f ca="1">IF(ISERROR($V1281),"",OFFSET('Smelter Look-up'!$I$4,$V1281-4,0))</f>
        <v/>
      </c>
      <c r="K1281" s="272"/>
      <c r="L1281" s="272"/>
      <c r="M1281" s="272"/>
      <c r="N1281" s="272"/>
      <c r="O1281" s="272"/>
      <c r="P1281" s="219"/>
      <c r="Q1281" s="273"/>
      <c r="R1281" s="216" t="str">
        <f ca="1">IF(ISERROR($V1281),"",OFFSET('Smelter Look-up'!$C$4,$V1281-4,0)&amp;"")</f>
        <v/>
      </c>
      <c r="S1281" s="224" t="str">
        <f t="shared" ca="1" si="183"/>
        <v/>
      </c>
      <c r="T1281" s="224" t="str">
        <f ca="1">IF(B1281="","",IF(ISERROR(MATCH($J1281,SorP!$B$1:$B$6230,0)),"",INDIRECT("'SorP'!$A$"&amp;MATCH($J1281,SorP!$B$1:$B$6230,0))))</f>
        <v/>
      </c>
      <c r="U1281" s="240"/>
      <c r="V1281" s="274" t="e">
        <f>IF(C1281="",NA(),MATCH($B1281&amp;$C1281,'Smelter Look-up'!$J:$J,0))</f>
        <v>#N/A</v>
      </c>
      <c r="W1281" s="275"/>
      <c r="X1281" s="275">
        <f t="shared" ca="1" si="184"/>
        <v>0</v>
      </c>
      <c r="Y1281" s="275"/>
      <c r="Z1281" s="275"/>
      <c r="AB1281" s="277" t="str">
        <f t="shared" si="185"/>
        <v/>
      </c>
    </row>
    <row r="1282" spans="1:28" s="276" customFormat="1" ht="20.25">
      <c r="A1282" s="330"/>
      <c r="B1282" s="216" t="str">
        <f>IF(LEN(A1282)=0,"",INDEX('Smelter Look-up'!$A:$A,MATCH($A1282,'Smelter Look-up'!$E:$E,0)))</f>
        <v/>
      </c>
      <c r="C1282" s="220" t="str">
        <f>IF(LEN(A1282)=0,"",INDEX('Smelter Look-up'!$C:$C,MATCH($A1282,'Smelter Look-up'!$E:$E,0)))</f>
        <v/>
      </c>
      <c r="D1282" s="282"/>
      <c r="E1282" s="216" t="str">
        <f ca="1">IF(ISERROR($V1282),"",OFFSET('Smelter Look-up'!$D$4,$V1282-4,0)&amp;"")</f>
        <v/>
      </c>
      <c r="F1282" s="216" t="str">
        <f ca="1">IF(ISERROR($V1282),"",OFFSET('Smelter Look-up'!$E$4,$V1282-4,0))</f>
        <v/>
      </c>
      <c r="G1282" s="216" t="str">
        <f ca="1">IF(C1282=$X$4,"Enter smelter details",IF(ISERROR($V1282),"",OFFSET('Smelter Look-up'!$F$4,$V1282-4,0)))</f>
        <v/>
      </c>
      <c r="H1282" s="217" t="str">
        <f ca="1">IF(ISERROR($V1282),"",OFFSET('Smelter Look-up'!$G$4,$V1282-4,0))</f>
        <v/>
      </c>
      <c r="I1282" s="218" t="str">
        <f ca="1">IF(ISERROR($V1282),"",OFFSET('Smelter Look-up'!$H$4,$V1282-4,0))</f>
        <v/>
      </c>
      <c r="J1282" s="218" t="str">
        <f ca="1">IF(ISERROR($V1282),"",OFFSET('Smelter Look-up'!$I$4,$V1282-4,0))</f>
        <v/>
      </c>
      <c r="K1282" s="272"/>
      <c r="L1282" s="272"/>
      <c r="M1282" s="272"/>
      <c r="N1282" s="272"/>
      <c r="O1282" s="272"/>
      <c r="P1282" s="219"/>
      <c r="Q1282" s="273"/>
      <c r="R1282" s="216" t="str">
        <f ca="1">IF(ISERROR($V1282),"",OFFSET('Smelter Look-up'!$C$4,$V1282-4,0)&amp;"")</f>
        <v/>
      </c>
      <c r="S1282" s="224" t="str">
        <f t="shared" ca="1" si="183"/>
        <v/>
      </c>
      <c r="T1282" s="224" t="str">
        <f ca="1">IF(B1282="","",IF(ISERROR(MATCH($J1282,SorP!$B$1:$B$6230,0)),"",INDIRECT("'SorP'!$A$"&amp;MATCH($J1282,SorP!$B$1:$B$6230,0))))</f>
        <v/>
      </c>
      <c r="U1282" s="240"/>
      <c r="V1282" s="274" t="e">
        <f>IF(C1282="",NA(),MATCH($B1282&amp;$C1282,'Smelter Look-up'!$J:$J,0))</f>
        <v>#N/A</v>
      </c>
      <c r="W1282" s="275"/>
      <c r="X1282" s="275">
        <f t="shared" ca="1" si="184"/>
        <v>0</v>
      </c>
      <c r="Y1282" s="275"/>
      <c r="Z1282" s="275"/>
      <c r="AB1282" s="277" t="str">
        <f t="shared" si="185"/>
        <v/>
      </c>
    </row>
    <row r="1283" spans="1:28" s="276" customFormat="1" ht="20.25">
      <c r="A1283" s="330"/>
      <c r="B1283" s="216" t="str">
        <f>IF(LEN(A1283)=0,"",INDEX('Smelter Look-up'!$A:$A,MATCH($A1283,'Smelter Look-up'!$E:$E,0)))</f>
        <v/>
      </c>
      <c r="C1283" s="220" t="str">
        <f>IF(LEN(A1283)=0,"",INDEX('Smelter Look-up'!$C:$C,MATCH($A1283,'Smelter Look-up'!$E:$E,0)))</f>
        <v/>
      </c>
      <c r="D1283" s="282"/>
      <c r="E1283" s="216" t="str">
        <f ca="1">IF(ISERROR($V1283),"",OFFSET('Smelter Look-up'!$D$4,$V1283-4,0)&amp;"")</f>
        <v/>
      </c>
      <c r="F1283" s="216" t="str">
        <f ca="1">IF(ISERROR($V1283),"",OFFSET('Smelter Look-up'!$E$4,$V1283-4,0))</f>
        <v/>
      </c>
      <c r="G1283" s="216" t="str">
        <f ca="1">IF(C1283=$X$4,"Enter smelter details",IF(ISERROR($V1283),"",OFFSET('Smelter Look-up'!$F$4,$V1283-4,0)))</f>
        <v/>
      </c>
      <c r="H1283" s="217" t="str">
        <f ca="1">IF(ISERROR($V1283),"",OFFSET('Smelter Look-up'!$G$4,$V1283-4,0))</f>
        <v/>
      </c>
      <c r="I1283" s="218" t="str">
        <f ca="1">IF(ISERROR($V1283),"",OFFSET('Smelter Look-up'!$H$4,$V1283-4,0))</f>
        <v/>
      </c>
      <c r="J1283" s="218" t="str">
        <f ca="1">IF(ISERROR($V1283),"",OFFSET('Smelter Look-up'!$I$4,$V1283-4,0))</f>
        <v/>
      </c>
      <c r="K1283" s="272"/>
      <c r="L1283" s="272"/>
      <c r="M1283" s="272"/>
      <c r="N1283" s="272"/>
      <c r="O1283" s="272"/>
      <c r="P1283" s="219"/>
      <c r="Q1283" s="273"/>
      <c r="R1283" s="216" t="str">
        <f ca="1">IF(ISERROR($V1283),"",OFFSET('Smelter Look-up'!$C$4,$V1283-4,0)&amp;"")</f>
        <v/>
      </c>
      <c r="S1283" s="224" t="str">
        <f t="shared" ca="1" si="183"/>
        <v/>
      </c>
      <c r="T1283" s="224" t="str">
        <f ca="1">IF(B1283="","",IF(ISERROR(MATCH($J1283,SorP!$B$1:$B$6230,0)),"",INDIRECT("'SorP'!$A$"&amp;MATCH($J1283,SorP!$B$1:$B$6230,0))))</f>
        <v/>
      </c>
      <c r="U1283" s="240"/>
      <c r="V1283" s="274" t="e">
        <f>IF(C1283="",NA(),MATCH($B1283&amp;$C1283,'Smelter Look-up'!$J:$J,0))</f>
        <v>#N/A</v>
      </c>
      <c r="W1283" s="275"/>
      <c r="X1283" s="275">
        <f t="shared" ca="1" si="184"/>
        <v>0</v>
      </c>
      <c r="Y1283" s="275"/>
      <c r="Z1283" s="275"/>
      <c r="AB1283" s="277" t="str">
        <f t="shared" si="185"/>
        <v/>
      </c>
    </row>
    <row r="1284" spans="1:28" s="276" customFormat="1" ht="20.25">
      <c r="A1284" s="330"/>
      <c r="B1284" s="216" t="str">
        <f>IF(LEN(A1284)=0,"",INDEX('Smelter Look-up'!$A:$A,MATCH($A1284,'Smelter Look-up'!$E:$E,0)))</f>
        <v/>
      </c>
      <c r="C1284" s="220" t="str">
        <f>IF(LEN(A1284)=0,"",INDEX('Smelter Look-up'!$C:$C,MATCH($A1284,'Smelter Look-up'!$E:$E,0)))</f>
        <v/>
      </c>
      <c r="D1284" s="282"/>
      <c r="E1284" s="216" t="str">
        <f ca="1">IF(ISERROR($V1284),"",OFFSET('Smelter Look-up'!$D$4,$V1284-4,0)&amp;"")</f>
        <v/>
      </c>
      <c r="F1284" s="216" t="str">
        <f ca="1">IF(ISERROR($V1284),"",OFFSET('Smelter Look-up'!$E$4,$V1284-4,0))</f>
        <v/>
      </c>
      <c r="G1284" s="216" t="str">
        <f ca="1">IF(C1284=$X$4,"Enter smelter details",IF(ISERROR($V1284),"",OFFSET('Smelter Look-up'!$F$4,$V1284-4,0)))</f>
        <v/>
      </c>
      <c r="H1284" s="217" t="str">
        <f ca="1">IF(ISERROR($V1284),"",OFFSET('Smelter Look-up'!$G$4,$V1284-4,0))</f>
        <v/>
      </c>
      <c r="I1284" s="218" t="str">
        <f ca="1">IF(ISERROR($V1284),"",OFFSET('Smelter Look-up'!$H$4,$V1284-4,0))</f>
        <v/>
      </c>
      <c r="J1284" s="218" t="str">
        <f ca="1">IF(ISERROR($V1284),"",OFFSET('Smelter Look-up'!$I$4,$V1284-4,0))</f>
        <v/>
      </c>
      <c r="K1284" s="272"/>
      <c r="L1284" s="272"/>
      <c r="M1284" s="272"/>
      <c r="N1284" s="272"/>
      <c r="O1284" s="272"/>
      <c r="P1284" s="219"/>
      <c r="Q1284" s="273"/>
      <c r="R1284" s="216" t="str">
        <f ca="1">IF(ISERROR($V1284),"",OFFSET('Smelter Look-up'!$C$4,$V1284-4,0)&amp;"")</f>
        <v/>
      </c>
      <c r="S1284" s="224" t="str">
        <f t="shared" ca="1" si="183"/>
        <v/>
      </c>
      <c r="T1284" s="224" t="str">
        <f ca="1">IF(B1284="","",IF(ISERROR(MATCH($J1284,SorP!$B$1:$B$6230,0)),"",INDIRECT("'SorP'!$A$"&amp;MATCH($J1284,SorP!$B$1:$B$6230,0))))</f>
        <v/>
      </c>
      <c r="U1284" s="240"/>
      <c r="V1284" s="274" t="e">
        <f>IF(C1284="",NA(),MATCH($B1284&amp;$C1284,'Smelter Look-up'!$J:$J,0))</f>
        <v>#N/A</v>
      </c>
      <c r="W1284" s="275"/>
      <c r="X1284" s="275">
        <f t="shared" ca="1" si="184"/>
        <v>0</v>
      </c>
      <c r="Y1284" s="275"/>
      <c r="Z1284" s="275"/>
      <c r="AB1284" s="277" t="str">
        <f t="shared" si="185"/>
        <v/>
      </c>
    </row>
    <row r="1285" spans="1:28" s="276" customFormat="1" ht="20.25">
      <c r="A1285" s="330"/>
      <c r="B1285" s="216" t="str">
        <f>IF(LEN(A1285)=0,"",INDEX('Smelter Look-up'!$A:$A,MATCH($A1285,'Smelter Look-up'!$E:$E,0)))</f>
        <v/>
      </c>
      <c r="C1285" s="220" t="str">
        <f>IF(LEN(A1285)=0,"",INDEX('Smelter Look-up'!$C:$C,MATCH($A1285,'Smelter Look-up'!$E:$E,0)))</f>
        <v/>
      </c>
      <c r="D1285" s="282"/>
      <c r="E1285" s="216" t="str">
        <f ca="1">IF(ISERROR($V1285),"",OFFSET('Smelter Look-up'!$D$4,$V1285-4,0)&amp;"")</f>
        <v/>
      </c>
      <c r="F1285" s="216" t="str">
        <f ca="1">IF(ISERROR($V1285),"",OFFSET('Smelter Look-up'!$E$4,$V1285-4,0))</f>
        <v/>
      </c>
      <c r="G1285" s="216" t="str">
        <f ca="1">IF(C1285=$X$4,"Enter smelter details",IF(ISERROR($V1285),"",OFFSET('Smelter Look-up'!$F$4,$V1285-4,0)))</f>
        <v/>
      </c>
      <c r="H1285" s="217" t="str">
        <f ca="1">IF(ISERROR($V1285),"",OFFSET('Smelter Look-up'!$G$4,$V1285-4,0))</f>
        <v/>
      </c>
      <c r="I1285" s="218" t="str">
        <f ca="1">IF(ISERROR($V1285),"",OFFSET('Smelter Look-up'!$H$4,$V1285-4,0))</f>
        <v/>
      </c>
      <c r="J1285" s="218" t="str">
        <f ca="1">IF(ISERROR($V1285),"",OFFSET('Smelter Look-up'!$I$4,$V1285-4,0))</f>
        <v/>
      </c>
      <c r="K1285" s="272"/>
      <c r="L1285" s="272"/>
      <c r="M1285" s="272"/>
      <c r="N1285" s="272"/>
      <c r="O1285" s="272"/>
      <c r="P1285" s="219"/>
      <c r="Q1285" s="273"/>
      <c r="R1285" s="216" t="str">
        <f ca="1">IF(ISERROR($V1285),"",OFFSET('Smelter Look-up'!$C$4,$V1285-4,0)&amp;"")</f>
        <v/>
      </c>
      <c r="S1285" s="224" t="str">
        <f t="shared" ca="1" si="183"/>
        <v/>
      </c>
      <c r="T1285" s="224" t="str">
        <f ca="1">IF(B1285="","",IF(ISERROR(MATCH($J1285,SorP!$B$1:$B$6230,0)),"",INDIRECT("'SorP'!$A$"&amp;MATCH($J1285,SorP!$B$1:$B$6230,0))))</f>
        <v/>
      </c>
      <c r="U1285" s="240"/>
      <c r="V1285" s="274" t="e">
        <f>IF(C1285="",NA(),MATCH($B1285&amp;$C1285,'Smelter Look-up'!$J:$J,0))</f>
        <v>#N/A</v>
      </c>
      <c r="W1285" s="275"/>
      <c r="X1285" s="275">
        <f t="shared" ca="1" si="184"/>
        <v>0</v>
      </c>
      <c r="Y1285" s="275"/>
      <c r="Z1285" s="275"/>
      <c r="AB1285" s="277" t="str">
        <f t="shared" si="185"/>
        <v/>
      </c>
    </row>
    <row r="1286" spans="1:28" s="276" customFormat="1" ht="20.25">
      <c r="A1286" s="330"/>
      <c r="B1286" s="216" t="str">
        <f>IF(LEN(A1286)=0,"",INDEX('Smelter Look-up'!$A:$A,MATCH($A1286,'Smelter Look-up'!$E:$E,0)))</f>
        <v/>
      </c>
      <c r="C1286" s="220" t="str">
        <f>IF(LEN(A1286)=0,"",INDEX('Smelter Look-up'!$C:$C,MATCH($A1286,'Smelter Look-up'!$E:$E,0)))</f>
        <v/>
      </c>
      <c r="D1286" s="282"/>
      <c r="E1286" s="216" t="str">
        <f ca="1">IF(ISERROR($V1286),"",OFFSET('Smelter Look-up'!$D$4,$V1286-4,0)&amp;"")</f>
        <v/>
      </c>
      <c r="F1286" s="216" t="str">
        <f ca="1">IF(ISERROR($V1286),"",OFFSET('Smelter Look-up'!$E$4,$V1286-4,0))</f>
        <v/>
      </c>
      <c r="G1286" s="216" t="str">
        <f ca="1">IF(C1286=$X$4,"Enter smelter details",IF(ISERROR($V1286),"",OFFSET('Smelter Look-up'!$F$4,$V1286-4,0)))</f>
        <v/>
      </c>
      <c r="H1286" s="217" t="str">
        <f ca="1">IF(ISERROR($V1286),"",OFFSET('Smelter Look-up'!$G$4,$V1286-4,0))</f>
        <v/>
      </c>
      <c r="I1286" s="218" t="str">
        <f ca="1">IF(ISERROR($V1286),"",OFFSET('Smelter Look-up'!$H$4,$V1286-4,0))</f>
        <v/>
      </c>
      <c r="J1286" s="218" t="str">
        <f ca="1">IF(ISERROR($V1286),"",OFFSET('Smelter Look-up'!$I$4,$V1286-4,0))</f>
        <v/>
      </c>
      <c r="K1286" s="272"/>
      <c r="L1286" s="272"/>
      <c r="M1286" s="272"/>
      <c r="N1286" s="272"/>
      <c r="O1286" s="272"/>
      <c r="P1286" s="219"/>
      <c r="Q1286" s="273"/>
      <c r="R1286" s="216" t="str">
        <f ca="1">IF(ISERROR($V1286),"",OFFSET('Smelter Look-up'!$C$4,$V1286-4,0)&amp;"")</f>
        <v/>
      </c>
      <c r="S1286" s="224" t="str">
        <f t="shared" ca="1" si="183"/>
        <v/>
      </c>
      <c r="T1286" s="224" t="str">
        <f ca="1">IF(B1286="","",IF(ISERROR(MATCH($J1286,SorP!$B$1:$B$6230,0)),"",INDIRECT("'SorP'!$A$"&amp;MATCH($J1286,SorP!$B$1:$B$6230,0))))</f>
        <v/>
      </c>
      <c r="U1286" s="240"/>
      <c r="V1286" s="274" t="e">
        <f>IF(C1286="",NA(),MATCH($B1286&amp;$C1286,'Smelter Look-up'!$J:$J,0))</f>
        <v>#N/A</v>
      </c>
      <c r="W1286" s="275"/>
      <c r="X1286" s="275">
        <f t="shared" ca="1" si="184"/>
        <v>0</v>
      </c>
      <c r="Y1286" s="275"/>
      <c r="Z1286" s="275"/>
      <c r="AB1286" s="277" t="str">
        <f t="shared" si="185"/>
        <v/>
      </c>
    </row>
    <row r="1287" spans="1:28" s="276" customFormat="1" ht="20.25">
      <c r="A1287" s="330"/>
      <c r="B1287" s="216" t="str">
        <f>IF(LEN(A1287)=0,"",INDEX('Smelter Look-up'!$A:$A,MATCH($A1287,'Smelter Look-up'!$E:$E,0)))</f>
        <v/>
      </c>
      <c r="C1287" s="220" t="str">
        <f>IF(LEN(A1287)=0,"",INDEX('Smelter Look-up'!$C:$C,MATCH($A1287,'Smelter Look-up'!$E:$E,0)))</f>
        <v/>
      </c>
      <c r="D1287" s="282"/>
      <c r="E1287" s="216" t="str">
        <f ca="1">IF(ISERROR($V1287),"",OFFSET('Smelter Look-up'!$D$4,$V1287-4,0)&amp;"")</f>
        <v/>
      </c>
      <c r="F1287" s="216" t="str">
        <f ca="1">IF(ISERROR($V1287),"",OFFSET('Smelter Look-up'!$E$4,$V1287-4,0))</f>
        <v/>
      </c>
      <c r="G1287" s="216" t="str">
        <f ca="1">IF(C1287=$X$4,"Enter smelter details",IF(ISERROR($V1287),"",OFFSET('Smelter Look-up'!$F$4,$V1287-4,0)))</f>
        <v/>
      </c>
      <c r="H1287" s="217" t="str">
        <f ca="1">IF(ISERROR($V1287),"",OFFSET('Smelter Look-up'!$G$4,$V1287-4,0))</f>
        <v/>
      </c>
      <c r="I1287" s="218" t="str">
        <f ca="1">IF(ISERROR($V1287),"",OFFSET('Smelter Look-up'!$H$4,$V1287-4,0))</f>
        <v/>
      </c>
      <c r="J1287" s="218" t="str">
        <f ca="1">IF(ISERROR($V1287),"",OFFSET('Smelter Look-up'!$I$4,$V1287-4,0))</f>
        <v/>
      </c>
      <c r="K1287" s="272"/>
      <c r="L1287" s="272"/>
      <c r="M1287" s="272"/>
      <c r="N1287" s="272"/>
      <c r="O1287" s="272"/>
      <c r="P1287" s="219"/>
      <c r="Q1287" s="273"/>
      <c r="R1287" s="216" t="str">
        <f ca="1">IF(ISERROR($V1287),"",OFFSET('Smelter Look-up'!$C$4,$V1287-4,0)&amp;"")</f>
        <v/>
      </c>
      <c r="S1287" s="224" t="str">
        <f t="shared" ca="1" si="183"/>
        <v/>
      </c>
      <c r="T1287" s="224" t="str">
        <f ca="1">IF(B1287="","",IF(ISERROR(MATCH($J1287,SorP!$B$1:$B$6230,0)),"",INDIRECT("'SorP'!$A$"&amp;MATCH($J1287,SorP!$B$1:$B$6230,0))))</f>
        <v/>
      </c>
      <c r="U1287" s="240"/>
      <c r="V1287" s="274" t="e">
        <f>IF(C1287="",NA(),MATCH($B1287&amp;$C1287,'Smelter Look-up'!$J:$J,0))</f>
        <v>#N/A</v>
      </c>
      <c r="W1287" s="275"/>
      <c r="X1287" s="275">
        <f t="shared" ca="1" si="184"/>
        <v>0</v>
      </c>
      <c r="Y1287" s="275"/>
      <c r="Z1287" s="275"/>
      <c r="AB1287" s="277" t="str">
        <f t="shared" si="185"/>
        <v/>
      </c>
    </row>
    <row r="1288" spans="1:28" s="276" customFormat="1" ht="20.25">
      <c r="A1288" s="330"/>
      <c r="B1288" s="216" t="str">
        <f>IF(LEN(A1288)=0,"",INDEX('Smelter Look-up'!$A:$A,MATCH($A1288,'Smelter Look-up'!$E:$E,0)))</f>
        <v/>
      </c>
      <c r="C1288" s="220" t="str">
        <f>IF(LEN(A1288)=0,"",INDEX('Smelter Look-up'!$C:$C,MATCH($A1288,'Smelter Look-up'!$E:$E,0)))</f>
        <v/>
      </c>
      <c r="D1288" s="282"/>
      <c r="E1288" s="216" t="str">
        <f ca="1">IF(ISERROR($V1288),"",OFFSET('Smelter Look-up'!$D$4,$V1288-4,0)&amp;"")</f>
        <v/>
      </c>
      <c r="F1288" s="216" t="str">
        <f ca="1">IF(ISERROR($V1288),"",OFFSET('Smelter Look-up'!$E$4,$V1288-4,0))</f>
        <v/>
      </c>
      <c r="G1288" s="216" t="str">
        <f ca="1">IF(C1288=$X$4,"Enter smelter details",IF(ISERROR($V1288),"",OFFSET('Smelter Look-up'!$F$4,$V1288-4,0)))</f>
        <v/>
      </c>
      <c r="H1288" s="217" t="str">
        <f ca="1">IF(ISERROR($V1288),"",OFFSET('Smelter Look-up'!$G$4,$V1288-4,0))</f>
        <v/>
      </c>
      <c r="I1288" s="218" t="str">
        <f ca="1">IF(ISERROR($V1288),"",OFFSET('Smelter Look-up'!$H$4,$V1288-4,0))</f>
        <v/>
      </c>
      <c r="J1288" s="218" t="str">
        <f ca="1">IF(ISERROR($V1288),"",OFFSET('Smelter Look-up'!$I$4,$V1288-4,0))</f>
        <v/>
      </c>
      <c r="K1288" s="272"/>
      <c r="L1288" s="272"/>
      <c r="M1288" s="272"/>
      <c r="N1288" s="272"/>
      <c r="O1288" s="272"/>
      <c r="P1288" s="219"/>
      <c r="Q1288" s="273"/>
      <c r="R1288" s="216" t="str">
        <f ca="1">IF(ISERROR($V1288),"",OFFSET('Smelter Look-up'!$C$4,$V1288-4,0)&amp;"")</f>
        <v/>
      </c>
      <c r="S1288" s="224" t="str">
        <f t="shared" ca="1" si="183"/>
        <v/>
      </c>
      <c r="T1288" s="224" t="str">
        <f ca="1">IF(B1288="","",IF(ISERROR(MATCH($J1288,SorP!$B$1:$B$6230,0)),"",INDIRECT("'SorP'!$A$"&amp;MATCH($J1288,SorP!$B$1:$B$6230,0))))</f>
        <v/>
      </c>
      <c r="U1288" s="240"/>
      <c r="V1288" s="274" t="e">
        <f>IF(C1288="",NA(),MATCH($B1288&amp;$C1288,'Smelter Look-up'!$J:$J,0))</f>
        <v>#N/A</v>
      </c>
      <c r="W1288" s="275"/>
      <c r="X1288" s="275">
        <f t="shared" ca="1" si="184"/>
        <v>0</v>
      </c>
      <c r="Y1288" s="275"/>
      <c r="Z1288" s="275"/>
      <c r="AB1288" s="277" t="str">
        <f t="shared" si="185"/>
        <v/>
      </c>
    </row>
    <row r="1289" spans="1:28" s="276" customFormat="1" ht="20.25">
      <c r="A1289" s="330"/>
      <c r="B1289" s="216" t="str">
        <f>IF(LEN(A1289)=0,"",INDEX('Smelter Look-up'!$A:$A,MATCH($A1289,'Smelter Look-up'!$E:$E,0)))</f>
        <v/>
      </c>
      <c r="C1289" s="220" t="str">
        <f>IF(LEN(A1289)=0,"",INDEX('Smelter Look-up'!$C:$C,MATCH($A1289,'Smelter Look-up'!$E:$E,0)))</f>
        <v/>
      </c>
      <c r="D1289" s="282"/>
      <c r="E1289" s="216" t="str">
        <f ca="1">IF(ISERROR($V1289),"",OFFSET('Smelter Look-up'!$D$4,$V1289-4,0)&amp;"")</f>
        <v/>
      </c>
      <c r="F1289" s="216" t="str">
        <f ca="1">IF(ISERROR($V1289),"",OFFSET('Smelter Look-up'!$E$4,$V1289-4,0))</f>
        <v/>
      </c>
      <c r="G1289" s="216" t="str">
        <f ca="1">IF(C1289=$X$4,"Enter smelter details",IF(ISERROR($V1289),"",OFFSET('Smelter Look-up'!$F$4,$V1289-4,0)))</f>
        <v/>
      </c>
      <c r="H1289" s="217" t="str">
        <f ca="1">IF(ISERROR($V1289),"",OFFSET('Smelter Look-up'!$G$4,$V1289-4,0))</f>
        <v/>
      </c>
      <c r="I1289" s="218" t="str">
        <f ca="1">IF(ISERROR($V1289),"",OFFSET('Smelter Look-up'!$H$4,$V1289-4,0))</f>
        <v/>
      </c>
      <c r="J1289" s="218" t="str">
        <f ca="1">IF(ISERROR($V1289),"",OFFSET('Smelter Look-up'!$I$4,$V1289-4,0))</f>
        <v/>
      </c>
      <c r="K1289" s="272"/>
      <c r="L1289" s="272"/>
      <c r="M1289" s="272"/>
      <c r="N1289" s="272"/>
      <c r="O1289" s="272"/>
      <c r="P1289" s="219"/>
      <c r="Q1289" s="273"/>
      <c r="R1289" s="216" t="str">
        <f ca="1">IF(ISERROR($V1289),"",OFFSET('Smelter Look-up'!$C$4,$V1289-4,0)&amp;"")</f>
        <v/>
      </c>
      <c r="S1289" s="224" t="str">
        <f t="shared" ca="1" si="183"/>
        <v/>
      </c>
      <c r="T1289" s="224" t="str">
        <f ca="1">IF(B1289="","",IF(ISERROR(MATCH($J1289,SorP!$B$1:$B$6230,0)),"",INDIRECT("'SorP'!$A$"&amp;MATCH($J1289,SorP!$B$1:$B$6230,0))))</f>
        <v/>
      </c>
      <c r="U1289" s="240"/>
      <c r="V1289" s="274" t="e">
        <f>IF(C1289="",NA(),MATCH($B1289&amp;$C1289,'Smelter Look-up'!$J:$J,0))</f>
        <v>#N/A</v>
      </c>
      <c r="W1289" s="275"/>
      <c r="X1289" s="275">
        <f t="shared" ca="1" si="184"/>
        <v>0</v>
      </c>
      <c r="Y1289" s="275"/>
      <c r="Z1289" s="275"/>
      <c r="AB1289" s="277" t="str">
        <f t="shared" si="185"/>
        <v/>
      </c>
    </row>
    <row r="1290" spans="1:28" s="276" customFormat="1" ht="20.25">
      <c r="A1290" s="330"/>
      <c r="B1290" s="216" t="str">
        <f>IF(LEN(A1290)=0,"",INDEX('Smelter Look-up'!$A:$A,MATCH($A1290,'Smelter Look-up'!$E:$E,0)))</f>
        <v/>
      </c>
      <c r="C1290" s="220" t="str">
        <f>IF(LEN(A1290)=0,"",INDEX('Smelter Look-up'!$C:$C,MATCH($A1290,'Smelter Look-up'!$E:$E,0)))</f>
        <v/>
      </c>
      <c r="D1290" s="282"/>
      <c r="E1290" s="216" t="str">
        <f ca="1">IF(ISERROR($V1290),"",OFFSET('Smelter Look-up'!$D$4,$V1290-4,0)&amp;"")</f>
        <v/>
      </c>
      <c r="F1290" s="216" t="str">
        <f ca="1">IF(ISERROR($V1290),"",OFFSET('Smelter Look-up'!$E$4,$V1290-4,0))</f>
        <v/>
      </c>
      <c r="G1290" s="216" t="str">
        <f ca="1">IF(C1290=$X$4,"Enter smelter details",IF(ISERROR($V1290),"",OFFSET('Smelter Look-up'!$F$4,$V1290-4,0)))</f>
        <v/>
      </c>
      <c r="H1290" s="217" t="str">
        <f ca="1">IF(ISERROR($V1290),"",OFFSET('Smelter Look-up'!$G$4,$V1290-4,0))</f>
        <v/>
      </c>
      <c r="I1290" s="218" t="str">
        <f ca="1">IF(ISERROR($V1290),"",OFFSET('Smelter Look-up'!$H$4,$V1290-4,0))</f>
        <v/>
      </c>
      <c r="J1290" s="218" t="str">
        <f ca="1">IF(ISERROR($V1290),"",OFFSET('Smelter Look-up'!$I$4,$V1290-4,0))</f>
        <v/>
      </c>
      <c r="K1290" s="272"/>
      <c r="L1290" s="272"/>
      <c r="M1290" s="272"/>
      <c r="N1290" s="272"/>
      <c r="O1290" s="272"/>
      <c r="P1290" s="219"/>
      <c r="Q1290" s="273"/>
      <c r="R1290" s="216" t="str">
        <f ca="1">IF(ISERROR($V1290),"",OFFSET('Smelter Look-up'!$C$4,$V1290-4,0)&amp;"")</f>
        <v/>
      </c>
      <c r="S1290" s="224" t="str">
        <f t="shared" ca="1" si="183"/>
        <v/>
      </c>
      <c r="T1290" s="224" t="str">
        <f ca="1">IF(B1290="","",IF(ISERROR(MATCH($J1290,SorP!$B$1:$B$6230,0)),"",INDIRECT("'SorP'!$A$"&amp;MATCH($J1290,SorP!$B$1:$B$6230,0))))</f>
        <v/>
      </c>
      <c r="U1290" s="240"/>
      <c r="V1290" s="274" t="e">
        <f>IF(C1290="",NA(),MATCH($B1290&amp;$C1290,'Smelter Look-up'!$J:$J,0))</f>
        <v>#N/A</v>
      </c>
      <c r="W1290" s="275"/>
      <c r="X1290" s="275">
        <f t="shared" ca="1" si="184"/>
        <v>0</v>
      </c>
      <c r="Y1290" s="275"/>
      <c r="Z1290" s="275"/>
      <c r="AB1290" s="277" t="str">
        <f t="shared" si="185"/>
        <v/>
      </c>
    </row>
    <row r="1291" spans="1:28" s="276" customFormat="1" ht="20.25">
      <c r="A1291" s="330"/>
      <c r="B1291" s="216" t="str">
        <f>IF(LEN(A1291)=0,"",INDEX('Smelter Look-up'!$A:$A,MATCH($A1291,'Smelter Look-up'!$E:$E,0)))</f>
        <v/>
      </c>
      <c r="C1291" s="220" t="str">
        <f>IF(LEN(A1291)=0,"",INDEX('Smelter Look-up'!$C:$C,MATCH($A1291,'Smelter Look-up'!$E:$E,0)))</f>
        <v/>
      </c>
      <c r="D1291" s="282"/>
      <c r="E1291" s="216" t="str">
        <f ca="1">IF(ISERROR($V1291),"",OFFSET('Smelter Look-up'!$D$4,$V1291-4,0)&amp;"")</f>
        <v/>
      </c>
      <c r="F1291" s="216" t="str">
        <f ca="1">IF(ISERROR($V1291),"",OFFSET('Smelter Look-up'!$E$4,$V1291-4,0))</f>
        <v/>
      </c>
      <c r="G1291" s="216" t="str">
        <f ca="1">IF(C1291=$X$4,"Enter smelter details",IF(ISERROR($V1291),"",OFFSET('Smelter Look-up'!$F$4,$V1291-4,0)))</f>
        <v/>
      </c>
      <c r="H1291" s="217" t="str">
        <f ca="1">IF(ISERROR($V1291),"",OFFSET('Smelter Look-up'!$G$4,$V1291-4,0))</f>
        <v/>
      </c>
      <c r="I1291" s="218" t="str">
        <f ca="1">IF(ISERROR($V1291),"",OFFSET('Smelter Look-up'!$H$4,$V1291-4,0))</f>
        <v/>
      </c>
      <c r="J1291" s="218" t="str">
        <f ca="1">IF(ISERROR($V1291),"",OFFSET('Smelter Look-up'!$I$4,$V1291-4,0))</f>
        <v/>
      </c>
      <c r="K1291" s="272"/>
      <c r="L1291" s="272"/>
      <c r="M1291" s="272"/>
      <c r="N1291" s="272"/>
      <c r="O1291" s="272"/>
      <c r="P1291" s="219"/>
      <c r="Q1291" s="273"/>
      <c r="R1291" s="216" t="str">
        <f ca="1">IF(ISERROR($V1291),"",OFFSET('Smelter Look-up'!$C$4,$V1291-4,0)&amp;"")</f>
        <v/>
      </c>
      <c r="S1291" s="224" t="str">
        <f t="shared" ca="1" si="183"/>
        <v/>
      </c>
      <c r="T1291" s="224" t="str">
        <f ca="1">IF(B1291="","",IF(ISERROR(MATCH($J1291,SorP!$B$1:$B$6230,0)),"",INDIRECT("'SorP'!$A$"&amp;MATCH($J1291,SorP!$B$1:$B$6230,0))))</f>
        <v/>
      </c>
      <c r="U1291" s="240"/>
      <c r="V1291" s="274" t="e">
        <f>IF(C1291="",NA(),MATCH($B1291&amp;$C1291,'Smelter Look-up'!$J:$J,0))</f>
        <v>#N/A</v>
      </c>
      <c r="W1291" s="275"/>
      <c r="X1291" s="275">
        <f t="shared" ca="1" si="184"/>
        <v>0</v>
      </c>
      <c r="Y1291" s="275"/>
      <c r="Z1291" s="275"/>
      <c r="AB1291" s="277" t="str">
        <f t="shared" si="185"/>
        <v/>
      </c>
    </row>
    <row r="1292" spans="1:28" s="276" customFormat="1" ht="20.25">
      <c r="A1292" s="330"/>
      <c r="B1292" s="216" t="str">
        <f>IF(LEN(A1292)=0,"",INDEX('Smelter Look-up'!$A:$A,MATCH($A1292,'Smelter Look-up'!$E:$E,0)))</f>
        <v/>
      </c>
      <c r="C1292" s="220" t="str">
        <f>IF(LEN(A1292)=0,"",INDEX('Smelter Look-up'!$C:$C,MATCH($A1292,'Smelter Look-up'!$E:$E,0)))</f>
        <v/>
      </c>
      <c r="D1292" s="282"/>
      <c r="E1292" s="216" t="str">
        <f ca="1">IF(ISERROR($V1292),"",OFFSET('Smelter Look-up'!$D$4,$V1292-4,0)&amp;"")</f>
        <v/>
      </c>
      <c r="F1292" s="216" t="str">
        <f ca="1">IF(ISERROR($V1292),"",OFFSET('Smelter Look-up'!$E$4,$V1292-4,0))</f>
        <v/>
      </c>
      <c r="G1292" s="216" t="str">
        <f ca="1">IF(C1292=$X$4,"Enter smelter details",IF(ISERROR($V1292),"",OFFSET('Smelter Look-up'!$F$4,$V1292-4,0)))</f>
        <v/>
      </c>
      <c r="H1292" s="217" t="str">
        <f ca="1">IF(ISERROR($V1292),"",OFFSET('Smelter Look-up'!$G$4,$V1292-4,0))</f>
        <v/>
      </c>
      <c r="I1292" s="218" t="str">
        <f ca="1">IF(ISERROR($V1292),"",OFFSET('Smelter Look-up'!$H$4,$V1292-4,0))</f>
        <v/>
      </c>
      <c r="J1292" s="218" t="str">
        <f ca="1">IF(ISERROR($V1292),"",OFFSET('Smelter Look-up'!$I$4,$V1292-4,0))</f>
        <v/>
      </c>
      <c r="K1292" s="272"/>
      <c r="L1292" s="272"/>
      <c r="M1292" s="272"/>
      <c r="N1292" s="272"/>
      <c r="O1292" s="272"/>
      <c r="P1292" s="219"/>
      <c r="Q1292" s="273"/>
      <c r="R1292" s="216" t="str">
        <f ca="1">IF(ISERROR($V1292),"",OFFSET('Smelter Look-up'!$C$4,$V1292-4,0)&amp;"")</f>
        <v/>
      </c>
      <c r="S1292" s="224" t="str">
        <f t="shared" ca="1" si="183"/>
        <v/>
      </c>
      <c r="T1292" s="224" t="str">
        <f ca="1">IF(B1292="","",IF(ISERROR(MATCH($J1292,SorP!$B$1:$B$6230,0)),"",INDIRECT("'SorP'!$A$"&amp;MATCH($J1292,SorP!$B$1:$B$6230,0))))</f>
        <v/>
      </c>
      <c r="U1292" s="240"/>
      <c r="V1292" s="274" t="e">
        <f>IF(C1292="",NA(),MATCH($B1292&amp;$C1292,'Smelter Look-up'!$J:$J,0))</f>
        <v>#N/A</v>
      </c>
      <c r="W1292" s="275"/>
      <c r="X1292" s="275">
        <f t="shared" ca="1" si="184"/>
        <v>0</v>
      </c>
      <c r="Y1292" s="275"/>
      <c r="Z1292" s="275"/>
      <c r="AB1292" s="277" t="str">
        <f t="shared" si="185"/>
        <v/>
      </c>
    </row>
    <row r="1293" spans="1:28" s="276" customFormat="1" ht="20.25">
      <c r="A1293" s="330"/>
      <c r="B1293" s="216" t="str">
        <f>IF(LEN(A1293)=0,"",INDEX('Smelter Look-up'!$A:$A,MATCH($A1293,'Smelter Look-up'!$E:$E,0)))</f>
        <v/>
      </c>
      <c r="C1293" s="220" t="str">
        <f>IF(LEN(A1293)=0,"",INDEX('Smelter Look-up'!$C:$C,MATCH($A1293,'Smelter Look-up'!$E:$E,0)))</f>
        <v/>
      </c>
      <c r="D1293" s="282"/>
      <c r="E1293" s="216" t="str">
        <f ca="1">IF(ISERROR($V1293),"",OFFSET('Smelter Look-up'!$D$4,$V1293-4,0)&amp;"")</f>
        <v/>
      </c>
      <c r="F1293" s="216" t="str">
        <f ca="1">IF(ISERROR($V1293),"",OFFSET('Smelter Look-up'!$E$4,$V1293-4,0))</f>
        <v/>
      </c>
      <c r="G1293" s="216" t="str">
        <f ca="1">IF(C1293=$X$4,"Enter smelter details",IF(ISERROR($V1293),"",OFFSET('Smelter Look-up'!$F$4,$V1293-4,0)))</f>
        <v/>
      </c>
      <c r="H1293" s="217" t="str">
        <f ca="1">IF(ISERROR($V1293),"",OFFSET('Smelter Look-up'!$G$4,$V1293-4,0))</f>
        <v/>
      </c>
      <c r="I1293" s="218" t="str">
        <f ca="1">IF(ISERROR($V1293),"",OFFSET('Smelter Look-up'!$H$4,$V1293-4,0))</f>
        <v/>
      </c>
      <c r="J1293" s="218" t="str">
        <f ca="1">IF(ISERROR($V1293),"",OFFSET('Smelter Look-up'!$I$4,$V1293-4,0))</f>
        <v/>
      </c>
      <c r="K1293" s="272"/>
      <c r="L1293" s="272"/>
      <c r="M1293" s="272"/>
      <c r="N1293" s="272"/>
      <c r="O1293" s="272"/>
      <c r="P1293" s="219"/>
      <c r="Q1293" s="273"/>
      <c r="R1293" s="216" t="str">
        <f ca="1">IF(ISERROR($V1293),"",OFFSET('Smelter Look-up'!$C$4,$V1293-4,0)&amp;"")</f>
        <v/>
      </c>
      <c r="S1293" s="224" t="str">
        <f t="shared" ca="1" si="183"/>
        <v/>
      </c>
      <c r="T1293" s="224" t="str">
        <f ca="1">IF(B1293="","",IF(ISERROR(MATCH($J1293,SorP!$B$1:$B$6230,0)),"",INDIRECT("'SorP'!$A$"&amp;MATCH($J1293,SorP!$B$1:$B$6230,0))))</f>
        <v/>
      </c>
      <c r="U1293" s="240"/>
      <c r="V1293" s="274" t="e">
        <f>IF(C1293="",NA(),MATCH($B1293&amp;$C1293,'Smelter Look-up'!$J:$J,0))</f>
        <v>#N/A</v>
      </c>
      <c r="W1293" s="275"/>
      <c r="X1293" s="275">
        <f t="shared" ca="1" si="184"/>
        <v>0</v>
      </c>
      <c r="Y1293" s="275"/>
      <c r="Z1293" s="275"/>
      <c r="AB1293" s="277" t="str">
        <f t="shared" si="185"/>
        <v/>
      </c>
    </row>
    <row r="1294" spans="1:28" s="276" customFormat="1" ht="20.25">
      <c r="A1294" s="330"/>
      <c r="B1294" s="216" t="str">
        <f>IF(LEN(A1294)=0,"",INDEX('Smelter Look-up'!$A:$A,MATCH($A1294,'Smelter Look-up'!$E:$E,0)))</f>
        <v/>
      </c>
      <c r="C1294" s="220" t="str">
        <f>IF(LEN(A1294)=0,"",INDEX('Smelter Look-up'!$C:$C,MATCH($A1294,'Smelter Look-up'!$E:$E,0)))</f>
        <v/>
      </c>
      <c r="D1294" s="282"/>
      <c r="E1294" s="216" t="str">
        <f ca="1">IF(ISERROR($V1294),"",OFFSET('Smelter Look-up'!$D$4,$V1294-4,0)&amp;"")</f>
        <v/>
      </c>
      <c r="F1294" s="216" t="str">
        <f ca="1">IF(ISERROR($V1294),"",OFFSET('Smelter Look-up'!$E$4,$V1294-4,0))</f>
        <v/>
      </c>
      <c r="G1294" s="216" t="str">
        <f ca="1">IF(C1294=$X$4,"Enter smelter details",IF(ISERROR($V1294),"",OFFSET('Smelter Look-up'!$F$4,$V1294-4,0)))</f>
        <v/>
      </c>
      <c r="H1294" s="217" t="str">
        <f ca="1">IF(ISERROR($V1294),"",OFFSET('Smelter Look-up'!$G$4,$V1294-4,0))</f>
        <v/>
      </c>
      <c r="I1294" s="218" t="str">
        <f ca="1">IF(ISERROR($V1294),"",OFFSET('Smelter Look-up'!$H$4,$V1294-4,0))</f>
        <v/>
      </c>
      <c r="J1294" s="218" t="str">
        <f ca="1">IF(ISERROR($V1294),"",OFFSET('Smelter Look-up'!$I$4,$V1294-4,0))</f>
        <v/>
      </c>
      <c r="K1294" s="272"/>
      <c r="L1294" s="272"/>
      <c r="M1294" s="272"/>
      <c r="N1294" s="272"/>
      <c r="O1294" s="272"/>
      <c r="P1294" s="219"/>
      <c r="Q1294" s="273"/>
      <c r="R1294" s="216" t="str">
        <f ca="1">IF(ISERROR($V1294),"",OFFSET('Smelter Look-up'!$C$4,$V1294-4,0)&amp;"")</f>
        <v/>
      </c>
      <c r="S1294" s="224" t="str">
        <f t="shared" ca="1" si="183"/>
        <v/>
      </c>
      <c r="T1294" s="224" t="str">
        <f ca="1">IF(B1294="","",IF(ISERROR(MATCH($J1294,SorP!$B$1:$B$6230,0)),"",INDIRECT("'SorP'!$A$"&amp;MATCH($J1294,SorP!$B$1:$B$6230,0))))</f>
        <v/>
      </c>
      <c r="U1294" s="240"/>
      <c r="V1294" s="274" t="e">
        <f>IF(C1294="",NA(),MATCH($B1294&amp;$C1294,'Smelter Look-up'!$J:$J,0))</f>
        <v>#N/A</v>
      </c>
      <c r="W1294" s="275"/>
      <c r="X1294" s="275">
        <f t="shared" ca="1" si="184"/>
        <v>0</v>
      </c>
      <c r="Y1294" s="275"/>
      <c r="Z1294" s="275"/>
      <c r="AB1294" s="277" t="str">
        <f t="shared" si="185"/>
        <v/>
      </c>
    </row>
    <row r="1295" spans="1:28" s="276" customFormat="1" ht="20.25">
      <c r="A1295" s="330"/>
      <c r="B1295" s="216" t="str">
        <f>IF(LEN(A1295)=0,"",INDEX('Smelter Look-up'!$A:$A,MATCH($A1295,'Smelter Look-up'!$E:$E,0)))</f>
        <v/>
      </c>
      <c r="C1295" s="220" t="str">
        <f>IF(LEN(A1295)=0,"",INDEX('Smelter Look-up'!$C:$C,MATCH($A1295,'Smelter Look-up'!$E:$E,0)))</f>
        <v/>
      </c>
      <c r="D1295" s="282"/>
      <c r="E1295" s="216" t="str">
        <f ca="1">IF(ISERROR($V1295),"",OFFSET('Smelter Look-up'!$D$4,$V1295-4,0)&amp;"")</f>
        <v/>
      </c>
      <c r="F1295" s="216" t="str">
        <f ca="1">IF(ISERROR($V1295),"",OFFSET('Smelter Look-up'!$E$4,$V1295-4,0))</f>
        <v/>
      </c>
      <c r="G1295" s="216" t="str">
        <f ca="1">IF(C1295=$X$4,"Enter smelter details",IF(ISERROR($V1295),"",OFFSET('Smelter Look-up'!$F$4,$V1295-4,0)))</f>
        <v/>
      </c>
      <c r="H1295" s="217" t="str">
        <f ca="1">IF(ISERROR($V1295),"",OFFSET('Smelter Look-up'!$G$4,$V1295-4,0))</f>
        <v/>
      </c>
      <c r="I1295" s="218" t="str">
        <f ca="1">IF(ISERROR($V1295),"",OFFSET('Smelter Look-up'!$H$4,$V1295-4,0))</f>
        <v/>
      </c>
      <c r="J1295" s="218" t="str">
        <f ca="1">IF(ISERROR($V1295),"",OFFSET('Smelter Look-up'!$I$4,$V1295-4,0))</f>
        <v/>
      </c>
      <c r="K1295" s="272"/>
      <c r="L1295" s="272"/>
      <c r="M1295" s="272"/>
      <c r="N1295" s="272"/>
      <c r="O1295" s="272"/>
      <c r="P1295" s="219"/>
      <c r="Q1295" s="273"/>
      <c r="R1295" s="216" t="str">
        <f ca="1">IF(ISERROR($V1295),"",OFFSET('Smelter Look-up'!$C$4,$V1295-4,0)&amp;"")</f>
        <v/>
      </c>
      <c r="S1295" s="224" t="str">
        <f t="shared" ca="1" si="183"/>
        <v/>
      </c>
      <c r="T1295" s="224" t="str">
        <f ca="1">IF(B1295="","",IF(ISERROR(MATCH($J1295,SorP!$B$1:$B$6230,0)),"",INDIRECT("'SorP'!$A$"&amp;MATCH($J1295,SorP!$B$1:$B$6230,0))))</f>
        <v/>
      </c>
      <c r="U1295" s="240"/>
      <c r="V1295" s="274" t="e">
        <f>IF(C1295="",NA(),MATCH($B1295&amp;$C1295,'Smelter Look-up'!$J:$J,0))</f>
        <v>#N/A</v>
      </c>
      <c r="W1295" s="275"/>
      <c r="X1295" s="275">
        <f t="shared" ca="1" si="184"/>
        <v>0</v>
      </c>
      <c r="Y1295" s="275"/>
      <c r="Z1295" s="275"/>
      <c r="AB1295" s="277" t="str">
        <f t="shared" si="185"/>
        <v/>
      </c>
    </row>
    <row r="1296" spans="1:28" s="276" customFormat="1" ht="20.25">
      <c r="A1296" s="330"/>
      <c r="B1296" s="216" t="str">
        <f>IF(LEN(A1296)=0,"",INDEX('Smelter Look-up'!$A:$A,MATCH($A1296,'Smelter Look-up'!$E:$E,0)))</f>
        <v/>
      </c>
      <c r="C1296" s="220" t="str">
        <f>IF(LEN(A1296)=0,"",INDEX('Smelter Look-up'!$C:$C,MATCH($A1296,'Smelter Look-up'!$E:$E,0)))</f>
        <v/>
      </c>
      <c r="D1296" s="282"/>
      <c r="E1296" s="216" t="str">
        <f ca="1">IF(ISERROR($V1296),"",OFFSET('Smelter Look-up'!$D$4,$V1296-4,0)&amp;"")</f>
        <v/>
      </c>
      <c r="F1296" s="216" t="str">
        <f ca="1">IF(ISERROR($V1296),"",OFFSET('Smelter Look-up'!$E$4,$V1296-4,0))</f>
        <v/>
      </c>
      <c r="G1296" s="216" t="str">
        <f ca="1">IF(C1296=$X$4,"Enter smelter details",IF(ISERROR($V1296),"",OFFSET('Smelter Look-up'!$F$4,$V1296-4,0)))</f>
        <v/>
      </c>
      <c r="H1296" s="217" t="str">
        <f ca="1">IF(ISERROR($V1296),"",OFFSET('Smelter Look-up'!$G$4,$V1296-4,0))</f>
        <v/>
      </c>
      <c r="I1296" s="218" t="str">
        <f ca="1">IF(ISERROR($V1296),"",OFFSET('Smelter Look-up'!$H$4,$V1296-4,0))</f>
        <v/>
      </c>
      <c r="J1296" s="218" t="str">
        <f ca="1">IF(ISERROR($V1296),"",OFFSET('Smelter Look-up'!$I$4,$V1296-4,0))</f>
        <v/>
      </c>
      <c r="K1296" s="272"/>
      <c r="L1296" s="272"/>
      <c r="M1296" s="272"/>
      <c r="N1296" s="272"/>
      <c r="O1296" s="272"/>
      <c r="P1296" s="219"/>
      <c r="Q1296" s="273"/>
      <c r="R1296" s="216" t="str">
        <f ca="1">IF(ISERROR($V1296),"",OFFSET('Smelter Look-up'!$C$4,$V1296-4,0)&amp;"")</f>
        <v/>
      </c>
      <c r="S1296" s="224" t="str">
        <f t="shared" ca="1" si="183"/>
        <v/>
      </c>
      <c r="T1296" s="224" t="str">
        <f ca="1">IF(B1296="","",IF(ISERROR(MATCH($J1296,SorP!$B$1:$B$6230,0)),"",INDIRECT("'SorP'!$A$"&amp;MATCH($J1296,SorP!$B$1:$B$6230,0))))</f>
        <v/>
      </c>
      <c r="U1296" s="240"/>
      <c r="V1296" s="274" t="e">
        <f>IF(C1296="",NA(),MATCH($B1296&amp;$C1296,'Smelter Look-up'!$J:$J,0))</f>
        <v>#N/A</v>
      </c>
      <c r="W1296" s="275"/>
      <c r="X1296" s="275">
        <f t="shared" ca="1" si="184"/>
        <v>0</v>
      </c>
      <c r="Y1296" s="275"/>
      <c r="Z1296" s="275"/>
      <c r="AB1296" s="277" t="str">
        <f t="shared" si="185"/>
        <v/>
      </c>
    </row>
    <row r="1297" spans="1:28" s="276" customFormat="1" ht="20.25">
      <c r="A1297" s="330"/>
      <c r="B1297" s="216" t="str">
        <f>IF(LEN(A1297)=0,"",INDEX('Smelter Look-up'!$A:$A,MATCH($A1297,'Smelter Look-up'!$E:$E,0)))</f>
        <v/>
      </c>
      <c r="C1297" s="220" t="str">
        <f>IF(LEN(A1297)=0,"",INDEX('Smelter Look-up'!$C:$C,MATCH($A1297,'Smelter Look-up'!$E:$E,0)))</f>
        <v/>
      </c>
      <c r="D1297" s="282"/>
      <c r="E1297" s="216" t="str">
        <f ca="1">IF(ISERROR($V1297),"",OFFSET('Smelter Look-up'!$D$4,$V1297-4,0)&amp;"")</f>
        <v/>
      </c>
      <c r="F1297" s="216" t="str">
        <f ca="1">IF(ISERROR($V1297),"",OFFSET('Smelter Look-up'!$E$4,$V1297-4,0))</f>
        <v/>
      </c>
      <c r="G1297" s="216" t="str">
        <f ca="1">IF(C1297=$X$4,"Enter smelter details",IF(ISERROR($V1297),"",OFFSET('Smelter Look-up'!$F$4,$V1297-4,0)))</f>
        <v/>
      </c>
      <c r="H1297" s="217" t="str">
        <f ca="1">IF(ISERROR($V1297),"",OFFSET('Smelter Look-up'!$G$4,$V1297-4,0))</f>
        <v/>
      </c>
      <c r="I1297" s="218" t="str">
        <f ca="1">IF(ISERROR($V1297),"",OFFSET('Smelter Look-up'!$H$4,$V1297-4,0))</f>
        <v/>
      </c>
      <c r="J1297" s="218" t="str">
        <f ca="1">IF(ISERROR($V1297),"",OFFSET('Smelter Look-up'!$I$4,$V1297-4,0))</f>
        <v/>
      </c>
      <c r="K1297" s="272"/>
      <c r="L1297" s="272"/>
      <c r="M1297" s="272"/>
      <c r="N1297" s="272"/>
      <c r="O1297" s="272"/>
      <c r="P1297" s="219"/>
      <c r="Q1297" s="273"/>
      <c r="R1297" s="216" t="str">
        <f ca="1">IF(ISERROR($V1297),"",OFFSET('Smelter Look-up'!$C$4,$V1297-4,0)&amp;"")</f>
        <v/>
      </c>
      <c r="S1297" s="224" t="str">
        <f t="shared" ca="1" si="183"/>
        <v/>
      </c>
      <c r="T1297" s="224" t="str">
        <f ca="1">IF(B1297="","",IF(ISERROR(MATCH($J1297,SorP!$B$1:$B$6230,0)),"",INDIRECT("'SorP'!$A$"&amp;MATCH($J1297,SorP!$B$1:$B$6230,0))))</f>
        <v/>
      </c>
      <c r="U1297" s="240"/>
      <c r="V1297" s="274" t="e">
        <f>IF(C1297="",NA(),MATCH($B1297&amp;$C1297,'Smelter Look-up'!$J:$J,0))</f>
        <v>#N/A</v>
      </c>
      <c r="W1297" s="275"/>
      <c r="X1297" s="275">
        <f t="shared" ca="1" si="184"/>
        <v>0</v>
      </c>
      <c r="Y1297" s="275"/>
      <c r="Z1297" s="275"/>
      <c r="AB1297" s="277" t="str">
        <f t="shared" si="185"/>
        <v/>
      </c>
    </row>
    <row r="1298" spans="1:28" s="276" customFormat="1" ht="20.25">
      <c r="A1298" s="330"/>
      <c r="B1298" s="216" t="str">
        <f>IF(LEN(A1298)=0,"",INDEX('Smelter Look-up'!$A:$A,MATCH($A1298,'Smelter Look-up'!$E:$E,0)))</f>
        <v/>
      </c>
      <c r="C1298" s="220" t="str">
        <f>IF(LEN(A1298)=0,"",INDEX('Smelter Look-up'!$C:$C,MATCH($A1298,'Smelter Look-up'!$E:$E,0)))</f>
        <v/>
      </c>
      <c r="D1298" s="282"/>
      <c r="E1298" s="216" t="str">
        <f ca="1">IF(ISERROR($V1298),"",OFFSET('Smelter Look-up'!$D$4,$V1298-4,0)&amp;"")</f>
        <v/>
      </c>
      <c r="F1298" s="216" t="str">
        <f ca="1">IF(ISERROR($V1298),"",OFFSET('Smelter Look-up'!$E$4,$V1298-4,0))</f>
        <v/>
      </c>
      <c r="G1298" s="216" t="str">
        <f ca="1">IF(C1298=$X$4,"Enter smelter details",IF(ISERROR($V1298),"",OFFSET('Smelter Look-up'!$F$4,$V1298-4,0)))</f>
        <v/>
      </c>
      <c r="H1298" s="217" t="str">
        <f ca="1">IF(ISERROR($V1298),"",OFFSET('Smelter Look-up'!$G$4,$V1298-4,0))</f>
        <v/>
      </c>
      <c r="I1298" s="218" t="str">
        <f ca="1">IF(ISERROR($V1298),"",OFFSET('Smelter Look-up'!$H$4,$V1298-4,0))</f>
        <v/>
      </c>
      <c r="J1298" s="218" t="str">
        <f ca="1">IF(ISERROR($V1298),"",OFFSET('Smelter Look-up'!$I$4,$V1298-4,0))</f>
        <v/>
      </c>
      <c r="K1298" s="272"/>
      <c r="L1298" s="272"/>
      <c r="M1298" s="272"/>
      <c r="N1298" s="272"/>
      <c r="O1298" s="272"/>
      <c r="P1298" s="219"/>
      <c r="Q1298" s="273"/>
      <c r="R1298" s="216" t="str">
        <f ca="1">IF(ISERROR($V1298),"",OFFSET('Smelter Look-up'!$C$4,$V1298-4,0)&amp;"")</f>
        <v/>
      </c>
      <c r="S1298" s="224" t="str">
        <f t="shared" ca="1" si="183"/>
        <v/>
      </c>
      <c r="T1298" s="224" t="str">
        <f ca="1">IF(B1298="","",IF(ISERROR(MATCH($J1298,SorP!$B$1:$B$6230,0)),"",INDIRECT("'SorP'!$A$"&amp;MATCH($J1298,SorP!$B$1:$B$6230,0))))</f>
        <v/>
      </c>
      <c r="U1298" s="240"/>
      <c r="V1298" s="274" t="e">
        <f>IF(C1298="",NA(),MATCH($B1298&amp;$C1298,'Smelter Look-up'!$J:$J,0))</f>
        <v>#N/A</v>
      </c>
      <c r="W1298" s="275"/>
      <c r="X1298" s="275">
        <f t="shared" ca="1" si="184"/>
        <v>0</v>
      </c>
      <c r="Y1298" s="275"/>
      <c r="Z1298" s="275"/>
      <c r="AB1298" s="277" t="str">
        <f t="shared" si="185"/>
        <v/>
      </c>
    </row>
    <row r="1299" spans="1:28" s="276" customFormat="1" ht="20.25">
      <c r="A1299" s="330"/>
      <c r="B1299" s="216" t="str">
        <f>IF(LEN(A1299)=0,"",INDEX('Smelter Look-up'!$A:$A,MATCH($A1299,'Smelter Look-up'!$E:$E,0)))</f>
        <v/>
      </c>
      <c r="C1299" s="220" t="str">
        <f>IF(LEN(A1299)=0,"",INDEX('Smelter Look-up'!$C:$C,MATCH($A1299,'Smelter Look-up'!$E:$E,0)))</f>
        <v/>
      </c>
      <c r="D1299" s="282"/>
      <c r="E1299" s="216" t="str">
        <f ca="1">IF(ISERROR($V1299),"",OFFSET('Smelter Look-up'!$D$4,$V1299-4,0)&amp;"")</f>
        <v/>
      </c>
      <c r="F1299" s="216" t="str">
        <f ca="1">IF(ISERROR($V1299),"",OFFSET('Smelter Look-up'!$E$4,$V1299-4,0))</f>
        <v/>
      </c>
      <c r="G1299" s="216" t="str">
        <f ca="1">IF(C1299=$X$4,"Enter smelter details",IF(ISERROR($V1299),"",OFFSET('Smelter Look-up'!$F$4,$V1299-4,0)))</f>
        <v/>
      </c>
      <c r="H1299" s="217" t="str">
        <f ca="1">IF(ISERROR($V1299),"",OFFSET('Smelter Look-up'!$G$4,$V1299-4,0))</f>
        <v/>
      </c>
      <c r="I1299" s="218" t="str">
        <f ca="1">IF(ISERROR($V1299),"",OFFSET('Smelter Look-up'!$H$4,$V1299-4,0))</f>
        <v/>
      </c>
      <c r="J1299" s="218" t="str">
        <f ca="1">IF(ISERROR($V1299),"",OFFSET('Smelter Look-up'!$I$4,$V1299-4,0))</f>
        <v/>
      </c>
      <c r="K1299" s="272"/>
      <c r="L1299" s="272"/>
      <c r="M1299" s="272"/>
      <c r="N1299" s="272"/>
      <c r="O1299" s="272"/>
      <c r="P1299" s="219"/>
      <c r="Q1299" s="273"/>
      <c r="R1299" s="216" t="str">
        <f ca="1">IF(ISERROR($V1299),"",OFFSET('Smelter Look-up'!$C$4,$V1299-4,0)&amp;"")</f>
        <v/>
      </c>
      <c r="S1299" s="224" t="str">
        <f t="shared" ca="1" si="183"/>
        <v/>
      </c>
      <c r="T1299" s="224" t="str">
        <f ca="1">IF(B1299="","",IF(ISERROR(MATCH($J1299,SorP!$B$1:$B$6230,0)),"",INDIRECT("'SorP'!$A$"&amp;MATCH($J1299,SorP!$B$1:$B$6230,0))))</f>
        <v/>
      </c>
      <c r="U1299" s="240"/>
      <c r="V1299" s="274" t="e">
        <f>IF(C1299="",NA(),MATCH($B1299&amp;$C1299,'Smelter Look-up'!$J:$J,0))</f>
        <v>#N/A</v>
      </c>
      <c r="W1299" s="275"/>
      <c r="X1299" s="275">
        <f t="shared" ca="1" si="184"/>
        <v>0</v>
      </c>
      <c r="Y1299" s="275"/>
      <c r="Z1299" s="275"/>
      <c r="AB1299" s="277" t="str">
        <f t="shared" si="185"/>
        <v/>
      </c>
    </row>
    <row r="1300" spans="1:28" s="276" customFormat="1" ht="20.25">
      <c r="A1300" s="330"/>
      <c r="B1300" s="216" t="str">
        <f>IF(LEN(A1300)=0,"",INDEX('Smelter Look-up'!$A:$A,MATCH($A1300,'Smelter Look-up'!$E:$E,0)))</f>
        <v/>
      </c>
      <c r="C1300" s="220" t="str">
        <f>IF(LEN(A1300)=0,"",INDEX('Smelter Look-up'!$C:$C,MATCH($A1300,'Smelter Look-up'!$E:$E,0)))</f>
        <v/>
      </c>
      <c r="D1300" s="282"/>
      <c r="E1300" s="216" t="str">
        <f ca="1">IF(ISERROR($V1300),"",OFFSET('Smelter Look-up'!$D$4,$V1300-4,0)&amp;"")</f>
        <v/>
      </c>
      <c r="F1300" s="216" t="str">
        <f ca="1">IF(ISERROR($V1300),"",OFFSET('Smelter Look-up'!$E$4,$V1300-4,0))</f>
        <v/>
      </c>
      <c r="G1300" s="216" t="str">
        <f ca="1">IF(C1300=$X$4,"Enter smelter details",IF(ISERROR($V1300),"",OFFSET('Smelter Look-up'!$F$4,$V1300-4,0)))</f>
        <v/>
      </c>
      <c r="H1300" s="217" t="str">
        <f ca="1">IF(ISERROR($V1300),"",OFFSET('Smelter Look-up'!$G$4,$V1300-4,0))</f>
        <v/>
      </c>
      <c r="I1300" s="218" t="str">
        <f ca="1">IF(ISERROR($V1300),"",OFFSET('Smelter Look-up'!$H$4,$V1300-4,0))</f>
        <v/>
      </c>
      <c r="J1300" s="218" t="str">
        <f ca="1">IF(ISERROR($V1300),"",OFFSET('Smelter Look-up'!$I$4,$V1300-4,0))</f>
        <v/>
      </c>
      <c r="K1300" s="272"/>
      <c r="L1300" s="272"/>
      <c r="M1300" s="272"/>
      <c r="N1300" s="272"/>
      <c r="O1300" s="272"/>
      <c r="P1300" s="219"/>
      <c r="Q1300" s="273"/>
      <c r="R1300" s="216" t="str">
        <f ca="1">IF(ISERROR($V1300),"",OFFSET('Smelter Look-up'!$C$4,$V1300-4,0)&amp;"")</f>
        <v/>
      </c>
      <c r="S1300" s="224" t="str">
        <f t="shared" ca="1" si="183"/>
        <v/>
      </c>
      <c r="T1300" s="224" t="str">
        <f ca="1">IF(B1300="","",IF(ISERROR(MATCH($J1300,SorP!$B$1:$B$6230,0)),"",INDIRECT("'SorP'!$A$"&amp;MATCH($J1300,SorP!$B$1:$B$6230,0))))</f>
        <v/>
      </c>
      <c r="U1300" s="240"/>
      <c r="V1300" s="274" t="e">
        <f>IF(C1300="",NA(),MATCH($B1300&amp;$C1300,'Smelter Look-up'!$J:$J,0))</f>
        <v>#N/A</v>
      </c>
      <c r="W1300" s="275"/>
      <c r="X1300" s="275">
        <f t="shared" ca="1" si="184"/>
        <v>0</v>
      </c>
      <c r="Y1300" s="275"/>
      <c r="Z1300" s="275"/>
      <c r="AB1300" s="277" t="str">
        <f t="shared" si="185"/>
        <v/>
      </c>
    </row>
    <row r="1301" spans="1:28" s="276" customFormat="1" ht="20.25">
      <c r="A1301" s="330"/>
      <c r="B1301" s="216" t="str">
        <f>IF(LEN(A1301)=0,"",INDEX('Smelter Look-up'!$A:$A,MATCH($A1301,'Smelter Look-up'!$E:$E,0)))</f>
        <v/>
      </c>
      <c r="C1301" s="220" t="str">
        <f>IF(LEN(A1301)=0,"",INDEX('Smelter Look-up'!$C:$C,MATCH($A1301,'Smelter Look-up'!$E:$E,0)))</f>
        <v/>
      </c>
      <c r="D1301" s="282"/>
      <c r="E1301" s="216" t="str">
        <f ca="1">IF(ISERROR($V1301),"",OFFSET('Smelter Look-up'!$D$4,$V1301-4,0)&amp;"")</f>
        <v/>
      </c>
      <c r="F1301" s="216" t="str">
        <f ca="1">IF(ISERROR($V1301),"",OFFSET('Smelter Look-up'!$E$4,$V1301-4,0))</f>
        <v/>
      </c>
      <c r="G1301" s="216" t="str">
        <f ca="1">IF(C1301=$X$4,"Enter smelter details",IF(ISERROR($V1301),"",OFFSET('Smelter Look-up'!$F$4,$V1301-4,0)))</f>
        <v/>
      </c>
      <c r="H1301" s="217" t="str">
        <f ca="1">IF(ISERROR($V1301),"",OFFSET('Smelter Look-up'!$G$4,$V1301-4,0))</f>
        <v/>
      </c>
      <c r="I1301" s="218" t="str">
        <f ca="1">IF(ISERROR($V1301),"",OFFSET('Smelter Look-up'!$H$4,$V1301-4,0))</f>
        <v/>
      </c>
      <c r="J1301" s="218" t="str">
        <f ca="1">IF(ISERROR($V1301),"",OFFSET('Smelter Look-up'!$I$4,$V1301-4,0))</f>
        <v/>
      </c>
      <c r="K1301" s="272"/>
      <c r="L1301" s="272"/>
      <c r="M1301" s="272"/>
      <c r="N1301" s="272"/>
      <c r="O1301" s="272"/>
      <c r="P1301" s="219"/>
      <c r="Q1301" s="273"/>
      <c r="R1301" s="216" t="str">
        <f ca="1">IF(ISERROR($V1301),"",OFFSET('Smelter Look-up'!$C$4,$V1301-4,0)&amp;"")</f>
        <v/>
      </c>
      <c r="S1301" s="224" t="str">
        <f t="shared" ca="1" si="183"/>
        <v/>
      </c>
      <c r="T1301" s="224" t="str">
        <f ca="1">IF(B1301="","",IF(ISERROR(MATCH($J1301,SorP!$B$1:$B$6230,0)),"",INDIRECT("'SorP'!$A$"&amp;MATCH($J1301,SorP!$B$1:$B$6230,0))))</f>
        <v/>
      </c>
      <c r="U1301" s="240"/>
      <c r="V1301" s="274" t="e">
        <f>IF(C1301="",NA(),MATCH($B1301&amp;$C1301,'Smelter Look-up'!$J:$J,0))</f>
        <v>#N/A</v>
      </c>
      <c r="W1301" s="275"/>
      <c r="X1301" s="275">
        <f t="shared" ca="1" si="184"/>
        <v>0</v>
      </c>
      <c r="Y1301" s="275"/>
      <c r="Z1301" s="275"/>
      <c r="AB1301" s="277" t="str">
        <f t="shared" si="185"/>
        <v/>
      </c>
    </row>
    <row r="1302" spans="1:28" s="276" customFormat="1" ht="20.25">
      <c r="A1302" s="330"/>
      <c r="B1302" s="216" t="str">
        <f>IF(LEN(A1302)=0,"",INDEX('Smelter Look-up'!$A:$A,MATCH($A1302,'Smelter Look-up'!$E:$E,0)))</f>
        <v/>
      </c>
      <c r="C1302" s="220" t="str">
        <f>IF(LEN(A1302)=0,"",INDEX('Smelter Look-up'!$C:$C,MATCH($A1302,'Smelter Look-up'!$E:$E,0)))</f>
        <v/>
      </c>
      <c r="D1302" s="282"/>
      <c r="E1302" s="216" t="str">
        <f ca="1">IF(ISERROR($V1302),"",OFFSET('Smelter Look-up'!$D$4,$V1302-4,0)&amp;"")</f>
        <v/>
      </c>
      <c r="F1302" s="216" t="str">
        <f ca="1">IF(ISERROR($V1302),"",OFFSET('Smelter Look-up'!$E$4,$V1302-4,0))</f>
        <v/>
      </c>
      <c r="G1302" s="216" t="str">
        <f ca="1">IF(C1302=$X$4,"Enter smelter details",IF(ISERROR($V1302),"",OFFSET('Smelter Look-up'!$F$4,$V1302-4,0)))</f>
        <v/>
      </c>
      <c r="H1302" s="217" t="str">
        <f ca="1">IF(ISERROR($V1302),"",OFFSET('Smelter Look-up'!$G$4,$V1302-4,0))</f>
        <v/>
      </c>
      <c r="I1302" s="218" t="str">
        <f ca="1">IF(ISERROR($V1302),"",OFFSET('Smelter Look-up'!$H$4,$V1302-4,0))</f>
        <v/>
      </c>
      <c r="J1302" s="218" t="str">
        <f ca="1">IF(ISERROR($V1302),"",OFFSET('Smelter Look-up'!$I$4,$V1302-4,0))</f>
        <v/>
      </c>
      <c r="K1302" s="272"/>
      <c r="L1302" s="272"/>
      <c r="M1302" s="272"/>
      <c r="N1302" s="272"/>
      <c r="O1302" s="272"/>
      <c r="P1302" s="219"/>
      <c r="Q1302" s="273"/>
      <c r="R1302" s="216" t="str">
        <f ca="1">IF(ISERROR($V1302),"",OFFSET('Smelter Look-up'!$C$4,$V1302-4,0)&amp;"")</f>
        <v/>
      </c>
      <c r="S1302" s="224" t="str">
        <f t="shared" ca="1" si="183"/>
        <v/>
      </c>
      <c r="T1302" s="224" t="str">
        <f ca="1">IF(B1302="","",IF(ISERROR(MATCH($J1302,SorP!$B$1:$B$6230,0)),"",INDIRECT("'SorP'!$A$"&amp;MATCH($J1302,SorP!$B$1:$B$6230,0))))</f>
        <v/>
      </c>
      <c r="U1302" s="240"/>
      <c r="V1302" s="274" t="e">
        <f>IF(C1302="",NA(),MATCH($B1302&amp;$C1302,'Smelter Look-up'!$J:$J,0))</f>
        <v>#N/A</v>
      </c>
      <c r="W1302" s="275"/>
      <c r="X1302" s="275">
        <f t="shared" ca="1" si="184"/>
        <v>0</v>
      </c>
      <c r="Y1302" s="275"/>
      <c r="Z1302" s="275"/>
      <c r="AB1302" s="277" t="str">
        <f t="shared" si="185"/>
        <v/>
      </c>
    </row>
    <row r="1303" spans="1:28" s="276" customFormat="1" ht="20.25">
      <c r="A1303" s="330"/>
      <c r="B1303" s="216" t="str">
        <f>IF(LEN(A1303)=0,"",INDEX('Smelter Look-up'!$A:$A,MATCH($A1303,'Smelter Look-up'!$E:$E,0)))</f>
        <v/>
      </c>
      <c r="C1303" s="220" t="str">
        <f>IF(LEN(A1303)=0,"",INDEX('Smelter Look-up'!$C:$C,MATCH($A1303,'Smelter Look-up'!$E:$E,0)))</f>
        <v/>
      </c>
      <c r="D1303" s="282"/>
      <c r="E1303" s="216" t="str">
        <f ca="1">IF(ISERROR($V1303),"",OFFSET('Smelter Look-up'!$D$4,$V1303-4,0)&amp;"")</f>
        <v/>
      </c>
      <c r="F1303" s="216" t="str">
        <f ca="1">IF(ISERROR($V1303),"",OFFSET('Smelter Look-up'!$E$4,$V1303-4,0))</f>
        <v/>
      </c>
      <c r="G1303" s="216" t="str">
        <f ca="1">IF(C1303=$X$4,"Enter smelter details",IF(ISERROR($V1303),"",OFFSET('Smelter Look-up'!$F$4,$V1303-4,0)))</f>
        <v/>
      </c>
      <c r="H1303" s="217" t="str">
        <f ca="1">IF(ISERROR($V1303),"",OFFSET('Smelter Look-up'!$G$4,$V1303-4,0))</f>
        <v/>
      </c>
      <c r="I1303" s="218" t="str">
        <f ca="1">IF(ISERROR($V1303),"",OFFSET('Smelter Look-up'!$H$4,$V1303-4,0))</f>
        <v/>
      </c>
      <c r="J1303" s="218" t="str">
        <f ca="1">IF(ISERROR($V1303),"",OFFSET('Smelter Look-up'!$I$4,$V1303-4,0))</f>
        <v/>
      </c>
      <c r="K1303" s="272"/>
      <c r="L1303" s="272"/>
      <c r="M1303" s="272"/>
      <c r="N1303" s="272"/>
      <c r="O1303" s="272"/>
      <c r="P1303" s="219"/>
      <c r="Q1303" s="273"/>
      <c r="R1303" s="216" t="str">
        <f ca="1">IF(ISERROR($V1303),"",OFFSET('Smelter Look-up'!$C$4,$V1303-4,0)&amp;"")</f>
        <v/>
      </c>
      <c r="S1303" s="224" t="str">
        <f t="shared" ca="1" si="183"/>
        <v/>
      </c>
      <c r="T1303" s="224" t="str">
        <f ca="1">IF(B1303="","",IF(ISERROR(MATCH($J1303,SorP!$B$1:$B$6230,0)),"",INDIRECT("'SorP'!$A$"&amp;MATCH($J1303,SorP!$B$1:$B$6230,0))))</f>
        <v/>
      </c>
      <c r="U1303" s="240"/>
      <c r="V1303" s="274" t="e">
        <f>IF(C1303="",NA(),MATCH($B1303&amp;$C1303,'Smelter Look-up'!$J:$J,0))</f>
        <v>#N/A</v>
      </c>
      <c r="W1303" s="275"/>
      <c r="X1303" s="275">
        <f t="shared" ca="1" si="184"/>
        <v>0</v>
      </c>
      <c r="Y1303" s="275"/>
      <c r="Z1303" s="275"/>
      <c r="AB1303" s="277" t="str">
        <f t="shared" si="185"/>
        <v/>
      </c>
    </row>
    <row r="1304" spans="1:28" s="276" customFormat="1" ht="20.25">
      <c r="A1304" s="330"/>
      <c r="B1304" s="216" t="str">
        <f>IF(LEN(A1304)=0,"",INDEX('Smelter Look-up'!$A:$A,MATCH($A1304,'Smelter Look-up'!$E:$E,0)))</f>
        <v/>
      </c>
      <c r="C1304" s="220" t="str">
        <f>IF(LEN(A1304)=0,"",INDEX('Smelter Look-up'!$C:$C,MATCH($A1304,'Smelter Look-up'!$E:$E,0)))</f>
        <v/>
      </c>
      <c r="D1304" s="282"/>
      <c r="E1304" s="216" t="str">
        <f ca="1">IF(ISERROR($V1304),"",OFFSET('Smelter Look-up'!$D$4,$V1304-4,0)&amp;"")</f>
        <v/>
      </c>
      <c r="F1304" s="216" t="str">
        <f ca="1">IF(ISERROR($V1304),"",OFFSET('Smelter Look-up'!$E$4,$V1304-4,0))</f>
        <v/>
      </c>
      <c r="G1304" s="216" t="str">
        <f ca="1">IF(C1304=$X$4,"Enter smelter details",IF(ISERROR($V1304),"",OFFSET('Smelter Look-up'!$F$4,$V1304-4,0)))</f>
        <v/>
      </c>
      <c r="H1304" s="217" t="str">
        <f ca="1">IF(ISERROR($V1304),"",OFFSET('Smelter Look-up'!$G$4,$V1304-4,0))</f>
        <v/>
      </c>
      <c r="I1304" s="218" t="str">
        <f ca="1">IF(ISERROR($V1304),"",OFFSET('Smelter Look-up'!$H$4,$V1304-4,0))</f>
        <v/>
      </c>
      <c r="J1304" s="218" t="str">
        <f ca="1">IF(ISERROR($V1304),"",OFFSET('Smelter Look-up'!$I$4,$V1304-4,0))</f>
        <v/>
      </c>
      <c r="K1304" s="272"/>
      <c r="L1304" s="272"/>
      <c r="M1304" s="272"/>
      <c r="N1304" s="272"/>
      <c r="O1304" s="272"/>
      <c r="P1304" s="219"/>
      <c r="Q1304" s="273"/>
      <c r="R1304" s="216" t="str">
        <f ca="1">IF(ISERROR($V1304),"",OFFSET('Smelter Look-up'!$C$4,$V1304-4,0)&amp;"")</f>
        <v/>
      </c>
      <c r="S1304" s="224" t="str">
        <f t="shared" ca="1" si="183"/>
        <v/>
      </c>
      <c r="T1304" s="224" t="str">
        <f ca="1">IF(B1304="","",IF(ISERROR(MATCH($J1304,SorP!$B$1:$B$6230,0)),"",INDIRECT("'SorP'!$A$"&amp;MATCH($J1304,SorP!$B$1:$B$6230,0))))</f>
        <v/>
      </c>
      <c r="U1304" s="240"/>
      <c r="V1304" s="274" t="e">
        <f>IF(C1304="",NA(),MATCH($B1304&amp;$C1304,'Smelter Look-up'!$J:$J,0))</f>
        <v>#N/A</v>
      </c>
      <c r="W1304" s="275"/>
      <c r="X1304" s="275">
        <f t="shared" ca="1" si="184"/>
        <v>0</v>
      </c>
      <c r="Y1304" s="275"/>
      <c r="Z1304" s="275"/>
      <c r="AB1304" s="277" t="str">
        <f t="shared" si="185"/>
        <v/>
      </c>
    </row>
    <row r="1305" spans="1:28" s="276" customFormat="1" ht="20.25">
      <c r="A1305" s="330"/>
      <c r="B1305" s="216" t="str">
        <f>IF(LEN(A1305)=0,"",INDEX('Smelter Look-up'!$A:$A,MATCH($A1305,'Smelter Look-up'!$E:$E,0)))</f>
        <v/>
      </c>
      <c r="C1305" s="220" t="str">
        <f>IF(LEN(A1305)=0,"",INDEX('Smelter Look-up'!$C:$C,MATCH($A1305,'Smelter Look-up'!$E:$E,0)))</f>
        <v/>
      </c>
      <c r="D1305" s="282"/>
      <c r="E1305" s="216" t="str">
        <f ca="1">IF(ISERROR($V1305),"",OFFSET('Smelter Look-up'!$D$4,$V1305-4,0)&amp;"")</f>
        <v/>
      </c>
      <c r="F1305" s="216" t="str">
        <f ca="1">IF(ISERROR($V1305),"",OFFSET('Smelter Look-up'!$E$4,$V1305-4,0))</f>
        <v/>
      </c>
      <c r="G1305" s="216" t="str">
        <f ca="1">IF(C1305=$X$4,"Enter smelter details",IF(ISERROR($V1305),"",OFFSET('Smelter Look-up'!$F$4,$V1305-4,0)))</f>
        <v/>
      </c>
      <c r="H1305" s="217" t="str">
        <f ca="1">IF(ISERROR($V1305),"",OFFSET('Smelter Look-up'!$G$4,$V1305-4,0))</f>
        <v/>
      </c>
      <c r="I1305" s="218" t="str">
        <f ca="1">IF(ISERROR($V1305),"",OFFSET('Smelter Look-up'!$H$4,$V1305-4,0))</f>
        <v/>
      </c>
      <c r="J1305" s="218" t="str">
        <f ca="1">IF(ISERROR($V1305),"",OFFSET('Smelter Look-up'!$I$4,$V1305-4,0))</f>
        <v/>
      </c>
      <c r="K1305" s="272"/>
      <c r="L1305" s="272"/>
      <c r="M1305" s="272"/>
      <c r="N1305" s="272"/>
      <c r="O1305" s="272"/>
      <c r="P1305" s="219"/>
      <c r="Q1305" s="273"/>
      <c r="R1305" s="216" t="str">
        <f ca="1">IF(ISERROR($V1305),"",OFFSET('Smelter Look-up'!$C$4,$V1305-4,0)&amp;"")</f>
        <v/>
      </c>
      <c r="S1305" s="224" t="str">
        <f t="shared" ca="1" si="183"/>
        <v/>
      </c>
      <c r="T1305" s="224" t="str">
        <f ca="1">IF(B1305="","",IF(ISERROR(MATCH($J1305,SorP!$B$1:$B$6230,0)),"",INDIRECT("'SorP'!$A$"&amp;MATCH($J1305,SorP!$B$1:$B$6230,0))))</f>
        <v/>
      </c>
      <c r="U1305" s="240"/>
      <c r="V1305" s="274" t="e">
        <f>IF(C1305="",NA(),MATCH($B1305&amp;$C1305,'Smelter Look-up'!$J:$J,0))</f>
        <v>#N/A</v>
      </c>
      <c r="W1305" s="275"/>
      <c r="X1305" s="275">
        <f t="shared" ca="1" si="184"/>
        <v>0</v>
      </c>
      <c r="Y1305" s="275"/>
      <c r="Z1305" s="275"/>
      <c r="AB1305" s="277" t="str">
        <f t="shared" si="185"/>
        <v/>
      </c>
    </row>
    <row r="1306" spans="1:28" s="276" customFormat="1" ht="20.25">
      <c r="A1306" s="330"/>
      <c r="B1306" s="216" t="str">
        <f>IF(LEN(A1306)=0,"",INDEX('Smelter Look-up'!$A:$A,MATCH($A1306,'Smelter Look-up'!$E:$E,0)))</f>
        <v/>
      </c>
      <c r="C1306" s="220" t="str">
        <f>IF(LEN(A1306)=0,"",INDEX('Smelter Look-up'!$C:$C,MATCH($A1306,'Smelter Look-up'!$E:$E,0)))</f>
        <v/>
      </c>
      <c r="D1306" s="282"/>
      <c r="E1306" s="216" t="str">
        <f ca="1">IF(ISERROR($V1306),"",OFFSET('Smelter Look-up'!$D$4,$V1306-4,0)&amp;"")</f>
        <v/>
      </c>
      <c r="F1306" s="216" t="str">
        <f ca="1">IF(ISERROR($V1306),"",OFFSET('Smelter Look-up'!$E$4,$V1306-4,0))</f>
        <v/>
      </c>
      <c r="G1306" s="216" t="str">
        <f ca="1">IF(C1306=$X$4,"Enter smelter details",IF(ISERROR($V1306),"",OFFSET('Smelter Look-up'!$F$4,$V1306-4,0)))</f>
        <v/>
      </c>
      <c r="H1306" s="217" t="str">
        <f ca="1">IF(ISERROR($V1306),"",OFFSET('Smelter Look-up'!$G$4,$V1306-4,0))</f>
        <v/>
      </c>
      <c r="I1306" s="218" t="str">
        <f ca="1">IF(ISERROR($V1306),"",OFFSET('Smelter Look-up'!$H$4,$V1306-4,0))</f>
        <v/>
      </c>
      <c r="J1306" s="218" t="str">
        <f ca="1">IF(ISERROR($V1306),"",OFFSET('Smelter Look-up'!$I$4,$V1306-4,0))</f>
        <v/>
      </c>
      <c r="K1306" s="272"/>
      <c r="L1306" s="272"/>
      <c r="M1306" s="272"/>
      <c r="N1306" s="272"/>
      <c r="O1306" s="272"/>
      <c r="P1306" s="219"/>
      <c r="Q1306" s="273"/>
      <c r="R1306" s="216" t="str">
        <f ca="1">IF(ISERROR($V1306),"",OFFSET('Smelter Look-up'!$C$4,$V1306-4,0)&amp;"")</f>
        <v/>
      </c>
      <c r="S1306" s="224" t="str">
        <f t="shared" ca="1" si="183"/>
        <v/>
      </c>
      <c r="T1306" s="224" t="str">
        <f ca="1">IF(B1306="","",IF(ISERROR(MATCH($J1306,SorP!$B$1:$B$6230,0)),"",INDIRECT("'SorP'!$A$"&amp;MATCH($J1306,SorP!$B$1:$B$6230,0))))</f>
        <v/>
      </c>
      <c r="U1306" s="240"/>
      <c r="V1306" s="274" t="e">
        <f>IF(C1306="",NA(),MATCH($B1306&amp;$C1306,'Smelter Look-up'!$J:$J,0))</f>
        <v>#N/A</v>
      </c>
      <c r="W1306" s="275"/>
      <c r="X1306" s="275">
        <f t="shared" ca="1" si="184"/>
        <v>0</v>
      </c>
      <c r="Y1306" s="275"/>
      <c r="Z1306" s="275"/>
      <c r="AB1306" s="277" t="str">
        <f t="shared" si="185"/>
        <v/>
      </c>
    </row>
    <row r="1307" spans="1:28" s="276" customFormat="1" ht="20.25">
      <c r="A1307" s="330"/>
      <c r="B1307" s="216" t="str">
        <f>IF(LEN(A1307)=0,"",INDEX('Smelter Look-up'!$A:$A,MATCH($A1307,'Smelter Look-up'!$E:$E,0)))</f>
        <v/>
      </c>
      <c r="C1307" s="220" t="str">
        <f>IF(LEN(A1307)=0,"",INDEX('Smelter Look-up'!$C:$C,MATCH($A1307,'Smelter Look-up'!$E:$E,0)))</f>
        <v/>
      </c>
      <c r="D1307" s="282"/>
      <c r="E1307" s="216" t="str">
        <f ca="1">IF(ISERROR($V1307),"",OFFSET('Smelter Look-up'!$D$4,$V1307-4,0)&amp;"")</f>
        <v/>
      </c>
      <c r="F1307" s="216" t="str">
        <f ca="1">IF(ISERROR($V1307),"",OFFSET('Smelter Look-up'!$E$4,$V1307-4,0))</f>
        <v/>
      </c>
      <c r="G1307" s="216" t="str">
        <f ca="1">IF(C1307=$X$4,"Enter smelter details",IF(ISERROR($V1307),"",OFFSET('Smelter Look-up'!$F$4,$V1307-4,0)))</f>
        <v/>
      </c>
      <c r="H1307" s="217" t="str">
        <f ca="1">IF(ISERROR($V1307),"",OFFSET('Smelter Look-up'!$G$4,$V1307-4,0))</f>
        <v/>
      </c>
      <c r="I1307" s="218" t="str">
        <f ca="1">IF(ISERROR($V1307),"",OFFSET('Smelter Look-up'!$H$4,$V1307-4,0))</f>
        <v/>
      </c>
      <c r="J1307" s="218" t="str">
        <f ca="1">IF(ISERROR($V1307),"",OFFSET('Smelter Look-up'!$I$4,$V1307-4,0))</f>
        <v/>
      </c>
      <c r="K1307" s="272"/>
      <c r="L1307" s="272"/>
      <c r="M1307" s="272"/>
      <c r="N1307" s="272"/>
      <c r="O1307" s="272"/>
      <c r="P1307" s="219"/>
      <c r="Q1307" s="273"/>
      <c r="R1307" s="216" t="str">
        <f ca="1">IF(ISERROR($V1307),"",OFFSET('Smelter Look-up'!$C$4,$V1307-4,0)&amp;"")</f>
        <v/>
      </c>
      <c r="S1307" s="224" t="str">
        <f t="shared" ca="1" si="183"/>
        <v/>
      </c>
      <c r="T1307" s="224" t="str">
        <f ca="1">IF(B1307="","",IF(ISERROR(MATCH($J1307,SorP!$B$1:$B$6230,0)),"",INDIRECT("'SorP'!$A$"&amp;MATCH($J1307,SorP!$B$1:$B$6230,0))))</f>
        <v/>
      </c>
      <c r="U1307" s="240"/>
      <c r="V1307" s="274" t="e">
        <f>IF(C1307="",NA(),MATCH($B1307&amp;$C1307,'Smelter Look-up'!$J:$J,0))</f>
        <v>#N/A</v>
      </c>
      <c r="W1307" s="275"/>
      <c r="X1307" s="275">
        <f t="shared" ca="1" si="184"/>
        <v>0</v>
      </c>
      <c r="Y1307" s="275"/>
      <c r="Z1307" s="275"/>
      <c r="AB1307" s="277" t="str">
        <f t="shared" si="185"/>
        <v/>
      </c>
    </row>
    <row r="1308" spans="1:28" s="276" customFormat="1" ht="20.25">
      <c r="A1308" s="330"/>
      <c r="B1308" s="216" t="str">
        <f>IF(LEN(A1308)=0,"",INDEX('Smelter Look-up'!$A:$A,MATCH($A1308,'Smelter Look-up'!$E:$E,0)))</f>
        <v/>
      </c>
      <c r="C1308" s="220" t="str">
        <f>IF(LEN(A1308)=0,"",INDEX('Smelter Look-up'!$C:$C,MATCH($A1308,'Smelter Look-up'!$E:$E,0)))</f>
        <v/>
      </c>
      <c r="D1308" s="282"/>
      <c r="E1308" s="216" t="str">
        <f ca="1">IF(ISERROR($V1308),"",OFFSET('Smelter Look-up'!$D$4,$V1308-4,0)&amp;"")</f>
        <v/>
      </c>
      <c r="F1308" s="216" t="str">
        <f ca="1">IF(ISERROR($V1308),"",OFFSET('Smelter Look-up'!$E$4,$V1308-4,0))</f>
        <v/>
      </c>
      <c r="G1308" s="216" t="str">
        <f ca="1">IF(C1308=$X$4,"Enter smelter details",IF(ISERROR($V1308),"",OFFSET('Smelter Look-up'!$F$4,$V1308-4,0)))</f>
        <v/>
      </c>
      <c r="H1308" s="217" t="str">
        <f ca="1">IF(ISERROR($V1308),"",OFFSET('Smelter Look-up'!$G$4,$V1308-4,0))</f>
        <v/>
      </c>
      <c r="I1308" s="218" t="str">
        <f ca="1">IF(ISERROR($V1308),"",OFFSET('Smelter Look-up'!$H$4,$V1308-4,0))</f>
        <v/>
      </c>
      <c r="J1308" s="218" t="str">
        <f ca="1">IF(ISERROR($V1308),"",OFFSET('Smelter Look-up'!$I$4,$V1308-4,0))</f>
        <v/>
      </c>
      <c r="K1308" s="272"/>
      <c r="L1308" s="272"/>
      <c r="M1308" s="272"/>
      <c r="N1308" s="272"/>
      <c r="O1308" s="272"/>
      <c r="P1308" s="219"/>
      <c r="Q1308" s="273"/>
      <c r="R1308" s="216" t="str">
        <f ca="1">IF(ISERROR($V1308),"",OFFSET('Smelter Look-up'!$C$4,$V1308-4,0)&amp;"")</f>
        <v/>
      </c>
      <c r="S1308" s="224" t="str">
        <f t="shared" ref="S1308:S1338" ca="1" si="186">IF(B1308="","",IF(ISERROR(MATCH($E1308,CL,0)),"Unknown",INDIRECT("'C'!$A$"&amp;MATCH($E1308,CL,0)+1)))</f>
        <v/>
      </c>
      <c r="T1308" s="224" t="str">
        <f ca="1">IF(B1308="","",IF(ISERROR(MATCH($J1308,SorP!$B$1:$B$6230,0)),"",INDIRECT("'SorP'!$A$"&amp;MATCH($J1308,SorP!$B$1:$B$6230,0))))</f>
        <v/>
      </c>
      <c r="U1308" s="240"/>
      <c r="V1308" s="274" t="e">
        <f>IF(C1308="",NA(),MATCH($B1308&amp;$C1308,'Smelter Look-up'!$J:$J,0))</f>
        <v>#N/A</v>
      </c>
      <c r="W1308" s="275"/>
      <c r="X1308" s="275">
        <f t="shared" ref="X1308:X1338" ca="1" si="187">IF(AND(C1308="Smelter not listed",OR(LEN(D1308)=0,LEN(E1308)=0)),1,0)</f>
        <v>0</v>
      </c>
      <c r="Y1308" s="275"/>
      <c r="Z1308" s="275"/>
      <c r="AB1308" s="277" t="str">
        <f t="shared" ref="AB1308:AB1338" si="188">B1308&amp;C1308</f>
        <v/>
      </c>
    </row>
    <row r="1309" spans="1:28" s="276" customFormat="1" ht="20.25">
      <c r="A1309" s="330"/>
      <c r="B1309" s="216" t="str">
        <f>IF(LEN(A1309)=0,"",INDEX('Smelter Look-up'!$A:$A,MATCH($A1309,'Smelter Look-up'!$E:$E,0)))</f>
        <v/>
      </c>
      <c r="C1309" s="220" t="str">
        <f>IF(LEN(A1309)=0,"",INDEX('Smelter Look-up'!$C:$C,MATCH($A1309,'Smelter Look-up'!$E:$E,0)))</f>
        <v/>
      </c>
      <c r="D1309" s="282"/>
      <c r="E1309" s="216" t="str">
        <f ca="1">IF(ISERROR($V1309),"",OFFSET('Smelter Look-up'!$D$4,$V1309-4,0)&amp;"")</f>
        <v/>
      </c>
      <c r="F1309" s="216" t="str">
        <f ca="1">IF(ISERROR($V1309),"",OFFSET('Smelter Look-up'!$E$4,$V1309-4,0))</f>
        <v/>
      </c>
      <c r="G1309" s="216" t="str">
        <f ca="1">IF(C1309=$X$4,"Enter smelter details",IF(ISERROR($V1309),"",OFFSET('Smelter Look-up'!$F$4,$V1309-4,0)))</f>
        <v/>
      </c>
      <c r="H1309" s="217" t="str">
        <f ca="1">IF(ISERROR($V1309),"",OFFSET('Smelter Look-up'!$G$4,$V1309-4,0))</f>
        <v/>
      </c>
      <c r="I1309" s="218" t="str">
        <f ca="1">IF(ISERROR($V1309),"",OFFSET('Smelter Look-up'!$H$4,$V1309-4,0))</f>
        <v/>
      </c>
      <c r="J1309" s="218" t="str">
        <f ca="1">IF(ISERROR($V1309),"",OFFSET('Smelter Look-up'!$I$4,$V1309-4,0))</f>
        <v/>
      </c>
      <c r="K1309" s="272"/>
      <c r="L1309" s="272"/>
      <c r="M1309" s="272"/>
      <c r="N1309" s="272"/>
      <c r="O1309" s="272"/>
      <c r="P1309" s="219"/>
      <c r="Q1309" s="273"/>
      <c r="R1309" s="216" t="str">
        <f ca="1">IF(ISERROR($V1309),"",OFFSET('Smelter Look-up'!$C$4,$V1309-4,0)&amp;"")</f>
        <v/>
      </c>
      <c r="S1309" s="224" t="str">
        <f t="shared" ca="1" si="186"/>
        <v/>
      </c>
      <c r="T1309" s="224" t="str">
        <f ca="1">IF(B1309="","",IF(ISERROR(MATCH($J1309,SorP!$B$1:$B$6230,0)),"",INDIRECT("'SorP'!$A$"&amp;MATCH($J1309,SorP!$B$1:$B$6230,0))))</f>
        <v/>
      </c>
      <c r="U1309" s="240"/>
      <c r="V1309" s="274" t="e">
        <f>IF(C1309="",NA(),MATCH($B1309&amp;$C1309,'Smelter Look-up'!$J:$J,0))</f>
        <v>#N/A</v>
      </c>
      <c r="W1309" s="275"/>
      <c r="X1309" s="275">
        <f t="shared" ca="1" si="187"/>
        <v>0</v>
      </c>
      <c r="Y1309" s="275"/>
      <c r="Z1309" s="275"/>
      <c r="AB1309" s="277" t="str">
        <f t="shared" si="188"/>
        <v/>
      </c>
    </row>
    <row r="1310" spans="1:28" s="276" customFormat="1" ht="20.25">
      <c r="A1310" s="330"/>
      <c r="B1310" s="216" t="str">
        <f>IF(LEN(A1310)=0,"",INDEX('Smelter Look-up'!$A:$A,MATCH($A1310,'Smelter Look-up'!$E:$E,0)))</f>
        <v/>
      </c>
      <c r="C1310" s="220" t="str">
        <f>IF(LEN(A1310)=0,"",INDEX('Smelter Look-up'!$C:$C,MATCH($A1310,'Smelter Look-up'!$E:$E,0)))</f>
        <v/>
      </c>
      <c r="D1310" s="282"/>
      <c r="E1310" s="216" t="str">
        <f ca="1">IF(ISERROR($V1310),"",OFFSET('Smelter Look-up'!$D$4,$V1310-4,0)&amp;"")</f>
        <v/>
      </c>
      <c r="F1310" s="216" t="str">
        <f ca="1">IF(ISERROR($V1310),"",OFFSET('Smelter Look-up'!$E$4,$V1310-4,0))</f>
        <v/>
      </c>
      <c r="G1310" s="216" t="str">
        <f ca="1">IF(C1310=$X$4,"Enter smelter details",IF(ISERROR($V1310),"",OFFSET('Smelter Look-up'!$F$4,$V1310-4,0)))</f>
        <v/>
      </c>
      <c r="H1310" s="217" t="str">
        <f ca="1">IF(ISERROR($V1310),"",OFFSET('Smelter Look-up'!$G$4,$V1310-4,0))</f>
        <v/>
      </c>
      <c r="I1310" s="218" t="str">
        <f ca="1">IF(ISERROR($V1310),"",OFFSET('Smelter Look-up'!$H$4,$V1310-4,0))</f>
        <v/>
      </c>
      <c r="J1310" s="218" t="str">
        <f ca="1">IF(ISERROR($V1310),"",OFFSET('Smelter Look-up'!$I$4,$V1310-4,0))</f>
        <v/>
      </c>
      <c r="K1310" s="272"/>
      <c r="L1310" s="272"/>
      <c r="M1310" s="272"/>
      <c r="N1310" s="272"/>
      <c r="O1310" s="272"/>
      <c r="P1310" s="219"/>
      <c r="Q1310" s="273"/>
      <c r="R1310" s="216" t="str">
        <f ca="1">IF(ISERROR($V1310),"",OFFSET('Smelter Look-up'!$C$4,$V1310-4,0)&amp;"")</f>
        <v/>
      </c>
      <c r="S1310" s="224" t="str">
        <f t="shared" ca="1" si="186"/>
        <v/>
      </c>
      <c r="T1310" s="224" t="str">
        <f ca="1">IF(B1310="","",IF(ISERROR(MATCH($J1310,SorP!$B$1:$B$6230,0)),"",INDIRECT("'SorP'!$A$"&amp;MATCH($J1310,SorP!$B$1:$B$6230,0))))</f>
        <v/>
      </c>
      <c r="U1310" s="240"/>
      <c r="V1310" s="274" t="e">
        <f>IF(C1310="",NA(),MATCH($B1310&amp;$C1310,'Smelter Look-up'!$J:$J,0))</f>
        <v>#N/A</v>
      </c>
      <c r="W1310" s="275"/>
      <c r="X1310" s="275">
        <f t="shared" ca="1" si="187"/>
        <v>0</v>
      </c>
      <c r="Y1310" s="275"/>
      <c r="Z1310" s="275"/>
      <c r="AB1310" s="277" t="str">
        <f t="shared" si="188"/>
        <v/>
      </c>
    </row>
    <row r="1311" spans="1:28" s="276" customFormat="1" ht="20.25">
      <c r="A1311" s="330"/>
      <c r="B1311" s="216" t="str">
        <f>IF(LEN(A1311)=0,"",INDEX('Smelter Look-up'!$A:$A,MATCH($A1311,'Smelter Look-up'!$E:$E,0)))</f>
        <v/>
      </c>
      <c r="C1311" s="220" t="str">
        <f>IF(LEN(A1311)=0,"",INDEX('Smelter Look-up'!$C:$C,MATCH($A1311,'Smelter Look-up'!$E:$E,0)))</f>
        <v/>
      </c>
      <c r="D1311" s="282"/>
      <c r="E1311" s="216" t="str">
        <f ca="1">IF(ISERROR($V1311),"",OFFSET('Smelter Look-up'!$D$4,$V1311-4,0)&amp;"")</f>
        <v/>
      </c>
      <c r="F1311" s="216" t="str">
        <f ca="1">IF(ISERROR($V1311),"",OFFSET('Smelter Look-up'!$E$4,$V1311-4,0))</f>
        <v/>
      </c>
      <c r="G1311" s="216" t="str">
        <f ca="1">IF(C1311=$X$4,"Enter smelter details",IF(ISERROR($V1311),"",OFFSET('Smelter Look-up'!$F$4,$V1311-4,0)))</f>
        <v/>
      </c>
      <c r="H1311" s="217" t="str">
        <f ca="1">IF(ISERROR($V1311),"",OFFSET('Smelter Look-up'!$G$4,$V1311-4,0))</f>
        <v/>
      </c>
      <c r="I1311" s="218" t="str">
        <f ca="1">IF(ISERROR($V1311),"",OFFSET('Smelter Look-up'!$H$4,$V1311-4,0))</f>
        <v/>
      </c>
      <c r="J1311" s="218" t="str">
        <f ca="1">IF(ISERROR($V1311),"",OFFSET('Smelter Look-up'!$I$4,$V1311-4,0))</f>
        <v/>
      </c>
      <c r="K1311" s="272"/>
      <c r="L1311" s="272"/>
      <c r="M1311" s="272"/>
      <c r="N1311" s="272"/>
      <c r="O1311" s="272"/>
      <c r="P1311" s="219"/>
      <c r="Q1311" s="273"/>
      <c r="R1311" s="216" t="str">
        <f ca="1">IF(ISERROR($V1311),"",OFFSET('Smelter Look-up'!$C$4,$V1311-4,0)&amp;"")</f>
        <v/>
      </c>
      <c r="S1311" s="224" t="str">
        <f t="shared" ca="1" si="186"/>
        <v/>
      </c>
      <c r="T1311" s="224" t="str">
        <f ca="1">IF(B1311="","",IF(ISERROR(MATCH($J1311,SorP!$B$1:$B$6230,0)),"",INDIRECT("'SorP'!$A$"&amp;MATCH($J1311,SorP!$B$1:$B$6230,0))))</f>
        <v/>
      </c>
      <c r="U1311" s="240"/>
      <c r="V1311" s="274" t="e">
        <f>IF(C1311="",NA(),MATCH($B1311&amp;$C1311,'Smelter Look-up'!$J:$J,0))</f>
        <v>#N/A</v>
      </c>
      <c r="W1311" s="275"/>
      <c r="X1311" s="275">
        <f t="shared" ca="1" si="187"/>
        <v>0</v>
      </c>
      <c r="Y1311" s="275"/>
      <c r="Z1311" s="275"/>
      <c r="AB1311" s="277" t="str">
        <f t="shared" si="188"/>
        <v/>
      </c>
    </row>
    <row r="1312" spans="1:28" s="276" customFormat="1" ht="20.25">
      <c r="A1312" s="330"/>
      <c r="B1312" s="216" t="str">
        <f>IF(LEN(A1312)=0,"",INDEX('Smelter Look-up'!$A:$A,MATCH($A1312,'Smelter Look-up'!$E:$E,0)))</f>
        <v/>
      </c>
      <c r="C1312" s="220" t="str">
        <f>IF(LEN(A1312)=0,"",INDEX('Smelter Look-up'!$C:$C,MATCH($A1312,'Smelter Look-up'!$E:$E,0)))</f>
        <v/>
      </c>
      <c r="D1312" s="282"/>
      <c r="E1312" s="216" t="str">
        <f ca="1">IF(ISERROR($V1312),"",OFFSET('Smelter Look-up'!$D$4,$V1312-4,0)&amp;"")</f>
        <v/>
      </c>
      <c r="F1312" s="216" t="str">
        <f ca="1">IF(ISERROR($V1312),"",OFFSET('Smelter Look-up'!$E$4,$V1312-4,0))</f>
        <v/>
      </c>
      <c r="G1312" s="216" t="str">
        <f ca="1">IF(C1312=$X$4,"Enter smelter details",IF(ISERROR($V1312),"",OFFSET('Smelter Look-up'!$F$4,$V1312-4,0)))</f>
        <v/>
      </c>
      <c r="H1312" s="217" t="str">
        <f ca="1">IF(ISERROR($V1312),"",OFFSET('Smelter Look-up'!$G$4,$V1312-4,0))</f>
        <v/>
      </c>
      <c r="I1312" s="218" t="str">
        <f ca="1">IF(ISERROR($V1312),"",OFFSET('Smelter Look-up'!$H$4,$V1312-4,0))</f>
        <v/>
      </c>
      <c r="J1312" s="218" t="str">
        <f ca="1">IF(ISERROR($V1312),"",OFFSET('Smelter Look-up'!$I$4,$V1312-4,0))</f>
        <v/>
      </c>
      <c r="K1312" s="272"/>
      <c r="L1312" s="272"/>
      <c r="M1312" s="272"/>
      <c r="N1312" s="272"/>
      <c r="O1312" s="272"/>
      <c r="P1312" s="219"/>
      <c r="Q1312" s="273"/>
      <c r="R1312" s="216" t="str">
        <f ca="1">IF(ISERROR($V1312),"",OFFSET('Smelter Look-up'!$C$4,$V1312-4,0)&amp;"")</f>
        <v/>
      </c>
      <c r="S1312" s="224" t="str">
        <f t="shared" ca="1" si="186"/>
        <v/>
      </c>
      <c r="T1312" s="224" t="str">
        <f ca="1">IF(B1312="","",IF(ISERROR(MATCH($J1312,SorP!$B$1:$B$6230,0)),"",INDIRECT("'SorP'!$A$"&amp;MATCH($J1312,SorP!$B$1:$B$6230,0))))</f>
        <v/>
      </c>
      <c r="U1312" s="240"/>
      <c r="V1312" s="274" t="e">
        <f>IF(C1312="",NA(),MATCH($B1312&amp;$C1312,'Smelter Look-up'!$J:$J,0))</f>
        <v>#N/A</v>
      </c>
      <c r="W1312" s="275"/>
      <c r="X1312" s="275">
        <f t="shared" ca="1" si="187"/>
        <v>0</v>
      </c>
      <c r="Y1312" s="275"/>
      <c r="Z1312" s="275"/>
      <c r="AB1312" s="277" t="str">
        <f t="shared" si="188"/>
        <v/>
      </c>
    </row>
    <row r="1313" spans="1:28" s="276" customFormat="1" ht="20.25">
      <c r="A1313" s="330"/>
      <c r="B1313" s="216" t="str">
        <f>IF(LEN(A1313)=0,"",INDEX('Smelter Look-up'!$A:$A,MATCH($A1313,'Smelter Look-up'!$E:$E,0)))</f>
        <v/>
      </c>
      <c r="C1313" s="220" t="str">
        <f>IF(LEN(A1313)=0,"",INDEX('Smelter Look-up'!$C:$C,MATCH($A1313,'Smelter Look-up'!$E:$E,0)))</f>
        <v/>
      </c>
      <c r="D1313" s="282"/>
      <c r="E1313" s="216" t="str">
        <f ca="1">IF(ISERROR($V1313),"",OFFSET('Smelter Look-up'!$D$4,$V1313-4,0)&amp;"")</f>
        <v/>
      </c>
      <c r="F1313" s="216" t="str">
        <f ca="1">IF(ISERROR($V1313),"",OFFSET('Smelter Look-up'!$E$4,$V1313-4,0))</f>
        <v/>
      </c>
      <c r="G1313" s="216" t="str">
        <f ca="1">IF(C1313=$X$4,"Enter smelter details",IF(ISERROR($V1313),"",OFFSET('Smelter Look-up'!$F$4,$V1313-4,0)))</f>
        <v/>
      </c>
      <c r="H1313" s="217" t="str">
        <f ca="1">IF(ISERROR($V1313),"",OFFSET('Smelter Look-up'!$G$4,$V1313-4,0))</f>
        <v/>
      </c>
      <c r="I1313" s="218" t="str">
        <f ca="1">IF(ISERROR($V1313),"",OFFSET('Smelter Look-up'!$H$4,$V1313-4,0))</f>
        <v/>
      </c>
      <c r="J1313" s="218" t="str">
        <f ca="1">IF(ISERROR($V1313),"",OFFSET('Smelter Look-up'!$I$4,$V1313-4,0))</f>
        <v/>
      </c>
      <c r="K1313" s="272"/>
      <c r="L1313" s="272"/>
      <c r="M1313" s="272"/>
      <c r="N1313" s="272"/>
      <c r="O1313" s="272"/>
      <c r="P1313" s="219"/>
      <c r="Q1313" s="273"/>
      <c r="R1313" s="216" t="str">
        <f ca="1">IF(ISERROR($V1313),"",OFFSET('Smelter Look-up'!$C$4,$V1313-4,0)&amp;"")</f>
        <v/>
      </c>
      <c r="S1313" s="224" t="str">
        <f t="shared" ca="1" si="186"/>
        <v/>
      </c>
      <c r="T1313" s="224" t="str">
        <f ca="1">IF(B1313="","",IF(ISERROR(MATCH($J1313,SorP!$B$1:$B$6230,0)),"",INDIRECT("'SorP'!$A$"&amp;MATCH($J1313,SorP!$B$1:$B$6230,0))))</f>
        <v/>
      </c>
      <c r="U1313" s="240"/>
      <c r="V1313" s="274" t="e">
        <f>IF(C1313="",NA(),MATCH($B1313&amp;$C1313,'Smelter Look-up'!$J:$J,0))</f>
        <v>#N/A</v>
      </c>
      <c r="W1313" s="275"/>
      <c r="X1313" s="275">
        <f t="shared" ca="1" si="187"/>
        <v>0</v>
      </c>
      <c r="Y1313" s="275"/>
      <c r="Z1313" s="275"/>
      <c r="AB1313" s="277" t="str">
        <f t="shared" si="188"/>
        <v/>
      </c>
    </row>
    <row r="1314" spans="1:28" s="276" customFormat="1" ht="20.25">
      <c r="A1314" s="330"/>
      <c r="B1314" s="216" t="str">
        <f>IF(LEN(A1314)=0,"",INDEX('Smelter Look-up'!$A:$A,MATCH($A1314,'Smelter Look-up'!$E:$E,0)))</f>
        <v/>
      </c>
      <c r="C1314" s="220" t="str">
        <f>IF(LEN(A1314)=0,"",INDEX('Smelter Look-up'!$C:$C,MATCH($A1314,'Smelter Look-up'!$E:$E,0)))</f>
        <v/>
      </c>
      <c r="D1314" s="282"/>
      <c r="E1314" s="216" t="str">
        <f ca="1">IF(ISERROR($V1314),"",OFFSET('Smelter Look-up'!$D$4,$V1314-4,0)&amp;"")</f>
        <v/>
      </c>
      <c r="F1314" s="216" t="str">
        <f ca="1">IF(ISERROR($V1314),"",OFFSET('Smelter Look-up'!$E$4,$V1314-4,0))</f>
        <v/>
      </c>
      <c r="G1314" s="216" t="str">
        <f ca="1">IF(C1314=$X$4,"Enter smelter details",IF(ISERROR($V1314),"",OFFSET('Smelter Look-up'!$F$4,$V1314-4,0)))</f>
        <v/>
      </c>
      <c r="H1314" s="217" t="str">
        <f ca="1">IF(ISERROR($V1314),"",OFFSET('Smelter Look-up'!$G$4,$V1314-4,0))</f>
        <v/>
      </c>
      <c r="I1314" s="218" t="str">
        <f ca="1">IF(ISERROR($V1314),"",OFFSET('Smelter Look-up'!$H$4,$V1314-4,0))</f>
        <v/>
      </c>
      <c r="J1314" s="218" t="str">
        <f ca="1">IF(ISERROR($V1314),"",OFFSET('Smelter Look-up'!$I$4,$V1314-4,0))</f>
        <v/>
      </c>
      <c r="K1314" s="272"/>
      <c r="L1314" s="272"/>
      <c r="M1314" s="272"/>
      <c r="N1314" s="272"/>
      <c r="O1314" s="272"/>
      <c r="P1314" s="219"/>
      <c r="Q1314" s="273"/>
      <c r="R1314" s="216" t="str">
        <f ca="1">IF(ISERROR($V1314),"",OFFSET('Smelter Look-up'!$C$4,$V1314-4,0)&amp;"")</f>
        <v/>
      </c>
      <c r="S1314" s="224" t="str">
        <f t="shared" ca="1" si="186"/>
        <v/>
      </c>
      <c r="T1314" s="224" t="str">
        <f ca="1">IF(B1314="","",IF(ISERROR(MATCH($J1314,SorP!$B$1:$B$6230,0)),"",INDIRECT("'SorP'!$A$"&amp;MATCH($J1314,SorP!$B$1:$B$6230,0))))</f>
        <v/>
      </c>
      <c r="U1314" s="240"/>
      <c r="V1314" s="274" t="e">
        <f>IF(C1314="",NA(),MATCH($B1314&amp;$C1314,'Smelter Look-up'!$J:$J,0))</f>
        <v>#N/A</v>
      </c>
      <c r="W1314" s="275"/>
      <c r="X1314" s="275">
        <f t="shared" ca="1" si="187"/>
        <v>0</v>
      </c>
      <c r="Y1314" s="275"/>
      <c r="Z1314" s="275"/>
      <c r="AB1314" s="277" t="str">
        <f t="shared" si="188"/>
        <v/>
      </c>
    </row>
    <row r="1315" spans="1:28" s="276" customFormat="1" ht="20.25">
      <c r="A1315" s="330"/>
      <c r="B1315" s="216" t="str">
        <f>IF(LEN(A1315)=0,"",INDEX('Smelter Look-up'!$A:$A,MATCH($A1315,'Smelter Look-up'!$E:$E,0)))</f>
        <v/>
      </c>
      <c r="C1315" s="220" t="str">
        <f>IF(LEN(A1315)=0,"",INDEX('Smelter Look-up'!$C:$C,MATCH($A1315,'Smelter Look-up'!$E:$E,0)))</f>
        <v/>
      </c>
      <c r="D1315" s="282"/>
      <c r="E1315" s="216" t="str">
        <f ca="1">IF(ISERROR($V1315),"",OFFSET('Smelter Look-up'!$D$4,$V1315-4,0)&amp;"")</f>
        <v/>
      </c>
      <c r="F1315" s="216" t="str">
        <f ca="1">IF(ISERROR($V1315),"",OFFSET('Smelter Look-up'!$E$4,$V1315-4,0))</f>
        <v/>
      </c>
      <c r="G1315" s="216" t="str">
        <f ca="1">IF(C1315=$X$4,"Enter smelter details",IF(ISERROR($V1315),"",OFFSET('Smelter Look-up'!$F$4,$V1315-4,0)))</f>
        <v/>
      </c>
      <c r="H1315" s="217" t="str">
        <f ca="1">IF(ISERROR($V1315),"",OFFSET('Smelter Look-up'!$G$4,$V1315-4,0))</f>
        <v/>
      </c>
      <c r="I1315" s="218" t="str">
        <f ca="1">IF(ISERROR($V1315),"",OFFSET('Smelter Look-up'!$H$4,$V1315-4,0))</f>
        <v/>
      </c>
      <c r="J1315" s="218" t="str">
        <f ca="1">IF(ISERROR($V1315),"",OFFSET('Smelter Look-up'!$I$4,$V1315-4,0))</f>
        <v/>
      </c>
      <c r="K1315" s="272"/>
      <c r="L1315" s="272"/>
      <c r="M1315" s="272"/>
      <c r="N1315" s="272"/>
      <c r="O1315" s="272"/>
      <c r="P1315" s="219"/>
      <c r="Q1315" s="273"/>
      <c r="R1315" s="216" t="str">
        <f ca="1">IF(ISERROR($V1315),"",OFFSET('Smelter Look-up'!$C$4,$V1315-4,0)&amp;"")</f>
        <v/>
      </c>
      <c r="S1315" s="224" t="str">
        <f t="shared" ca="1" si="186"/>
        <v/>
      </c>
      <c r="T1315" s="224" t="str">
        <f ca="1">IF(B1315="","",IF(ISERROR(MATCH($J1315,SorP!$B$1:$B$6230,0)),"",INDIRECT("'SorP'!$A$"&amp;MATCH($J1315,SorP!$B$1:$B$6230,0))))</f>
        <v/>
      </c>
      <c r="U1315" s="240"/>
      <c r="V1315" s="274" t="e">
        <f>IF(C1315="",NA(),MATCH($B1315&amp;$C1315,'Smelter Look-up'!$J:$J,0))</f>
        <v>#N/A</v>
      </c>
      <c r="W1315" s="275"/>
      <c r="X1315" s="275">
        <f t="shared" ca="1" si="187"/>
        <v>0</v>
      </c>
      <c r="Y1315" s="275"/>
      <c r="Z1315" s="275"/>
      <c r="AB1315" s="277" t="str">
        <f t="shared" si="188"/>
        <v/>
      </c>
    </row>
    <row r="1316" spans="1:28" s="276" customFormat="1" ht="20.25">
      <c r="A1316" s="330"/>
      <c r="B1316" s="216" t="str">
        <f>IF(LEN(A1316)=0,"",INDEX('Smelter Look-up'!$A:$A,MATCH($A1316,'Smelter Look-up'!$E:$E,0)))</f>
        <v/>
      </c>
      <c r="C1316" s="220" t="str">
        <f>IF(LEN(A1316)=0,"",INDEX('Smelter Look-up'!$C:$C,MATCH($A1316,'Smelter Look-up'!$E:$E,0)))</f>
        <v/>
      </c>
      <c r="D1316" s="282"/>
      <c r="E1316" s="216" t="str">
        <f ca="1">IF(ISERROR($V1316),"",OFFSET('Smelter Look-up'!$D$4,$V1316-4,0)&amp;"")</f>
        <v/>
      </c>
      <c r="F1316" s="216" t="str">
        <f ca="1">IF(ISERROR($V1316),"",OFFSET('Smelter Look-up'!$E$4,$V1316-4,0))</f>
        <v/>
      </c>
      <c r="G1316" s="216" t="str">
        <f ca="1">IF(C1316=$X$4,"Enter smelter details",IF(ISERROR($V1316),"",OFFSET('Smelter Look-up'!$F$4,$V1316-4,0)))</f>
        <v/>
      </c>
      <c r="H1316" s="217" t="str">
        <f ca="1">IF(ISERROR($V1316),"",OFFSET('Smelter Look-up'!$G$4,$V1316-4,0))</f>
        <v/>
      </c>
      <c r="I1316" s="218" t="str">
        <f ca="1">IF(ISERROR($V1316),"",OFFSET('Smelter Look-up'!$H$4,$V1316-4,0))</f>
        <v/>
      </c>
      <c r="J1316" s="218" t="str">
        <f ca="1">IF(ISERROR($V1316),"",OFFSET('Smelter Look-up'!$I$4,$V1316-4,0))</f>
        <v/>
      </c>
      <c r="K1316" s="272"/>
      <c r="L1316" s="272"/>
      <c r="M1316" s="272"/>
      <c r="N1316" s="272"/>
      <c r="O1316" s="272"/>
      <c r="P1316" s="219"/>
      <c r="Q1316" s="273"/>
      <c r="R1316" s="216" t="str">
        <f ca="1">IF(ISERROR($V1316),"",OFFSET('Smelter Look-up'!$C$4,$V1316-4,0)&amp;"")</f>
        <v/>
      </c>
      <c r="S1316" s="224" t="str">
        <f t="shared" ca="1" si="186"/>
        <v/>
      </c>
      <c r="T1316" s="224" t="str">
        <f ca="1">IF(B1316="","",IF(ISERROR(MATCH($J1316,SorP!$B$1:$B$6230,0)),"",INDIRECT("'SorP'!$A$"&amp;MATCH($J1316,SorP!$B$1:$B$6230,0))))</f>
        <v/>
      </c>
      <c r="U1316" s="240"/>
      <c r="V1316" s="274" t="e">
        <f>IF(C1316="",NA(),MATCH($B1316&amp;$C1316,'Smelter Look-up'!$J:$J,0))</f>
        <v>#N/A</v>
      </c>
      <c r="W1316" s="275"/>
      <c r="X1316" s="275">
        <f t="shared" ca="1" si="187"/>
        <v>0</v>
      </c>
      <c r="Y1316" s="275"/>
      <c r="Z1316" s="275"/>
      <c r="AB1316" s="277" t="str">
        <f t="shared" si="188"/>
        <v/>
      </c>
    </row>
    <row r="1317" spans="1:28" s="276" customFormat="1" ht="20.25">
      <c r="A1317" s="330"/>
      <c r="B1317" s="216" t="str">
        <f>IF(LEN(A1317)=0,"",INDEX('Smelter Look-up'!$A:$A,MATCH($A1317,'Smelter Look-up'!$E:$E,0)))</f>
        <v/>
      </c>
      <c r="C1317" s="220" t="str">
        <f>IF(LEN(A1317)=0,"",INDEX('Smelter Look-up'!$C:$C,MATCH($A1317,'Smelter Look-up'!$E:$E,0)))</f>
        <v/>
      </c>
      <c r="D1317" s="282"/>
      <c r="E1317" s="216" t="str">
        <f ca="1">IF(ISERROR($V1317),"",OFFSET('Smelter Look-up'!$D$4,$V1317-4,0)&amp;"")</f>
        <v/>
      </c>
      <c r="F1317" s="216" t="str">
        <f ca="1">IF(ISERROR($V1317),"",OFFSET('Smelter Look-up'!$E$4,$V1317-4,0))</f>
        <v/>
      </c>
      <c r="G1317" s="216" t="str">
        <f ca="1">IF(C1317=$X$4,"Enter smelter details",IF(ISERROR($V1317),"",OFFSET('Smelter Look-up'!$F$4,$V1317-4,0)))</f>
        <v/>
      </c>
      <c r="H1317" s="217" t="str">
        <f ca="1">IF(ISERROR($V1317),"",OFFSET('Smelter Look-up'!$G$4,$V1317-4,0))</f>
        <v/>
      </c>
      <c r="I1317" s="218" t="str">
        <f ca="1">IF(ISERROR($V1317),"",OFFSET('Smelter Look-up'!$H$4,$V1317-4,0))</f>
        <v/>
      </c>
      <c r="J1317" s="218" t="str">
        <f ca="1">IF(ISERROR($V1317),"",OFFSET('Smelter Look-up'!$I$4,$V1317-4,0))</f>
        <v/>
      </c>
      <c r="K1317" s="272"/>
      <c r="L1317" s="272"/>
      <c r="M1317" s="272"/>
      <c r="N1317" s="272"/>
      <c r="O1317" s="272"/>
      <c r="P1317" s="219"/>
      <c r="Q1317" s="273"/>
      <c r="R1317" s="216" t="str">
        <f ca="1">IF(ISERROR($V1317),"",OFFSET('Smelter Look-up'!$C$4,$V1317-4,0)&amp;"")</f>
        <v/>
      </c>
      <c r="S1317" s="224" t="str">
        <f t="shared" ca="1" si="186"/>
        <v/>
      </c>
      <c r="T1317" s="224" t="str">
        <f ca="1">IF(B1317="","",IF(ISERROR(MATCH($J1317,SorP!$B$1:$B$6230,0)),"",INDIRECT("'SorP'!$A$"&amp;MATCH($J1317,SorP!$B$1:$B$6230,0))))</f>
        <v/>
      </c>
      <c r="U1317" s="240"/>
      <c r="V1317" s="274" t="e">
        <f>IF(C1317="",NA(),MATCH($B1317&amp;$C1317,'Smelter Look-up'!$J:$J,0))</f>
        <v>#N/A</v>
      </c>
      <c r="W1317" s="275"/>
      <c r="X1317" s="275">
        <f t="shared" ca="1" si="187"/>
        <v>0</v>
      </c>
      <c r="Y1317" s="275"/>
      <c r="Z1317" s="275"/>
      <c r="AB1317" s="277" t="str">
        <f t="shared" si="188"/>
        <v/>
      </c>
    </row>
    <row r="1318" spans="1:28" s="276" customFormat="1" ht="20.25">
      <c r="A1318" s="330"/>
      <c r="B1318" s="216" t="str">
        <f>IF(LEN(A1318)=0,"",INDEX('Smelter Look-up'!$A:$A,MATCH($A1318,'Smelter Look-up'!$E:$E,0)))</f>
        <v/>
      </c>
      <c r="C1318" s="220" t="str">
        <f>IF(LEN(A1318)=0,"",INDEX('Smelter Look-up'!$C:$C,MATCH($A1318,'Smelter Look-up'!$E:$E,0)))</f>
        <v/>
      </c>
      <c r="D1318" s="282"/>
      <c r="E1318" s="216" t="str">
        <f ca="1">IF(ISERROR($V1318),"",OFFSET('Smelter Look-up'!$D$4,$V1318-4,0)&amp;"")</f>
        <v/>
      </c>
      <c r="F1318" s="216" t="str">
        <f ca="1">IF(ISERROR($V1318),"",OFFSET('Smelter Look-up'!$E$4,$V1318-4,0))</f>
        <v/>
      </c>
      <c r="G1318" s="216" t="str">
        <f ca="1">IF(C1318=$X$4,"Enter smelter details",IF(ISERROR($V1318),"",OFFSET('Smelter Look-up'!$F$4,$V1318-4,0)))</f>
        <v/>
      </c>
      <c r="H1318" s="217" t="str">
        <f ca="1">IF(ISERROR($V1318),"",OFFSET('Smelter Look-up'!$G$4,$V1318-4,0))</f>
        <v/>
      </c>
      <c r="I1318" s="218" t="str">
        <f ca="1">IF(ISERROR($V1318),"",OFFSET('Smelter Look-up'!$H$4,$V1318-4,0))</f>
        <v/>
      </c>
      <c r="J1318" s="218" t="str">
        <f ca="1">IF(ISERROR($V1318),"",OFFSET('Smelter Look-up'!$I$4,$V1318-4,0))</f>
        <v/>
      </c>
      <c r="K1318" s="272"/>
      <c r="L1318" s="272"/>
      <c r="M1318" s="272"/>
      <c r="N1318" s="272"/>
      <c r="O1318" s="272"/>
      <c r="P1318" s="219"/>
      <c r="Q1318" s="273"/>
      <c r="R1318" s="216" t="str">
        <f ca="1">IF(ISERROR($V1318),"",OFFSET('Smelter Look-up'!$C$4,$V1318-4,0)&amp;"")</f>
        <v/>
      </c>
      <c r="S1318" s="224" t="str">
        <f t="shared" ca="1" si="186"/>
        <v/>
      </c>
      <c r="T1318" s="224" t="str">
        <f ca="1">IF(B1318="","",IF(ISERROR(MATCH($J1318,SorP!$B$1:$B$6230,0)),"",INDIRECT("'SorP'!$A$"&amp;MATCH($J1318,SorP!$B$1:$B$6230,0))))</f>
        <v/>
      </c>
      <c r="U1318" s="240"/>
      <c r="V1318" s="274" t="e">
        <f>IF(C1318="",NA(),MATCH($B1318&amp;$C1318,'Smelter Look-up'!$J:$J,0))</f>
        <v>#N/A</v>
      </c>
      <c r="W1318" s="275"/>
      <c r="X1318" s="275">
        <f t="shared" ca="1" si="187"/>
        <v>0</v>
      </c>
      <c r="Y1318" s="275"/>
      <c r="Z1318" s="275"/>
      <c r="AB1318" s="277" t="str">
        <f t="shared" si="188"/>
        <v/>
      </c>
    </row>
    <row r="1319" spans="1:28" s="276" customFormat="1" ht="20.25">
      <c r="A1319" s="330"/>
      <c r="B1319" s="216" t="str">
        <f>IF(LEN(A1319)=0,"",INDEX('Smelter Look-up'!$A:$A,MATCH($A1319,'Smelter Look-up'!$E:$E,0)))</f>
        <v/>
      </c>
      <c r="C1319" s="220" t="str">
        <f>IF(LEN(A1319)=0,"",INDEX('Smelter Look-up'!$C:$C,MATCH($A1319,'Smelter Look-up'!$E:$E,0)))</f>
        <v/>
      </c>
      <c r="D1319" s="282"/>
      <c r="E1319" s="216" t="str">
        <f ca="1">IF(ISERROR($V1319),"",OFFSET('Smelter Look-up'!$D$4,$V1319-4,0)&amp;"")</f>
        <v/>
      </c>
      <c r="F1319" s="216" t="str">
        <f ca="1">IF(ISERROR($V1319),"",OFFSET('Smelter Look-up'!$E$4,$V1319-4,0))</f>
        <v/>
      </c>
      <c r="G1319" s="216" t="str">
        <f ca="1">IF(C1319=$X$4,"Enter smelter details",IF(ISERROR($V1319),"",OFFSET('Smelter Look-up'!$F$4,$V1319-4,0)))</f>
        <v/>
      </c>
      <c r="H1319" s="217" t="str">
        <f ca="1">IF(ISERROR($V1319),"",OFFSET('Smelter Look-up'!$G$4,$V1319-4,0))</f>
        <v/>
      </c>
      <c r="I1319" s="218" t="str">
        <f ca="1">IF(ISERROR($V1319),"",OFFSET('Smelter Look-up'!$H$4,$V1319-4,0))</f>
        <v/>
      </c>
      <c r="J1319" s="218" t="str">
        <f ca="1">IF(ISERROR($V1319),"",OFFSET('Smelter Look-up'!$I$4,$V1319-4,0))</f>
        <v/>
      </c>
      <c r="K1319" s="272"/>
      <c r="L1319" s="272"/>
      <c r="M1319" s="272"/>
      <c r="N1319" s="272"/>
      <c r="O1319" s="272"/>
      <c r="P1319" s="219"/>
      <c r="Q1319" s="273"/>
      <c r="R1319" s="216" t="str">
        <f ca="1">IF(ISERROR($V1319),"",OFFSET('Smelter Look-up'!$C$4,$V1319-4,0)&amp;"")</f>
        <v/>
      </c>
      <c r="S1319" s="224" t="str">
        <f t="shared" ca="1" si="186"/>
        <v/>
      </c>
      <c r="T1319" s="224" t="str">
        <f ca="1">IF(B1319="","",IF(ISERROR(MATCH($J1319,SorP!$B$1:$B$6230,0)),"",INDIRECT("'SorP'!$A$"&amp;MATCH($J1319,SorP!$B$1:$B$6230,0))))</f>
        <v/>
      </c>
      <c r="U1319" s="240"/>
      <c r="V1319" s="274" t="e">
        <f>IF(C1319="",NA(),MATCH($B1319&amp;$C1319,'Smelter Look-up'!$J:$J,0))</f>
        <v>#N/A</v>
      </c>
      <c r="W1319" s="275"/>
      <c r="X1319" s="275">
        <f t="shared" ca="1" si="187"/>
        <v>0</v>
      </c>
      <c r="Y1319" s="275"/>
      <c r="Z1319" s="275"/>
      <c r="AB1319" s="277" t="str">
        <f t="shared" si="188"/>
        <v/>
      </c>
    </row>
    <row r="1320" spans="1:28" s="276" customFormat="1" ht="20.25">
      <c r="A1320" s="330"/>
      <c r="B1320" s="216" t="str">
        <f>IF(LEN(A1320)=0,"",INDEX('Smelter Look-up'!$A:$A,MATCH($A1320,'Smelter Look-up'!$E:$E,0)))</f>
        <v/>
      </c>
      <c r="C1320" s="220" t="str">
        <f>IF(LEN(A1320)=0,"",INDEX('Smelter Look-up'!$C:$C,MATCH($A1320,'Smelter Look-up'!$E:$E,0)))</f>
        <v/>
      </c>
      <c r="D1320" s="282"/>
      <c r="E1320" s="216" t="str">
        <f ca="1">IF(ISERROR($V1320),"",OFFSET('Smelter Look-up'!$D$4,$V1320-4,0)&amp;"")</f>
        <v/>
      </c>
      <c r="F1320" s="216" t="str">
        <f ca="1">IF(ISERROR($V1320),"",OFFSET('Smelter Look-up'!$E$4,$V1320-4,0))</f>
        <v/>
      </c>
      <c r="G1320" s="216" t="str">
        <f ca="1">IF(C1320=$X$4,"Enter smelter details",IF(ISERROR($V1320),"",OFFSET('Smelter Look-up'!$F$4,$V1320-4,0)))</f>
        <v/>
      </c>
      <c r="H1320" s="217" t="str">
        <f ca="1">IF(ISERROR($V1320),"",OFFSET('Smelter Look-up'!$G$4,$V1320-4,0))</f>
        <v/>
      </c>
      <c r="I1320" s="218" t="str">
        <f ca="1">IF(ISERROR($V1320),"",OFFSET('Smelter Look-up'!$H$4,$V1320-4,0))</f>
        <v/>
      </c>
      <c r="J1320" s="218" t="str">
        <f ca="1">IF(ISERROR($V1320),"",OFFSET('Smelter Look-up'!$I$4,$V1320-4,0))</f>
        <v/>
      </c>
      <c r="K1320" s="272"/>
      <c r="L1320" s="272"/>
      <c r="M1320" s="272"/>
      <c r="N1320" s="272"/>
      <c r="O1320" s="272"/>
      <c r="P1320" s="219"/>
      <c r="Q1320" s="273"/>
      <c r="R1320" s="216" t="str">
        <f ca="1">IF(ISERROR($V1320),"",OFFSET('Smelter Look-up'!$C$4,$V1320-4,0)&amp;"")</f>
        <v/>
      </c>
      <c r="S1320" s="224" t="str">
        <f t="shared" ca="1" si="186"/>
        <v/>
      </c>
      <c r="T1320" s="224" t="str">
        <f ca="1">IF(B1320="","",IF(ISERROR(MATCH($J1320,SorP!$B$1:$B$6230,0)),"",INDIRECT("'SorP'!$A$"&amp;MATCH($J1320,SorP!$B$1:$B$6230,0))))</f>
        <v/>
      </c>
      <c r="U1320" s="240"/>
      <c r="V1320" s="274" t="e">
        <f>IF(C1320="",NA(),MATCH($B1320&amp;$C1320,'Smelter Look-up'!$J:$J,0))</f>
        <v>#N/A</v>
      </c>
      <c r="W1320" s="275"/>
      <c r="X1320" s="275">
        <f t="shared" ca="1" si="187"/>
        <v>0</v>
      </c>
      <c r="Y1320" s="275"/>
      <c r="Z1320" s="275"/>
      <c r="AB1320" s="277" t="str">
        <f t="shared" si="188"/>
        <v/>
      </c>
    </row>
    <row r="1321" spans="1:28" s="276" customFormat="1" ht="20.25">
      <c r="A1321" s="330"/>
      <c r="B1321" s="216" t="str">
        <f>IF(LEN(A1321)=0,"",INDEX('Smelter Look-up'!$A:$A,MATCH($A1321,'Smelter Look-up'!$E:$E,0)))</f>
        <v/>
      </c>
      <c r="C1321" s="220" t="str">
        <f>IF(LEN(A1321)=0,"",INDEX('Smelter Look-up'!$C:$C,MATCH($A1321,'Smelter Look-up'!$E:$E,0)))</f>
        <v/>
      </c>
      <c r="D1321" s="282"/>
      <c r="E1321" s="216" t="str">
        <f ca="1">IF(ISERROR($V1321),"",OFFSET('Smelter Look-up'!$D$4,$V1321-4,0)&amp;"")</f>
        <v/>
      </c>
      <c r="F1321" s="216" t="str">
        <f ca="1">IF(ISERROR($V1321),"",OFFSET('Smelter Look-up'!$E$4,$V1321-4,0))</f>
        <v/>
      </c>
      <c r="G1321" s="216" t="str">
        <f ca="1">IF(C1321=$X$4,"Enter smelter details",IF(ISERROR($V1321),"",OFFSET('Smelter Look-up'!$F$4,$V1321-4,0)))</f>
        <v/>
      </c>
      <c r="H1321" s="217" t="str">
        <f ca="1">IF(ISERROR($V1321),"",OFFSET('Smelter Look-up'!$G$4,$V1321-4,0))</f>
        <v/>
      </c>
      <c r="I1321" s="218" t="str">
        <f ca="1">IF(ISERROR($V1321),"",OFFSET('Smelter Look-up'!$H$4,$V1321-4,0))</f>
        <v/>
      </c>
      <c r="J1321" s="218" t="str">
        <f ca="1">IF(ISERROR($V1321),"",OFFSET('Smelter Look-up'!$I$4,$V1321-4,0))</f>
        <v/>
      </c>
      <c r="K1321" s="272"/>
      <c r="L1321" s="272"/>
      <c r="M1321" s="272"/>
      <c r="N1321" s="272"/>
      <c r="O1321" s="272"/>
      <c r="P1321" s="219"/>
      <c r="Q1321" s="273"/>
      <c r="R1321" s="216" t="str">
        <f ca="1">IF(ISERROR($V1321),"",OFFSET('Smelter Look-up'!$C$4,$V1321-4,0)&amp;"")</f>
        <v/>
      </c>
      <c r="S1321" s="224" t="str">
        <f t="shared" ca="1" si="186"/>
        <v/>
      </c>
      <c r="T1321" s="224" t="str">
        <f ca="1">IF(B1321="","",IF(ISERROR(MATCH($J1321,SorP!$B$1:$B$6230,0)),"",INDIRECT("'SorP'!$A$"&amp;MATCH($J1321,SorP!$B$1:$B$6230,0))))</f>
        <v/>
      </c>
      <c r="U1321" s="240"/>
      <c r="V1321" s="274" t="e">
        <f>IF(C1321="",NA(),MATCH($B1321&amp;$C1321,'Smelter Look-up'!$J:$J,0))</f>
        <v>#N/A</v>
      </c>
      <c r="W1321" s="275"/>
      <c r="X1321" s="275">
        <f t="shared" ca="1" si="187"/>
        <v>0</v>
      </c>
      <c r="Y1321" s="275"/>
      <c r="Z1321" s="275"/>
      <c r="AB1321" s="277" t="str">
        <f t="shared" si="188"/>
        <v/>
      </c>
    </row>
    <row r="1322" spans="1:28" s="276" customFormat="1" ht="20.25">
      <c r="A1322" s="330"/>
      <c r="B1322" s="216" t="str">
        <f>IF(LEN(A1322)=0,"",INDEX('Smelter Look-up'!$A:$A,MATCH($A1322,'Smelter Look-up'!$E:$E,0)))</f>
        <v/>
      </c>
      <c r="C1322" s="220" t="str">
        <f>IF(LEN(A1322)=0,"",INDEX('Smelter Look-up'!$C:$C,MATCH($A1322,'Smelter Look-up'!$E:$E,0)))</f>
        <v/>
      </c>
      <c r="D1322" s="282"/>
      <c r="E1322" s="216" t="str">
        <f ca="1">IF(ISERROR($V1322),"",OFFSET('Smelter Look-up'!$D$4,$V1322-4,0)&amp;"")</f>
        <v/>
      </c>
      <c r="F1322" s="216" t="str">
        <f ca="1">IF(ISERROR($V1322),"",OFFSET('Smelter Look-up'!$E$4,$V1322-4,0))</f>
        <v/>
      </c>
      <c r="G1322" s="216" t="str">
        <f ca="1">IF(C1322=$X$4,"Enter smelter details",IF(ISERROR($V1322),"",OFFSET('Smelter Look-up'!$F$4,$V1322-4,0)))</f>
        <v/>
      </c>
      <c r="H1322" s="217" t="str">
        <f ca="1">IF(ISERROR($V1322),"",OFFSET('Smelter Look-up'!$G$4,$V1322-4,0))</f>
        <v/>
      </c>
      <c r="I1322" s="218" t="str">
        <f ca="1">IF(ISERROR($V1322),"",OFFSET('Smelter Look-up'!$H$4,$V1322-4,0))</f>
        <v/>
      </c>
      <c r="J1322" s="218" t="str">
        <f ca="1">IF(ISERROR($V1322),"",OFFSET('Smelter Look-up'!$I$4,$V1322-4,0))</f>
        <v/>
      </c>
      <c r="K1322" s="272"/>
      <c r="L1322" s="272"/>
      <c r="M1322" s="272"/>
      <c r="N1322" s="272"/>
      <c r="O1322" s="272"/>
      <c r="P1322" s="219"/>
      <c r="Q1322" s="273"/>
      <c r="R1322" s="216" t="str">
        <f ca="1">IF(ISERROR($V1322),"",OFFSET('Smelter Look-up'!$C$4,$V1322-4,0)&amp;"")</f>
        <v/>
      </c>
      <c r="S1322" s="224" t="str">
        <f t="shared" ca="1" si="186"/>
        <v/>
      </c>
      <c r="T1322" s="224" t="str">
        <f ca="1">IF(B1322="","",IF(ISERROR(MATCH($J1322,SorP!$B$1:$B$6230,0)),"",INDIRECT("'SorP'!$A$"&amp;MATCH($J1322,SorP!$B$1:$B$6230,0))))</f>
        <v/>
      </c>
      <c r="U1322" s="240"/>
      <c r="V1322" s="274" t="e">
        <f>IF(C1322="",NA(),MATCH($B1322&amp;$C1322,'Smelter Look-up'!$J:$J,0))</f>
        <v>#N/A</v>
      </c>
      <c r="W1322" s="275"/>
      <c r="X1322" s="275">
        <f t="shared" ca="1" si="187"/>
        <v>0</v>
      </c>
      <c r="Y1322" s="275"/>
      <c r="Z1322" s="275"/>
      <c r="AB1322" s="277" t="str">
        <f t="shared" si="188"/>
        <v/>
      </c>
    </row>
    <row r="1323" spans="1:28" s="276" customFormat="1" ht="20.25">
      <c r="A1323" s="330"/>
      <c r="B1323" s="216" t="str">
        <f>IF(LEN(A1323)=0,"",INDEX('Smelter Look-up'!$A:$A,MATCH($A1323,'Smelter Look-up'!$E:$E,0)))</f>
        <v/>
      </c>
      <c r="C1323" s="220" t="str">
        <f>IF(LEN(A1323)=0,"",INDEX('Smelter Look-up'!$C:$C,MATCH($A1323,'Smelter Look-up'!$E:$E,0)))</f>
        <v/>
      </c>
      <c r="D1323" s="282"/>
      <c r="E1323" s="216" t="str">
        <f ca="1">IF(ISERROR($V1323),"",OFFSET('Smelter Look-up'!$D$4,$V1323-4,0)&amp;"")</f>
        <v/>
      </c>
      <c r="F1323" s="216" t="str">
        <f ca="1">IF(ISERROR($V1323),"",OFFSET('Smelter Look-up'!$E$4,$V1323-4,0))</f>
        <v/>
      </c>
      <c r="G1323" s="216" t="str">
        <f ca="1">IF(C1323=$X$4,"Enter smelter details",IF(ISERROR($V1323),"",OFFSET('Smelter Look-up'!$F$4,$V1323-4,0)))</f>
        <v/>
      </c>
      <c r="H1323" s="217" t="str">
        <f ca="1">IF(ISERROR($V1323),"",OFFSET('Smelter Look-up'!$G$4,$V1323-4,0))</f>
        <v/>
      </c>
      <c r="I1323" s="218" t="str">
        <f ca="1">IF(ISERROR($V1323),"",OFFSET('Smelter Look-up'!$H$4,$V1323-4,0))</f>
        <v/>
      </c>
      <c r="J1323" s="218" t="str">
        <f ca="1">IF(ISERROR($V1323),"",OFFSET('Smelter Look-up'!$I$4,$V1323-4,0))</f>
        <v/>
      </c>
      <c r="K1323" s="272"/>
      <c r="L1323" s="272"/>
      <c r="M1323" s="272"/>
      <c r="N1323" s="272"/>
      <c r="O1323" s="272"/>
      <c r="P1323" s="219"/>
      <c r="Q1323" s="273"/>
      <c r="R1323" s="216" t="str">
        <f ca="1">IF(ISERROR($V1323),"",OFFSET('Smelter Look-up'!$C$4,$V1323-4,0)&amp;"")</f>
        <v/>
      </c>
      <c r="S1323" s="224" t="str">
        <f t="shared" ca="1" si="186"/>
        <v/>
      </c>
      <c r="T1323" s="224" t="str">
        <f ca="1">IF(B1323="","",IF(ISERROR(MATCH($J1323,SorP!$B$1:$B$6230,0)),"",INDIRECT("'SorP'!$A$"&amp;MATCH($J1323,SorP!$B$1:$B$6230,0))))</f>
        <v/>
      </c>
      <c r="U1323" s="240"/>
      <c r="V1323" s="274" t="e">
        <f>IF(C1323="",NA(),MATCH($B1323&amp;$C1323,'Smelter Look-up'!$J:$J,0))</f>
        <v>#N/A</v>
      </c>
      <c r="W1323" s="275"/>
      <c r="X1323" s="275">
        <f t="shared" ca="1" si="187"/>
        <v>0</v>
      </c>
      <c r="Y1323" s="275"/>
      <c r="Z1323" s="275"/>
      <c r="AB1323" s="277" t="str">
        <f t="shared" si="188"/>
        <v/>
      </c>
    </row>
    <row r="1324" spans="1:28" s="276" customFormat="1" ht="20.25">
      <c r="A1324" s="330"/>
      <c r="B1324" s="216" t="str">
        <f>IF(LEN(A1324)=0,"",INDEX('Smelter Look-up'!$A:$A,MATCH($A1324,'Smelter Look-up'!$E:$E,0)))</f>
        <v/>
      </c>
      <c r="C1324" s="220" t="str">
        <f>IF(LEN(A1324)=0,"",INDEX('Smelter Look-up'!$C:$C,MATCH($A1324,'Smelter Look-up'!$E:$E,0)))</f>
        <v/>
      </c>
      <c r="D1324" s="282"/>
      <c r="E1324" s="216" t="str">
        <f ca="1">IF(ISERROR($V1324),"",OFFSET('Smelter Look-up'!$D$4,$V1324-4,0)&amp;"")</f>
        <v/>
      </c>
      <c r="F1324" s="216" t="str">
        <f ca="1">IF(ISERROR($V1324),"",OFFSET('Smelter Look-up'!$E$4,$V1324-4,0))</f>
        <v/>
      </c>
      <c r="G1324" s="216" t="str">
        <f ca="1">IF(C1324=$X$4,"Enter smelter details",IF(ISERROR($V1324),"",OFFSET('Smelter Look-up'!$F$4,$V1324-4,0)))</f>
        <v/>
      </c>
      <c r="H1324" s="217" t="str">
        <f ca="1">IF(ISERROR($V1324),"",OFFSET('Smelter Look-up'!$G$4,$V1324-4,0))</f>
        <v/>
      </c>
      <c r="I1324" s="218" t="str">
        <f ca="1">IF(ISERROR($V1324),"",OFFSET('Smelter Look-up'!$H$4,$V1324-4,0))</f>
        <v/>
      </c>
      <c r="J1324" s="218" t="str">
        <f ca="1">IF(ISERROR($V1324),"",OFFSET('Smelter Look-up'!$I$4,$V1324-4,0))</f>
        <v/>
      </c>
      <c r="K1324" s="272"/>
      <c r="L1324" s="272"/>
      <c r="M1324" s="272"/>
      <c r="N1324" s="272"/>
      <c r="O1324" s="272"/>
      <c r="P1324" s="219"/>
      <c r="Q1324" s="273"/>
      <c r="R1324" s="216" t="str">
        <f ca="1">IF(ISERROR($V1324),"",OFFSET('Smelter Look-up'!$C$4,$V1324-4,0)&amp;"")</f>
        <v/>
      </c>
      <c r="S1324" s="224" t="str">
        <f t="shared" ca="1" si="186"/>
        <v/>
      </c>
      <c r="T1324" s="224" t="str">
        <f ca="1">IF(B1324="","",IF(ISERROR(MATCH($J1324,SorP!$B$1:$B$6230,0)),"",INDIRECT("'SorP'!$A$"&amp;MATCH($J1324,SorP!$B$1:$B$6230,0))))</f>
        <v/>
      </c>
      <c r="U1324" s="240"/>
      <c r="V1324" s="274" t="e">
        <f>IF(C1324="",NA(),MATCH($B1324&amp;$C1324,'Smelter Look-up'!$J:$J,0))</f>
        <v>#N/A</v>
      </c>
      <c r="W1324" s="275"/>
      <c r="X1324" s="275">
        <f t="shared" ca="1" si="187"/>
        <v>0</v>
      </c>
      <c r="Y1324" s="275"/>
      <c r="Z1324" s="275"/>
      <c r="AB1324" s="277" t="str">
        <f t="shared" si="188"/>
        <v/>
      </c>
    </row>
    <row r="1325" spans="1:28" s="276" customFormat="1" ht="20.25">
      <c r="A1325" s="330"/>
      <c r="B1325" s="216" t="str">
        <f>IF(LEN(A1325)=0,"",INDEX('Smelter Look-up'!$A:$A,MATCH($A1325,'Smelter Look-up'!$E:$E,0)))</f>
        <v/>
      </c>
      <c r="C1325" s="220" t="str">
        <f>IF(LEN(A1325)=0,"",INDEX('Smelter Look-up'!$C:$C,MATCH($A1325,'Smelter Look-up'!$E:$E,0)))</f>
        <v/>
      </c>
      <c r="D1325" s="282"/>
      <c r="E1325" s="216" t="str">
        <f ca="1">IF(ISERROR($V1325),"",OFFSET('Smelter Look-up'!$D$4,$V1325-4,0)&amp;"")</f>
        <v/>
      </c>
      <c r="F1325" s="216" t="str">
        <f ca="1">IF(ISERROR($V1325),"",OFFSET('Smelter Look-up'!$E$4,$V1325-4,0))</f>
        <v/>
      </c>
      <c r="G1325" s="216" t="str">
        <f ca="1">IF(C1325=$X$4,"Enter smelter details",IF(ISERROR($V1325),"",OFFSET('Smelter Look-up'!$F$4,$V1325-4,0)))</f>
        <v/>
      </c>
      <c r="H1325" s="217" t="str">
        <f ca="1">IF(ISERROR($V1325),"",OFFSET('Smelter Look-up'!$G$4,$V1325-4,0))</f>
        <v/>
      </c>
      <c r="I1325" s="218" t="str">
        <f ca="1">IF(ISERROR($V1325),"",OFFSET('Smelter Look-up'!$H$4,$V1325-4,0))</f>
        <v/>
      </c>
      <c r="J1325" s="218" t="str">
        <f ca="1">IF(ISERROR($V1325),"",OFFSET('Smelter Look-up'!$I$4,$V1325-4,0))</f>
        <v/>
      </c>
      <c r="K1325" s="272"/>
      <c r="L1325" s="272"/>
      <c r="M1325" s="272"/>
      <c r="N1325" s="272"/>
      <c r="O1325" s="272"/>
      <c r="P1325" s="219"/>
      <c r="Q1325" s="273"/>
      <c r="R1325" s="216" t="str">
        <f ca="1">IF(ISERROR($V1325),"",OFFSET('Smelter Look-up'!$C$4,$V1325-4,0)&amp;"")</f>
        <v/>
      </c>
      <c r="S1325" s="224" t="str">
        <f t="shared" ca="1" si="186"/>
        <v/>
      </c>
      <c r="T1325" s="224" t="str">
        <f ca="1">IF(B1325="","",IF(ISERROR(MATCH($J1325,SorP!$B$1:$B$6230,0)),"",INDIRECT("'SorP'!$A$"&amp;MATCH($J1325,SorP!$B$1:$B$6230,0))))</f>
        <v/>
      </c>
      <c r="U1325" s="240"/>
      <c r="V1325" s="274" t="e">
        <f>IF(C1325="",NA(),MATCH($B1325&amp;$C1325,'Smelter Look-up'!$J:$J,0))</f>
        <v>#N/A</v>
      </c>
      <c r="W1325" s="275"/>
      <c r="X1325" s="275">
        <f t="shared" ca="1" si="187"/>
        <v>0</v>
      </c>
      <c r="Y1325" s="275"/>
      <c r="Z1325" s="275"/>
      <c r="AB1325" s="277" t="str">
        <f t="shared" si="188"/>
        <v/>
      </c>
    </row>
    <row r="1326" spans="1:28" s="276" customFormat="1" ht="20.25">
      <c r="A1326" s="330"/>
      <c r="B1326" s="216" t="str">
        <f>IF(LEN(A1326)=0,"",INDEX('Smelter Look-up'!$A:$A,MATCH($A1326,'Smelter Look-up'!$E:$E,0)))</f>
        <v/>
      </c>
      <c r="C1326" s="220" t="str">
        <f>IF(LEN(A1326)=0,"",INDEX('Smelter Look-up'!$C:$C,MATCH($A1326,'Smelter Look-up'!$E:$E,0)))</f>
        <v/>
      </c>
      <c r="D1326" s="282"/>
      <c r="E1326" s="216" t="str">
        <f ca="1">IF(ISERROR($V1326),"",OFFSET('Smelter Look-up'!$D$4,$V1326-4,0)&amp;"")</f>
        <v/>
      </c>
      <c r="F1326" s="216" t="str">
        <f ca="1">IF(ISERROR($V1326),"",OFFSET('Smelter Look-up'!$E$4,$V1326-4,0))</f>
        <v/>
      </c>
      <c r="G1326" s="216" t="str">
        <f ca="1">IF(C1326=$X$4,"Enter smelter details",IF(ISERROR($V1326),"",OFFSET('Smelter Look-up'!$F$4,$V1326-4,0)))</f>
        <v/>
      </c>
      <c r="H1326" s="217" t="str">
        <f ca="1">IF(ISERROR($V1326),"",OFFSET('Smelter Look-up'!$G$4,$V1326-4,0))</f>
        <v/>
      </c>
      <c r="I1326" s="218" t="str">
        <f ca="1">IF(ISERROR($V1326),"",OFFSET('Smelter Look-up'!$H$4,$V1326-4,0))</f>
        <v/>
      </c>
      <c r="J1326" s="218" t="str">
        <f ca="1">IF(ISERROR($V1326),"",OFFSET('Smelter Look-up'!$I$4,$V1326-4,0))</f>
        <v/>
      </c>
      <c r="K1326" s="272"/>
      <c r="L1326" s="272"/>
      <c r="M1326" s="272"/>
      <c r="N1326" s="272"/>
      <c r="O1326" s="272"/>
      <c r="P1326" s="219"/>
      <c r="Q1326" s="273"/>
      <c r="R1326" s="216" t="str">
        <f ca="1">IF(ISERROR($V1326),"",OFFSET('Smelter Look-up'!$C$4,$V1326-4,0)&amp;"")</f>
        <v/>
      </c>
      <c r="S1326" s="224" t="str">
        <f t="shared" ca="1" si="186"/>
        <v/>
      </c>
      <c r="T1326" s="224" t="str">
        <f ca="1">IF(B1326="","",IF(ISERROR(MATCH($J1326,SorP!$B$1:$B$6230,0)),"",INDIRECT("'SorP'!$A$"&amp;MATCH($J1326,SorP!$B$1:$B$6230,0))))</f>
        <v/>
      </c>
      <c r="U1326" s="240"/>
      <c r="V1326" s="274" t="e">
        <f>IF(C1326="",NA(),MATCH($B1326&amp;$C1326,'Smelter Look-up'!$J:$J,0))</f>
        <v>#N/A</v>
      </c>
      <c r="W1326" s="275"/>
      <c r="X1326" s="275">
        <f t="shared" ca="1" si="187"/>
        <v>0</v>
      </c>
      <c r="Y1326" s="275"/>
      <c r="Z1326" s="275"/>
      <c r="AB1326" s="277" t="str">
        <f t="shared" si="188"/>
        <v/>
      </c>
    </row>
    <row r="1327" spans="1:28" s="276" customFormat="1" ht="20.25">
      <c r="A1327" s="330"/>
      <c r="B1327" s="216" t="str">
        <f>IF(LEN(A1327)=0,"",INDEX('Smelter Look-up'!$A:$A,MATCH($A1327,'Smelter Look-up'!$E:$E,0)))</f>
        <v/>
      </c>
      <c r="C1327" s="220" t="str">
        <f>IF(LEN(A1327)=0,"",INDEX('Smelter Look-up'!$C:$C,MATCH($A1327,'Smelter Look-up'!$E:$E,0)))</f>
        <v/>
      </c>
      <c r="D1327" s="282"/>
      <c r="E1327" s="216" t="str">
        <f ca="1">IF(ISERROR($V1327),"",OFFSET('Smelter Look-up'!$D$4,$V1327-4,0)&amp;"")</f>
        <v/>
      </c>
      <c r="F1327" s="216" t="str">
        <f ca="1">IF(ISERROR($V1327),"",OFFSET('Smelter Look-up'!$E$4,$V1327-4,0))</f>
        <v/>
      </c>
      <c r="G1327" s="216" t="str">
        <f ca="1">IF(C1327=$X$4,"Enter smelter details",IF(ISERROR($V1327),"",OFFSET('Smelter Look-up'!$F$4,$V1327-4,0)))</f>
        <v/>
      </c>
      <c r="H1327" s="217" t="str">
        <f ca="1">IF(ISERROR($V1327),"",OFFSET('Smelter Look-up'!$G$4,$V1327-4,0))</f>
        <v/>
      </c>
      <c r="I1327" s="218" t="str">
        <f ca="1">IF(ISERROR($V1327),"",OFFSET('Smelter Look-up'!$H$4,$V1327-4,0))</f>
        <v/>
      </c>
      <c r="J1327" s="218" t="str">
        <f ca="1">IF(ISERROR($V1327),"",OFFSET('Smelter Look-up'!$I$4,$V1327-4,0))</f>
        <v/>
      </c>
      <c r="K1327" s="272"/>
      <c r="L1327" s="272"/>
      <c r="M1327" s="272"/>
      <c r="N1327" s="272"/>
      <c r="O1327" s="272"/>
      <c r="P1327" s="219"/>
      <c r="Q1327" s="273"/>
      <c r="R1327" s="216" t="str">
        <f ca="1">IF(ISERROR($V1327),"",OFFSET('Smelter Look-up'!$C$4,$V1327-4,0)&amp;"")</f>
        <v/>
      </c>
      <c r="S1327" s="224" t="str">
        <f t="shared" ca="1" si="186"/>
        <v/>
      </c>
      <c r="T1327" s="224" t="str">
        <f ca="1">IF(B1327="","",IF(ISERROR(MATCH($J1327,SorP!$B$1:$B$6230,0)),"",INDIRECT("'SorP'!$A$"&amp;MATCH($J1327,SorP!$B$1:$B$6230,0))))</f>
        <v/>
      </c>
      <c r="U1327" s="240"/>
      <c r="V1327" s="274" t="e">
        <f>IF(C1327="",NA(),MATCH($B1327&amp;$C1327,'Smelter Look-up'!$J:$J,0))</f>
        <v>#N/A</v>
      </c>
      <c r="W1327" s="275"/>
      <c r="X1327" s="275">
        <f t="shared" ca="1" si="187"/>
        <v>0</v>
      </c>
      <c r="Y1327" s="275"/>
      <c r="Z1327" s="275"/>
      <c r="AB1327" s="277" t="str">
        <f t="shared" si="188"/>
        <v/>
      </c>
    </row>
    <row r="1328" spans="1:28" s="276" customFormat="1" ht="20.25">
      <c r="A1328" s="330"/>
      <c r="B1328" s="216" t="str">
        <f>IF(LEN(A1328)=0,"",INDEX('Smelter Look-up'!$A:$A,MATCH($A1328,'Smelter Look-up'!$E:$E,0)))</f>
        <v/>
      </c>
      <c r="C1328" s="220" t="str">
        <f>IF(LEN(A1328)=0,"",INDEX('Smelter Look-up'!$C:$C,MATCH($A1328,'Smelter Look-up'!$E:$E,0)))</f>
        <v/>
      </c>
      <c r="D1328" s="282"/>
      <c r="E1328" s="216" t="str">
        <f ca="1">IF(ISERROR($V1328),"",OFFSET('Smelter Look-up'!$D$4,$V1328-4,0)&amp;"")</f>
        <v/>
      </c>
      <c r="F1328" s="216" t="str">
        <f ca="1">IF(ISERROR($V1328),"",OFFSET('Smelter Look-up'!$E$4,$V1328-4,0))</f>
        <v/>
      </c>
      <c r="G1328" s="216" t="str">
        <f ca="1">IF(C1328=$X$4,"Enter smelter details",IF(ISERROR($V1328),"",OFFSET('Smelter Look-up'!$F$4,$V1328-4,0)))</f>
        <v/>
      </c>
      <c r="H1328" s="217" t="str">
        <f ca="1">IF(ISERROR($V1328),"",OFFSET('Smelter Look-up'!$G$4,$V1328-4,0))</f>
        <v/>
      </c>
      <c r="I1328" s="218" t="str">
        <f ca="1">IF(ISERROR($V1328),"",OFFSET('Smelter Look-up'!$H$4,$V1328-4,0))</f>
        <v/>
      </c>
      <c r="J1328" s="218" t="str">
        <f ca="1">IF(ISERROR($V1328),"",OFFSET('Smelter Look-up'!$I$4,$V1328-4,0))</f>
        <v/>
      </c>
      <c r="K1328" s="272"/>
      <c r="L1328" s="272"/>
      <c r="M1328" s="272"/>
      <c r="N1328" s="272"/>
      <c r="O1328" s="272"/>
      <c r="P1328" s="219"/>
      <c r="Q1328" s="273"/>
      <c r="R1328" s="216" t="str">
        <f ca="1">IF(ISERROR($V1328),"",OFFSET('Smelter Look-up'!$C$4,$V1328-4,0)&amp;"")</f>
        <v/>
      </c>
      <c r="S1328" s="224" t="str">
        <f t="shared" ca="1" si="186"/>
        <v/>
      </c>
      <c r="T1328" s="224" t="str">
        <f ca="1">IF(B1328="","",IF(ISERROR(MATCH($J1328,SorP!$B$1:$B$6230,0)),"",INDIRECT("'SorP'!$A$"&amp;MATCH($J1328,SorP!$B$1:$B$6230,0))))</f>
        <v/>
      </c>
      <c r="U1328" s="240"/>
      <c r="V1328" s="274" t="e">
        <f>IF(C1328="",NA(),MATCH($B1328&amp;$C1328,'Smelter Look-up'!$J:$J,0))</f>
        <v>#N/A</v>
      </c>
      <c r="W1328" s="275"/>
      <c r="X1328" s="275">
        <f t="shared" ca="1" si="187"/>
        <v>0</v>
      </c>
      <c r="Y1328" s="275"/>
      <c r="Z1328" s="275"/>
      <c r="AB1328" s="277" t="str">
        <f t="shared" si="188"/>
        <v/>
      </c>
    </row>
    <row r="1329" spans="1:28" s="276" customFormat="1" ht="20.25">
      <c r="A1329" s="330"/>
      <c r="B1329" s="216" t="str">
        <f>IF(LEN(A1329)=0,"",INDEX('Smelter Look-up'!$A:$A,MATCH($A1329,'Smelter Look-up'!$E:$E,0)))</f>
        <v/>
      </c>
      <c r="C1329" s="220" t="str">
        <f>IF(LEN(A1329)=0,"",INDEX('Smelter Look-up'!$C:$C,MATCH($A1329,'Smelter Look-up'!$E:$E,0)))</f>
        <v/>
      </c>
      <c r="D1329" s="282"/>
      <c r="E1329" s="216" t="str">
        <f ca="1">IF(ISERROR($V1329),"",OFFSET('Smelter Look-up'!$D$4,$V1329-4,0)&amp;"")</f>
        <v/>
      </c>
      <c r="F1329" s="216" t="str">
        <f ca="1">IF(ISERROR($V1329),"",OFFSET('Smelter Look-up'!$E$4,$V1329-4,0))</f>
        <v/>
      </c>
      <c r="G1329" s="216" t="str">
        <f ca="1">IF(C1329=$X$4,"Enter smelter details",IF(ISERROR($V1329),"",OFFSET('Smelter Look-up'!$F$4,$V1329-4,0)))</f>
        <v/>
      </c>
      <c r="H1329" s="217" t="str">
        <f ca="1">IF(ISERROR($V1329),"",OFFSET('Smelter Look-up'!$G$4,$V1329-4,0))</f>
        <v/>
      </c>
      <c r="I1329" s="218" t="str">
        <f ca="1">IF(ISERROR($V1329),"",OFFSET('Smelter Look-up'!$H$4,$V1329-4,0))</f>
        <v/>
      </c>
      <c r="J1329" s="218" t="str">
        <f ca="1">IF(ISERROR($V1329),"",OFFSET('Smelter Look-up'!$I$4,$V1329-4,0))</f>
        <v/>
      </c>
      <c r="K1329" s="272"/>
      <c r="L1329" s="272"/>
      <c r="M1329" s="272"/>
      <c r="N1329" s="272"/>
      <c r="O1329" s="272"/>
      <c r="P1329" s="219"/>
      <c r="Q1329" s="273"/>
      <c r="R1329" s="216" t="str">
        <f ca="1">IF(ISERROR($V1329),"",OFFSET('Smelter Look-up'!$C$4,$V1329-4,0)&amp;"")</f>
        <v/>
      </c>
      <c r="S1329" s="224" t="str">
        <f t="shared" ca="1" si="186"/>
        <v/>
      </c>
      <c r="T1329" s="224" t="str">
        <f ca="1">IF(B1329="","",IF(ISERROR(MATCH($J1329,SorP!$B$1:$B$6230,0)),"",INDIRECT("'SorP'!$A$"&amp;MATCH($J1329,SorP!$B$1:$B$6230,0))))</f>
        <v/>
      </c>
      <c r="U1329" s="240"/>
      <c r="V1329" s="274" t="e">
        <f>IF(C1329="",NA(),MATCH($B1329&amp;$C1329,'Smelter Look-up'!$J:$J,0))</f>
        <v>#N/A</v>
      </c>
      <c r="W1329" s="275"/>
      <c r="X1329" s="275">
        <f t="shared" ca="1" si="187"/>
        <v>0</v>
      </c>
      <c r="Y1329" s="275"/>
      <c r="Z1329" s="275"/>
      <c r="AB1329" s="277" t="str">
        <f t="shared" si="188"/>
        <v/>
      </c>
    </row>
    <row r="1330" spans="1:28" s="276" customFormat="1" ht="20.25">
      <c r="A1330" s="330"/>
      <c r="B1330" s="216" t="str">
        <f>IF(LEN(A1330)=0,"",INDEX('Smelter Look-up'!$A:$A,MATCH($A1330,'Smelter Look-up'!$E:$E,0)))</f>
        <v/>
      </c>
      <c r="C1330" s="220" t="str">
        <f>IF(LEN(A1330)=0,"",INDEX('Smelter Look-up'!$C:$C,MATCH($A1330,'Smelter Look-up'!$E:$E,0)))</f>
        <v/>
      </c>
      <c r="D1330" s="282"/>
      <c r="E1330" s="216" t="str">
        <f ca="1">IF(ISERROR($V1330),"",OFFSET('Smelter Look-up'!$D$4,$V1330-4,0)&amp;"")</f>
        <v/>
      </c>
      <c r="F1330" s="216" t="str">
        <f ca="1">IF(ISERROR($V1330),"",OFFSET('Smelter Look-up'!$E$4,$V1330-4,0))</f>
        <v/>
      </c>
      <c r="G1330" s="216" t="str">
        <f ca="1">IF(C1330=$X$4,"Enter smelter details",IF(ISERROR($V1330),"",OFFSET('Smelter Look-up'!$F$4,$V1330-4,0)))</f>
        <v/>
      </c>
      <c r="H1330" s="217" t="str">
        <f ca="1">IF(ISERROR($V1330),"",OFFSET('Smelter Look-up'!$G$4,$V1330-4,0))</f>
        <v/>
      </c>
      <c r="I1330" s="218" t="str">
        <f ca="1">IF(ISERROR($V1330),"",OFFSET('Smelter Look-up'!$H$4,$V1330-4,0))</f>
        <v/>
      </c>
      <c r="J1330" s="218" t="str">
        <f ca="1">IF(ISERROR($V1330),"",OFFSET('Smelter Look-up'!$I$4,$V1330-4,0))</f>
        <v/>
      </c>
      <c r="K1330" s="272"/>
      <c r="L1330" s="272"/>
      <c r="M1330" s="272"/>
      <c r="N1330" s="272"/>
      <c r="O1330" s="272"/>
      <c r="P1330" s="219"/>
      <c r="Q1330" s="273"/>
      <c r="R1330" s="216" t="str">
        <f ca="1">IF(ISERROR($V1330),"",OFFSET('Smelter Look-up'!$C$4,$V1330-4,0)&amp;"")</f>
        <v/>
      </c>
      <c r="S1330" s="224" t="str">
        <f t="shared" ca="1" si="186"/>
        <v/>
      </c>
      <c r="T1330" s="224" t="str">
        <f ca="1">IF(B1330="","",IF(ISERROR(MATCH($J1330,SorP!$B$1:$B$6230,0)),"",INDIRECT("'SorP'!$A$"&amp;MATCH($J1330,SorP!$B$1:$B$6230,0))))</f>
        <v/>
      </c>
      <c r="U1330" s="240"/>
      <c r="V1330" s="274" t="e">
        <f>IF(C1330="",NA(),MATCH($B1330&amp;$C1330,'Smelter Look-up'!$J:$J,0))</f>
        <v>#N/A</v>
      </c>
      <c r="W1330" s="275"/>
      <c r="X1330" s="275">
        <f t="shared" ca="1" si="187"/>
        <v>0</v>
      </c>
      <c r="Y1330" s="275"/>
      <c r="Z1330" s="275"/>
      <c r="AB1330" s="277" t="str">
        <f t="shared" si="188"/>
        <v/>
      </c>
    </row>
    <row r="1331" spans="1:28" s="276" customFormat="1" ht="20.25">
      <c r="A1331" s="330"/>
      <c r="B1331" s="216" t="str">
        <f>IF(LEN(A1331)=0,"",INDEX('Smelter Look-up'!$A:$A,MATCH($A1331,'Smelter Look-up'!$E:$E,0)))</f>
        <v/>
      </c>
      <c r="C1331" s="220" t="str">
        <f>IF(LEN(A1331)=0,"",INDEX('Smelter Look-up'!$C:$C,MATCH($A1331,'Smelter Look-up'!$E:$E,0)))</f>
        <v/>
      </c>
      <c r="D1331" s="282"/>
      <c r="E1331" s="216" t="str">
        <f ca="1">IF(ISERROR($V1331),"",OFFSET('Smelter Look-up'!$D$4,$V1331-4,0)&amp;"")</f>
        <v/>
      </c>
      <c r="F1331" s="216" t="str">
        <f ca="1">IF(ISERROR($V1331),"",OFFSET('Smelter Look-up'!$E$4,$V1331-4,0))</f>
        <v/>
      </c>
      <c r="G1331" s="216" t="str">
        <f ca="1">IF(C1331=$X$4,"Enter smelter details",IF(ISERROR($V1331),"",OFFSET('Smelter Look-up'!$F$4,$V1331-4,0)))</f>
        <v/>
      </c>
      <c r="H1331" s="217" t="str">
        <f ca="1">IF(ISERROR($V1331),"",OFFSET('Smelter Look-up'!$G$4,$V1331-4,0))</f>
        <v/>
      </c>
      <c r="I1331" s="218" t="str">
        <f ca="1">IF(ISERROR($V1331),"",OFFSET('Smelter Look-up'!$H$4,$V1331-4,0))</f>
        <v/>
      </c>
      <c r="J1331" s="218" t="str">
        <f ca="1">IF(ISERROR($V1331),"",OFFSET('Smelter Look-up'!$I$4,$V1331-4,0))</f>
        <v/>
      </c>
      <c r="K1331" s="272"/>
      <c r="L1331" s="272"/>
      <c r="M1331" s="272"/>
      <c r="N1331" s="272"/>
      <c r="O1331" s="272"/>
      <c r="P1331" s="219"/>
      <c r="Q1331" s="273"/>
      <c r="R1331" s="216" t="str">
        <f ca="1">IF(ISERROR($V1331),"",OFFSET('Smelter Look-up'!$C$4,$V1331-4,0)&amp;"")</f>
        <v/>
      </c>
      <c r="S1331" s="224" t="str">
        <f t="shared" ca="1" si="186"/>
        <v/>
      </c>
      <c r="T1331" s="224" t="str">
        <f ca="1">IF(B1331="","",IF(ISERROR(MATCH($J1331,SorP!$B$1:$B$6230,0)),"",INDIRECT("'SorP'!$A$"&amp;MATCH($J1331,SorP!$B$1:$B$6230,0))))</f>
        <v/>
      </c>
      <c r="U1331" s="240"/>
      <c r="V1331" s="274" t="e">
        <f>IF(C1331="",NA(),MATCH($B1331&amp;$C1331,'Smelter Look-up'!$J:$J,0))</f>
        <v>#N/A</v>
      </c>
      <c r="W1331" s="275"/>
      <c r="X1331" s="275">
        <f t="shared" ca="1" si="187"/>
        <v>0</v>
      </c>
      <c r="Y1331" s="275"/>
      <c r="Z1331" s="275"/>
      <c r="AB1331" s="277" t="str">
        <f t="shared" si="188"/>
        <v/>
      </c>
    </row>
    <row r="1332" spans="1:28" s="276" customFormat="1" ht="20.25">
      <c r="A1332" s="330"/>
      <c r="B1332" s="216" t="str">
        <f>IF(LEN(A1332)=0,"",INDEX('Smelter Look-up'!$A:$A,MATCH($A1332,'Smelter Look-up'!$E:$E,0)))</f>
        <v/>
      </c>
      <c r="C1332" s="220" t="str">
        <f>IF(LEN(A1332)=0,"",INDEX('Smelter Look-up'!$C:$C,MATCH($A1332,'Smelter Look-up'!$E:$E,0)))</f>
        <v/>
      </c>
      <c r="D1332" s="282"/>
      <c r="E1332" s="216" t="str">
        <f ca="1">IF(ISERROR($V1332),"",OFFSET('Smelter Look-up'!$D$4,$V1332-4,0)&amp;"")</f>
        <v/>
      </c>
      <c r="F1332" s="216" t="str">
        <f ca="1">IF(ISERROR($V1332),"",OFFSET('Smelter Look-up'!$E$4,$V1332-4,0))</f>
        <v/>
      </c>
      <c r="G1332" s="216" t="str">
        <f ca="1">IF(C1332=$X$4,"Enter smelter details",IF(ISERROR($V1332),"",OFFSET('Smelter Look-up'!$F$4,$V1332-4,0)))</f>
        <v/>
      </c>
      <c r="H1332" s="217" t="str">
        <f ca="1">IF(ISERROR($V1332),"",OFFSET('Smelter Look-up'!$G$4,$V1332-4,0))</f>
        <v/>
      </c>
      <c r="I1332" s="218" t="str">
        <f ca="1">IF(ISERROR($V1332),"",OFFSET('Smelter Look-up'!$H$4,$V1332-4,0))</f>
        <v/>
      </c>
      <c r="J1332" s="218" t="str">
        <f ca="1">IF(ISERROR($V1332),"",OFFSET('Smelter Look-up'!$I$4,$V1332-4,0))</f>
        <v/>
      </c>
      <c r="K1332" s="272"/>
      <c r="L1332" s="272"/>
      <c r="M1332" s="272"/>
      <c r="N1332" s="272"/>
      <c r="O1332" s="272"/>
      <c r="P1332" s="219"/>
      <c r="Q1332" s="273"/>
      <c r="R1332" s="216" t="str">
        <f ca="1">IF(ISERROR($V1332),"",OFFSET('Smelter Look-up'!$C$4,$V1332-4,0)&amp;"")</f>
        <v/>
      </c>
      <c r="S1332" s="224" t="str">
        <f t="shared" ca="1" si="186"/>
        <v/>
      </c>
      <c r="T1332" s="224" t="str">
        <f ca="1">IF(B1332="","",IF(ISERROR(MATCH($J1332,SorP!$B$1:$B$6230,0)),"",INDIRECT("'SorP'!$A$"&amp;MATCH($J1332,SorP!$B$1:$B$6230,0))))</f>
        <v/>
      </c>
      <c r="U1332" s="240"/>
      <c r="V1332" s="274" t="e">
        <f>IF(C1332="",NA(),MATCH($B1332&amp;$C1332,'Smelter Look-up'!$J:$J,0))</f>
        <v>#N/A</v>
      </c>
      <c r="W1332" s="275"/>
      <c r="X1332" s="275">
        <f t="shared" ca="1" si="187"/>
        <v>0</v>
      </c>
      <c r="Y1332" s="275"/>
      <c r="Z1332" s="275"/>
      <c r="AB1332" s="277" t="str">
        <f t="shared" si="188"/>
        <v/>
      </c>
    </row>
    <row r="1333" spans="1:28" s="276" customFormat="1" ht="20.25">
      <c r="A1333" s="330"/>
      <c r="B1333" s="216" t="str">
        <f>IF(LEN(A1333)=0,"",INDEX('Smelter Look-up'!$A:$A,MATCH($A1333,'Smelter Look-up'!$E:$E,0)))</f>
        <v/>
      </c>
      <c r="C1333" s="220" t="str">
        <f>IF(LEN(A1333)=0,"",INDEX('Smelter Look-up'!$C:$C,MATCH($A1333,'Smelter Look-up'!$E:$E,0)))</f>
        <v/>
      </c>
      <c r="D1333" s="282"/>
      <c r="E1333" s="216" t="str">
        <f ca="1">IF(ISERROR($V1333),"",OFFSET('Smelter Look-up'!$D$4,$V1333-4,0)&amp;"")</f>
        <v/>
      </c>
      <c r="F1333" s="216" t="str">
        <f ca="1">IF(ISERROR($V1333),"",OFFSET('Smelter Look-up'!$E$4,$V1333-4,0))</f>
        <v/>
      </c>
      <c r="G1333" s="216" t="str">
        <f ca="1">IF(C1333=$X$4,"Enter smelter details",IF(ISERROR($V1333),"",OFFSET('Smelter Look-up'!$F$4,$V1333-4,0)))</f>
        <v/>
      </c>
      <c r="H1333" s="217" t="str">
        <f ca="1">IF(ISERROR($V1333),"",OFFSET('Smelter Look-up'!$G$4,$V1333-4,0))</f>
        <v/>
      </c>
      <c r="I1333" s="218" t="str">
        <f ca="1">IF(ISERROR($V1333),"",OFFSET('Smelter Look-up'!$H$4,$V1333-4,0))</f>
        <v/>
      </c>
      <c r="J1333" s="218" t="str">
        <f ca="1">IF(ISERROR($V1333),"",OFFSET('Smelter Look-up'!$I$4,$V1333-4,0))</f>
        <v/>
      </c>
      <c r="K1333" s="272"/>
      <c r="L1333" s="272"/>
      <c r="M1333" s="272"/>
      <c r="N1333" s="272"/>
      <c r="O1333" s="272"/>
      <c r="P1333" s="219"/>
      <c r="Q1333" s="273"/>
      <c r="R1333" s="216" t="str">
        <f ca="1">IF(ISERROR($V1333),"",OFFSET('Smelter Look-up'!$C$4,$V1333-4,0)&amp;"")</f>
        <v/>
      </c>
      <c r="S1333" s="224" t="str">
        <f t="shared" ca="1" si="186"/>
        <v/>
      </c>
      <c r="T1333" s="224" t="str">
        <f ca="1">IF(B1333="","",IF(ISERROR(MATCH($J1333,SorP!$B$1:$B$6230,0)),"",INDIRECT("'SorP'!$A$"&amp;MATCH($J1333,SorP!$B$1:$B$6230,0))))</f>
        <v/>
      </c>
      <c r="U1333" s="240"/>
      <c r="V1333" s="274" t="e">
        <f>IF(C1333="",NA(),MATCH($B1333&amp;$C1333,'Smelter Look-up'!$J:$J,0))</f>
        <v>#N/A</v>
      </c>
      <c r="W1333" s="275"/>
      <c r="X1333" s="275">
        <f t="shared" ca="1" si="187"/>
        <v>0</v>
      </c>
      <c r="Y1333" s="275"/>
      <c r="Z1333" s="275"/>
      <c r="AB1333" s="277" t="str">
        <f t="shared" si="188"/>
        <v/>
      </c>
    </row>
    <row r="1334" spans="1:28" s="276" customFormat="1" ht="20.25">
      <c r="A1334" s="330"/>
      <c r="B1334" s="216" t="str">
        <f>IF(LEN(A1334)=0,"",INDEX('Smelter Look-up'!$A:$A,MATCH($A1334,'Smelter Look-up'!$E:$E,0)))</f>
        <v/>
      </c>
      <c r="C1334" s="220" t="str">
        <f>IF(LEN(A1334)=0,"",INDEX('Smelter Look-up'!$C:$C,MATCH($A1334,'Smelter Look-up'!$E:$E,0)))</f>
        <v/>
      </c>
      <c r="D1334" s="282"/>
      <c r="E1334" s="216" t="str">
        <f ca="1">IF(ISERROR($V1334),"",OFFSET('Smelter Look-up'!$D$4,$V1334-4,0)&amp;"")</f>
        <v/>
      </c>
      <c r="F1334" s="216" t="str">
        <f ca="1">IF(ISERROR($V1334),"",OFFSET('Smelter Look-up'!$E$4,$V1334-4,0))</f>
        <v/>
      </c>
      <c r="G1334" s="216" t="str">
        <f ca="1">IF(C1334=$X$4,"Enter smelter details",IF(ISERROR($V1334),"",OFFSET('Smelter Look-up'!$F$4,$V1334-4,0)))</f>
        <v/>
      </c>
      <c r="H1334" s="217" t="str">
        <f ca="1">IF(ISERROR($V1334),"",OFFSET('Smelter Look-up'!$G$4,$V1334-4,0))</f>
        <v/>
      </c>
      <c r="I1334" s="218" t="str">
        <f ca="1">IF(ISERROR($V1334),"",OFFSET('Smelter Look-up'!$H$4,$V1334-4,0))</f>
        <v/>
      </c>
      <c r="J1334" s="218" t="str">
        <f ca="1">IF(ISERROR($V1334),"",OFFSET('Smelter Look-up'!$I$4,$V1334-4,0))</f>
        <v/>
      </c>
      <c r="K1334" s="272"/>
      <c r="L1334" s="272"/>
      <c r="M1334" s="272"/>
      <c r="N1334" s="272"/>
      <c r="O1334" s="272"/>
      <c r="P1334" s="219"/>
      <c r="Q1334" s="273"/>
      <c r="R1334" s="216" t="str">
        <f ca="1">IF(ISERROR($V1334),"",OFFSET('Smelter Look-up'!$C$4,$V1334-4,0)&amp;"")</f>
        <v/>
      </c>
      <c r="S1334" s="224" t="str">
        <f t="shared" ca="1" si="186"/>
        <v/>
      </c>
      <c r="T1334" s="224" t="str">
        <f ca="1">IF(B1334="","",IF(ISERROR(MATCH($J1334,SorP!$B$1:$B$6230,0)),"",INDIRECT("'SorP'!$A$"&amp;MATCH($J1334,SorP!$B$1:$B$6230,0))))</f>
        <v/>
      </c>
      <c r="U1334" s="240"/>
      <c r="V1334" s="274" t="e">
        <f>IF(C1334="",NA(),MATCH($B1334&amp;$C1334,'Smelter Look-up'!$J:$J,0))</f>
        <v>#N/A</v>
      </c>
      <c r="W1334" s="275"/>
      <c r="X1334" s="275">
        <f t="shared" ca="1" si="187"/>
        <v>0</v>
      </c>
      <c r="Y1334" s="275"/>
      <c r="Z1334" s="275"/>
      <c r="AB1334" s="277" t="str">
        <f t="shared" si="188"/>
        <v/>
      </c>
    </row>
    <row r="1335" spans="1:28" s="276" customFormat="1" ht="20.25">
      <c r="A1335" s="330"/>
      <c r="B1335" s="216" t="str">
        <f>IF(LEN(A1335)=0,"",INDEX('Smelter Look-up'!$A:$A,MATCH($A1335,'Smelter Look-up'!$E:$E,0)))</f>
        <v/>
      </c>
      <c r="C1335" s="220" t="str">
        <f>IF(LEN(A1335)=0,"",INDEX('Smelter Look-up'!$C:$C,MATCH($A1335,'Smelter Look-up'!$E:$E,0)))</f>
        <v/>
      </c>
      <c r="D1335" s="282"/>
      <c r="E1335" s="216" t="str">
        <f ca="1">IF(ISERROR($V1335),"",OFFSET('Smelter Look-up'!$D$4,$V1335-4,0)&amp;"")</f>
        <v/>
      </c>
      <c r="F1335" s="216" t="str">
        <f ca="1">IF(ISERROR($V1335),"",OFFSET('Smelter Look-up'!$E$4,$V1335-4,0))</f>
        <v/>
      </c>
      <c r="G1335" s="216" t="str">
        <f ca="1">IF(C1335=$X$4,"Enter smelter details",IF(ISERROR($V1335),"",OFFSET('Smelter Look-up'!$F$4,$V1335-4,0)))</f>
        <v/>
      </c>
      <c r="H1335" s="217" t="str">
        <f ca="1">IF(ISERROR($V1335),"",OFFSET('Smelter Look-up'!$G$4,$V1335-4,0))</f>
        <v/>
      </c>
      <c r="I1335" s="218" t="str">
        <f ca="1">IF(ISERROR($V1335),"",OFFSET('Smelter Look-up'!$H$4,$V1335-4,0))</f>
        <v/>
      </c>
      <c r="J1335" s="218" t="str">
        <f ca="1">IF(ISERROR($V1335),"",OFFSET('Smelter Look-up'!$I$4,$V1335-4,0))</f>
        <v/>
      </c>
      <c r="K1335" s="272"/>
      <c r="L1335" s="272"/>
      <c r="M1335" s="272"/>
      <c r="N1335" s="272"/>
      <c r="O1335" s="272"/>
      <c r="P1335" s="219"/>
      <c r="Q1335" s="273"/>
      <c r="R1335" s="216" t="str">
        <f ca="1">IF(ISERROR($V1335),"",OFFSET('Smelter Look-up'!$C$4,$V1335-4,0)&amp;"")</f>
        <v/>
      </c>
      <c r="S1335" s="224" t="str">
        <f t="shared" ca="1" si="186"/>
        <v/>
      </c>
      <c r="T1335" s="224" t="str">
        <f ca="1">IF(B1335="","",IF(ISERROR(MATCH($J1335,SorP!$B$1:$B$6230,0)),"",INDIRECT("'SorP'!$A$"&amp;MATCH($J1335,SorP!$B$1:$B$6230,0))))</f>
        <v/>
      </c>
      <c r="U1335" s="240"/>
      <c r="V1335" s="274" t="e">
        <f>IF(C1335="",NA(),MATCH($B1335&amp;$C1335,'Smelter Look-up'!$J:$J,0))</f>
        <v>#N/A</v>
      </c>
      <c r="W1335" s="275"/>
      <c r="X1335" s="275">
        <f t="shared" ca="1" si="187"/>
        <v>0</v>
      </c>
      <c r="Y1335" s="275"/>
      <c r="Z1335" s="275"/>
      <c r="AB1335" s="277" t="str">
        <f t="shared" si="188"/>
        <v/>
      </c>
    </row>
    <row r="1336" spans="1:28" s="276" customFormat="1" ht="20.25">
      <c r="A1336" s="330"/>
      <c r="B1336" s="216" t="str">
        <f>IF(LEN(A1336)=0,"",INDEX('Smelter Look-up'!$A:$A,MATCH($A1336,'Smelter Look-up'!$E:$E,0)))</f>
        <v/>
      </c>
      <c r="C1336" s="220" t="str">
        <f>IF(LEN(A1336)=0,"",INDEX('Smelter Look-up'!$C:$C,MATCH($A1336,'Smelter Look-up'!$E:$E,0)))</f>
        <v/>
      </c>
      <c r="D1336" s="282"/>
      <c r="E1336" s="216" t="str">
        <f ca="1">IF(ISERROR($V1336),"",OFFSET('Smelter Look-up'!$D$4,$V1336-4,0)&amp;"")</f>
        <v/>
      </c>
      <c r="F1336" s="216" t="str">
        <f ca="1">IF(ISERROR($V1336),"",OFFSET('Smelter Look-up'!$E$4,$V1336-4,0))</f>
        <v/>
      </c>
      <c r="G1336" s="216" t="str">
        <f ca="1">IF(C1336=$X$4,"Enter smelter details",IF(ISERROR($V1336),"",OFFSET('Smelter Look-up'!$F$4,$V1336-4,0)))</f>
        <v/>
      </c>
      <c r="H1336" s="217" t="str">
        <f ca="1">IF(ISERROR($V1336),"",OFFSET('Smelter Look-up'!$G$4,$V1336-4,0))</f>
        <v/>
      </c>
      <c r="I1336" s="218" t="str">
        <f ca="1">IF(ISERROR($V1336),"",OFFSET('Smelter Look-up'!$H$4,$V1336-4,0))</f>
        <v/>
      </c>
      <c r="J1336" s="218" t="str">
        <f ca="1">IF(ISERROR($V1336),"",OFFSET('Smelter Look-up'!$I$4,$V1336-4,0))</f>
        <v/>
      </c>
      <c r="K1336" s="272"/>
      <c r="L1336" s="272"/>
      <c r="M1336" s="272"/>
      <c r="N1336" s="272"/>
      <c r="O1336" s="272"/>
      <c r="P1336" s="219"/>
      <c r="Q1336" s="273"/>
      <c r="R1336" s="216" t="str">
        <f ca="1">IF(ISERROR($V1336),"",OFFSET('Smelter Look-up'!$C$4,$V1336-4,0)&amp;"")</f>
        <v/>
      </c>
      <c r="S1336" s="224" t="str">
        <f t="shared" ca="1" si="186"/>
        <v/>
      </c>
      <c r="T1336" s="224" t="str">
        <f ca="1">IF(B1336="","",IF(ISERROR(MATCH($J1336,SorP!$B$1:$B$6230,0)),"",INDIRECT("'SorP'!$A$"&amp;MATCH($J1336,SorP!$B$1:$B$6230,0))))</f>
        <v/>
      </c>
      <c r="U1336" s="240"/>
      <c r="V1336" s="274" t="e">
        <f>IF(C1336="",NA(),MATCH($B1336&amp;$C1336,'Smelter Look-up'!$J:$J,0))</f>
        <v>#N/A</v>
      </c>
      <c r="W1336" s="275"/>
      <c r="X1336" s="275">
        <f t="shared" ca="1" si="187"/>
        <v>0</v>
      </c>
      <c r="Y1336" s="275"/>
      <c r="Z1336" s="275"/>
      <c r="AB1336" s="277" t="str">
        <f t="shared" si="188"/>
        <v/>
      </c>
    </row>
    <row r="1337" spans="1:28" s="276" customFormat="1" ht="20.25">
      <c r="A1337" s="330"/>
      <c r="B1337" s="216" t="str">
        <f>IF(LEN(A1337)=0,"",INDEX('Smelter Look-up'!$A:$A,MATCH($A1337,'Smelter Look-up'!$E:$E,0)))</f>
        <v/>
      </c>
      <c r="C1337" s="220" t="str">
        <f>IF(LEN(A1337)=0,"",INDEX('Smelter Look-up'!$C:$C,MATCH($A1337,'Smelter Look-up'!$E:$E,0)))</f>
        <v/>
      </c>
      <c r="D1337" s="282"/>
      <c r="E1337" s="216" t="str">
        <f ca="1">IF(ISERROR($V1337),"",OFFSET('Smelter Look-up'!$D$4,$V1337-4,0)&amp;"")</f>
        <v/>
      </c>
      <c r="F1337" s="216" t="str">
        <f ca="1">IF(ISERROR($V1337),"",OFFSET('Smelter Look-up'!$E$4,$V1337-4,0))</f>
        <v/>
      </c>
      <c r="G1337" s="216" t="str">
        <f ca="1">IF(C1337=$X$4,"Enter smelter details",IF(ISERROR($V1337),"",OFFSET('Smelter Look-up'!$F$4,$V1337-4,0)))</f>
        <v/>
      </c>
      <c r="H1337" s="217" t="str">
        <f ca="1">IF(ISERROR($V1337),"",OFFSET('Smelter Look-up'!$G$4,$V1337-4,0))</f>
        <v/>
      </c>
      <c r="I1337" s="218" t="str">
        <f ca="1">IF(ISERROR($V1337),"",OFFSET('Smelter Look-up'!$H$4,$V1337-4,0))</f>
        <v/>
      </c>
      <c r="J1337" s="218" t="str">
        <f ca="1">IF(ISERROR($V1337),"",OFFSET('Smelter Look-up'!$I$4,$V1337-4,0))</f>
        <v/>
      </c>
      <c r="K1337" s="272"/>
      <c r="L1337" s="272"/>
      <c r="M1337" s="272"/>
      <c r="N1337" s="272"/>
      <c r="O1337" s="272"/>
      <c r="P1337" s="219"/>
      <c r="Q1337" s="273"/>
      <c r="R1337" s="216" t="str">
        <f ca="1">IF(ISERROR($V1337),"",OFFSET('Smelter Look-up'!$C$4,$V1337-4,0)&amp;"")</f>
        <v/>
      </c>
      <c r="S1337" s="224" t="str">
        <f t="shared" ca="1" si="186"/>
        <v/>
      </c>
      <c r="T1337" s="224" t="str">
        <f ca="1">IF(B1337="","",IF(ISERROR(MATCH($J1337,SorP!$B$1:$B$6230,0)),"",INDIRECT("'SorP'!$A$"&amp;MATCH($J1337,SorP!$B$1:$B$6230,0))))</f>
        <v/>
      </c>
      <c r="U1337" s="240"/>
      <c r="V1337" s="274" t="e">
        <f>IF(C1337="",NA(),MATCH($B1337&amp;$C1337,'Smelter Look-up'!$J:$J,0))</f>
        <v>#N/A</v>
      </c>
      <c r="W1337" s="275"/>
      <c r="X1337" s="275">
        <f t="shared" ca="1" si="187"/>
        <v>0</v>
      </c>
      <c r="Y1337" s="275"/>
      <c r="Z1337" s="275"/>
      <c r="AB1337" s="277" t="str">
        <f t="shared" si="188"/>
        <v/>
      </c>
    </row>
    <row r="1338" spans="1:28" s="276" customFormat="1" ht="20.25">
      <c r="A1338" s="330"/>
      <c r="B1338" s="216" t="str">
        <f>IF(LEN(A1338)=0,"",INDEX('Smelter Look-up'!$A:$A,MATCH($A1338,'Smelter Look-up'!$E:$E,0)))</f>
        <v/>
      </c>
      <c r="C1338" s="220" t="str">
        <f>IF(LEN(A1338)=0,"",INDEX('Smelter Look-up'!$C:$C,MATCH($A1338,'Smelter Look-up'!$E:$E,0)))</f>
        <v/>
      </c>
      <c r="D1338" s="282"/>
      <c r="E1338" s="216" t="str">
        <f ca="1">IF(ISERROR($V1338),"",OFFSET('Smelter Look-up'!$D$4,$V1338-4,0)&amp;"")</f>
        <v/>
      </c>
      <c r="F1338" s="216" t="str">
        <f ca="1">IF(ISERROR($V1338),"",OFFSET('Smelter Look-up'!$E$4,$V1338-4,0))</f>
        <v/>
      </c>
      <c r="G1338" s="216" t="str">
        <f ca="1">IF(C1338=$X$4,"Enter smelter details",IF(ISERROR($V1338),"",OFFSET('Smelter Look-up'!$F$4,$V1338-4,0)))</f>
        <v/>
      </c>
      <c r="H1338" s="217" t="str">
        <f ca="1">IF(ISERROR($V1338),"",OFFSET('Smelter Look-up'!$G$4,$V1338-4,0))</f>
        <v/>
      </c>
      <c r="I1338" s="218" t="str">
        <f ca="1">IF(ISERROR($V1338),"",OFFSET('Smelter Look-up'!$H$4,$V1338-4,0))</f>
        <v/>
      </c>
      <c r="J1338" s="218" t="str">
        <f ca="1">IF(ISERROR($V1338),"",OFFSET('Smelter Look-up'!$I$4,$V1338-4,0))</f>
        <v/>
      </c>
      <c r="K1338" s="272"/>
      <c r="L1338" s="272"/>
      <c r="M1338" s="272"/>
      <c r="N1338" s="272"/>
      <c r="O1338" s="272"/>
      <c r="P1338" s="219"/>
      <c r="Q1338" s="273"/>
      <c r="R1338" s="216" t="str">
        <f ca="1">IF(ISERROR($V1338),"",OFFSET('Smelter Look-up'!$C$4,$V1338-4,0)&amp;"")</f>
        <v/>
      </c>
      <c r="S1338" s="224" t="str">
        <f t="shared" ca="1" si="186"/>
        <v/>
      </c>
      <c r="T1338" s="224" t="str">
        <f ca="1">IF(B1338="","",IF(ISERROR(MATCH($J1338,SorP!$B$1:$B$6230,0)),"",INDIRECT("'SorP'!$A$"&amp;MATCH($J1338,SorP!$B$1:$B$6230,0))))</f>
        <v/>
      </c>
      <c r="U1338" s="240"/>
      <c r="V1338" s="274" t="e">
        <f>IF(C1338="",NA(),MATCH($B1338&amp;$C1338,'Smelter Look-up'!$J:$J,0))</f>
        <v>#N/A</v>
      </c>
      <c r="W1338" s="275"/>
      <c r="X1338" s="275">
        <f t="shared" ca="1" si="187"/>
        <v>0</v>
      </c>
      <c r="Y1338" s="275"/>
      <c r="Z1338" s="275"/>
      <c r="AB1338" s="277" t="str">
        <f t="shared" si="188"/>
        <v/>
      </c>
    </row>
    <row r="1339" spans="1:28" s="276" customFormat="1" ht="20.25">
      <c r="A1339" s="330"/>
      <c r="B1339" s="216" t="str">
        <f>IF(LEN(A1339)=0,"",INDEX('Smelter Look-up'!$A:$A,MATCH($A1339,'Smelter Look-up'!$E:$E,0)))</f>
        <v/>
      </c>
      <c r="C1339" s="220" t="str">
        <f>IF(LEN(A1339)=0,"",INDEX('Smelter Look-up'!$C:$C,MATCH($A1339,'Smelter Look-up'!$E:$E,0)))</f>
        <v/>
      </c>
      <c r="D1339" s="282"/>
      <c r="E1339" s="216" t="str">
        <f ca="1">IF(ISERROR($V1339),"",OFFSET('Smelter Look-up'!$D$4,$V1339-4,0)&amp;"")</f>
        <v/>
      </c>
      <c r="F1339" s="216" t="str">
        <f ca="1">IF(ISERROR($V1339),"",OFFSET('Smelter Look-up'!$E$4,$V1339-4,0))</f>
        <v/>
      </c>
      <c r="G1339" s="216" t="str">
        <f ca="1">IF(C1339=$X$4,"Enter smelter details",IF(ISERROR($V1339),"",OFFSET('Smelter Look-up'!$F$4,$V1339-4,0)))</f>
        <v/>
      </c>
      <c r="H1339" s="217" t="str">
        <f ca="1">IF(ISERROR($V1339),"",OFFSET('Smelter Look-up'!$G$4,$V1339-4,0))</f>
        <v/>
      </c>
      <c r="I1339" s="218" t="str">
        <f ca="1">IF(ISERROR($V1339),"",OFFSET('Smelter Look-up'!$H$4,$V1339-4,0))</f>
        <v/>
      </c>
      <c r="J1339" s="218" t="str">
        <f ca="1">IF(ISERROR($V1339),"",OFFSET('Smelter Look-up'!$I$4,$V1339-4,0))</f>
        <v/>
      </c>
      <c r="K1339" s="272"/>
      <c r="L1339" s="272"/>
      <c r="M1339" s="272"/>
      <c r="N1339" s="272"/>
      <c r="O1339" s="272"/>
      <c r="P1339" s="219"/>
      <c r="Q1339" s="273"/>
      <c r="R1339" s="216" t="str">
        <f ca="1">IF(ISERROR($V1339),"",OFFSET('Smelter Look-up'!$C$4,$V1339-4,0)&amp;"")</f>
        <v/>
      </c>
      <c r="S1339" s="224" t="str">
        <f t="shared" ref="S1339" ca="1" si="189">IF(B1339="","",IF(ISERROR(MATCH($E1339,CL,0)),"Unknown",INDIRECT("'C'!$A$"&amp;MATCH($E1339,CL,0)+1)))</f>
        <v/>
      </c>
      <c r="T1339" s="224" t="str">
        <f ca="1">IF(B1339="","",IF(ISERROR(MATCH($J1339,SorP!$B$1:$B$6230,0)),"",INDIRECT("'SorP'!$A$"&amp;MATCH($J1339,SorP!$B$1:$B$6230,0))))</f>
        <v/>
      </c>
      <c r="U1339" s="240"/>
      <c r="V1339" s="274" t="e">
        <f>IF(C1339="",NA(),MATCH($B1339&amp;$C1339,'Smelter Look-up'!$J:$J,0))</f>
        <v>#N/A</v>
      </c>
      <c r="W1339" s="275"/>
      <c r="X1339" s="275">
        <f t="shared" ref="X1339" ca="1" si="190">IF(AND(C1339="Smelter not listed",OR(LEN(D1339)=0,LEN(E1339)=0)),1,0)</f>
        <v>0</v>
      </c>
      <c r="Y1339" s="275"/>
      <c r="Z1339" s="275"/>
      <c r="AB1339" s="277" t="str">
        <f t="shared" ref="AB1339" si="191">B1339&amp;C1339</f>
        <v/>
      </c>
    </row>
    <row r="1340" spans="1:28" s="276" customFormat="1" ht="20.25">
      <c r="A1340" s="330"/>
      <c r="B1340" s="216" t="str">
        <f>IF(LEN(A1340)=0,"",INDEX('Smelter Look-up'!$A:$A,MATCH($A1340,'Smelter Look-up'!$E:$E,0)))</f>
        <v/>
      </c>
      <c r="C1340" s="220" t="str">
        <f>IF(LEN(A1340)=0,"",INDEX('Smelter Look-up'!$C:$C,MATCH($A1340,'Smelter Look-up'!$E:$E,0)))</f>
        <v/>
      </c>
      <c r="D1340" s="282"/>
      <c r="E1340" s="216" t="str">
        <f ca="1">IF(ISERROR($V1340),"",OFFSET('Smelter Look-up'!$D$4,$V1340-4,0)&amp;"")</f>
        <v/>
      </c>
      <c r="F1340" s="216" t="str">
        <f ca="1">IF(ISERROR($V1340),"",OFFSET('Smelter Look-up'!$E$4,$V1340-4,0))</f>
        <v/>
      </c>
      <c r="G1340" s="216" t="str">
        <f ca="1">IF(C1340=$X$4,"Enter smelter details",IF(ISERROR($V1340),"",OFFSET('Smelter Look-up'!$F$4,$V1340-4,0)))</f>
        <v/>
      </c>
      <c r="H1340" s="217" t="str">
        <f ca="1">IF(ISERROR($V1340),"",OFFSET('Smelter Look-up'!$G$4,$V1340-4,0))</f>
        <v/>
      </c>
      <c r="I1340" s="218" t="str">
        <f ca="1">IF(ISERROR($V1340),"",OFFSET('Smelter Look-up'!$H$4,$V1340-4,0))</f>
        <v/>
      </c>
      <c r="J1340" s="218" t="str">
        <f ca="1">IF(ISERROR($V1340),"",OFFSET('Smelter Look-up'!$I$4,$V1340-4,0))</f>
        <v/>
      </c>
      <c r="K1340" s="272"/>
      <c r="L1340" s="272"/>
      <c r="M1340" s="272"/>
      <c r="N1340" s="272"/>
      <c r="O1340" s="272"/>
      <c r="P1340" s="219"/>
      <c r="Q1340" s="273"/>
      <c r="R1340" s="216" t="str">
        <f ca="1">IF(ISERROR($V1340),"",OFFSET('Smelter Look-up'!$C$4,$V1340-4,0)&amp;"")</f>
        <v/>
      </c>
      <c r="S1340" s="224" t="str">
        <f t="shared" ref="S1340:S1371" ca="1" si="192">IF(B1340="","",IF(ISERROR(MATCH($E1340,CL,0)),"Unknown",INDIRECT("'C'!$A$"&amp;MATCH($E1340,CL,0)+1)))</f>
        <v/>
      </c>
      <c r="T1340" s="224" t="str">
        <f ca="1">IF(B1340="","",IF(ISERROR(MATCH($J1340,SorP!$B$1:$B$6230,0)),"",INDIRECT("'SorP'!$A$"&amp;MATCH($J1340,SorP!$B$1:$B$6230,0))))</f>
        <v/>
      </c>
      <c r="U1340" s="240"/>
      <c r="V1340" s="274" t="e">
        <f>IF(C1340="",NA(),MATCH($B1340&amp;$C1340,'Smelter Look-up'!$J:$J,0))</f>
        <v>#N/A</v>
      </c>
      <c r="W1340" s="275"/>
      <c r="X1340" s="275">
        <f t="shared" ref="X1340:X1371" ca="1" si="193">IF(AND(C1340="Smelter not listed",OR(LEN(D1340)=0,LEN(E1340)=0)),1,0)</f>
        <v>0</v>
      </c>
      <c r="Y1340" s="275"/>
      <c r="Z1340" s="275"/>
      <c r="AB1340" s="277" t="str">
        <f t="shared" ref="AB1340:AB1371" si="194">B1340&amp;C1340</f>
        <v/>
      </c>
    </row>
    <row r="1341" spans="1:28" s="276" customFormat="1" ht="20.25">
      <c r="A1341" s="330"/>
      <c r="B1341" s="216" t="str">
        <f>IF(LEN(A1341)=0,"",INDEX('Smelter Look-up'!$A:$A,MATCH($A1341,'Smelter Look-up'!$E:$E,0)))</f>
        <v/>
      </c>
      <c r="C1341" s="220" t="str">
        <f>IF(LEN(A1341)=0,"",INDEX('Smelter Look-up'!$C:$C,MATCH($A1341,'Smelter Look-up'!$E:$E,0)))</f>
        <v/>
      </c>
      <c r="D1341" s="282"/>
      <c r="E1341" s="216" t="str">
        <f ca="1">IF(ISERROR($V1341),"",OFFSET('Smelter Look-up'!$D$4,$V1341-4,0)&amp;"")</f>
        <v/>
      </c>
      <c r="F1341" s="216" t="str">
        <f ca="1">IF(ISERROR($V1341),"",OFFSET('Smelter Look-up'!$E$4,$V1341-4,0))</f>
        <v/>
      </c>
      <c r="G1341" s="216" t="str">
        <f ca="1">IF(C1341=$X$4,"Enter smelter details",IF(ISERROR($V1341),"",OFFSET('Smelter Look-up'!$F$4,$V1341-4,0)))</f>
        <v/>
      </c>
      <c r="H1341" s="217" t="str">
        <f ca="1">IF(ISERROR($V1341),"",OFFSET('Smelter Look-up'!$G$4,$V1341-4,0))</f>
        <v/>
      </c>
      <c r="I1341" s="218" t="str">
        <f ca="1">IF(ISERROR($V1341),"",OFFSET('Smelter Look-up'!$H$4,$V1341-4,0))</f>
        <v/>
      </c>
      <c r="J1341" s="218" t="str">
        <f ca="1">IF(ISERROR($V1341),"",OFFSET('Smelter Look-up'!$I$4,$V1341-4,0))</f>
        <v/>
      </c>
      <c r="K1341" s="272"/>
      <c r="L1341" s="272"/>
      <c r="M1341" s="272"/>
      <c r="N1341" s="272"/>
      <c r="O1341" s="272"/>
      <c r="P1341" s="219"/>
      <c r="Q1341" s="273"/>
      <c r="R1341" s="216" t="str">
        <f ca="1">IF(ISERROR($V1341),"",OFFSET('Smelter Look-up'!$C$4,$V1341-4,0)&amp;"")</f>
        <v/>
      </c>
      <c r="S1341" s="224" t="str">
        <f t="shared" ca="1" si="192"/>
        <v/>
      </c>
      <c r="T1341" s="224" t="str">
        <f ca="1">IF(B1341="","",IF(ISERROR(MATCH($J1341,SorP!$B$1:$B$6230,0)),"",INDIRECT("'SorP'!$A$"&amp;MATCH($J1341,SorP!$B$1:$B$6230,0))))</f>
        <v/>
      </c>
      <c r="U1341" s="240"/>
      <c r="V1341" s="274" t="e">
        <f>IF(C1341="",NA(),MATCH($B1341&amp;$C1341,'Smelter Look-up'!$J:$J,0))</f>
        <v>#N/A</v>
      </c>
      <c r="W1341" s="275"/>
      <c r="X1341" s="275">
        <f t="shared" ca="1" si="193"/>
        <v>0</v>
      </c>
      <c r="Y1341" s="275"/>
      <c r="Z1341" s="275"/>
      <c r="AB1341" s="277" t="str">
        <f t="shared" si="194"/>
        <v/>
      </c>
    </row>
    <row r="1342" spans="1:28" s="276" customFormat="1" ht="20.25">
      <c r="A1342" s="330"/>
      <c r="B1342" s="216" t="str">
        <f>IF(LEN(A1342)=0,"",INDEX('Smelter Look-up'!$A:$A,MATCH($A1342,'Smelter Look-up'!$E:$E,0)))</f>
        <v/>
      </c>
      <c r="C1342" s="220" t="str">
        <f>IF(LEN(A1342)=0,"",INDEX('Smelter Look-up'!$C:$C,MATCH($A1342,'Smelter Look-up'!$E:$E,0)))</f>
        <v/>
      </c>
      <c r="D1342" s="282"/>
      <c r="E1342" s="216" t="str">
        <f ca="1">IF(ISERROR($V1342),"",OFFSET('Smelter Look-up'!$D$4,$V1342-4,0)&amp;"")</f>
        <v/>
      </c>
      <c r="F1342" s="216" t="str">
        <f ca="1">IF(ISERROR($V1342),"",OFFSET('Smelter Look-up'!$E$4,$V1342-4,0))</f>
        <v/>
      </c>
      <c r="G1342" s="216" t="str">
        <f ca="1">IF(C1342=$X$4,"Enter smelter details",IF(ISERROR($V1342),"",OFFSET('Smelter Look-up'!$F$4,$V1342-4,0)))</f>
        <v/>
      </c>
      <c r="H1342" s="217" t="str">
        <f ca="1">IF(ISERROR($V1342),"",OFFSET('Smelter Look-up'!$G$4,$V1342-4,0))</f>
        <v/>
      </c>
      <c r="I1342" s="218" t="str">
        <f ca="1">IF(ISERROR($V1342),"",OFFSET('Smelter Look-up'!$H$4,$V1342-4,0))</f>
        <v/>
      </c>
      <c r="J1342" s="218" t="str">
        <f ca="1">IF(ISERROR($V1342),"",OFFSET('Smelter Look-up'!$I$4,$V1342-4,0))</f>
        <v/>
      </c>
      <c r="K1342" s="272"/>
      <c r="L1342" s="272"/>
      <c r="M1342" s="272"/>
      <c r="N1342" s="272"/>
      <c r="O1342" s="272"/>
      <c r="P1342" s="219"/>
      <c r="Q1342" s="273"/>
      <c r="R1342" s="216" t="str">
        <f ca="1">IF(ISERROR($V1342),"",OFFSET('Smelter Look-up'!$C$4,$V1342-4,0)&amp;"")</f>
        <v/>
      </c>
      <c r="S1342" s="224" t="str">
        <f t="shared" ca="1" si="192"/>
        <v/>
      </c>
      <c r="T1342" s="224" t="str">
        <f ca="1">IF(B1342="","",IF(ISERROR(MATCH($J1342,SorP!$B$1:$B$6230,0)),"",INDIRECT("'SorP'!$A$"&amp;MATCH($J1342,SorP!$B$1:$B$6230,0))))</f>
        <v/>
      </c>
      <c r="U1342" s="240"/>
      <c r="V1342" s="274" t="e">
        <f>IF(C1342="",NA(),MATCH($B1342&amp;$C1342,'Smelter Look-up'!$J:$J,0))</f>
        <v>#N/A</v>
      </c>
      <c r="W1342" s="275"/>
      <c r="X1342" s="275">
        <f t="shared" ca="1" si="193"/>
        <v>0</v>
      </c>
      <c r="Y1342" s="275"/>
      <c r="Z1342" s="275"/>
      <c r="AB1342" s="277" t="str">
        <f t="shared" si="194"/>
        <v/>
      </c>
    </row>
    <row r="1343" spans="1:28" s="276" customFormat="1" ht="20.25">
      <c r="A1343" s="330"/>
      <c r="B1343" s="216" t="str">
        <f>IF(LEN(A1343)=0,"",INDEX('Smelter Look-up'!$A:$A,MATCH($A1343,'Smelter Look-up'!$E:$E,0)))</f>
        <v/>
      </c>
      <c r="C1343" s="220" t="str">
        <f>IF(LEN(A1343)=0,"",INDEX('Smelter Look-up'!$C:$C,MATCH($A1343,'Smelter Look-up'!$E:$E,0)))</f>
        <v/>
      </c>
      <c r="D1343" s="282"/>
      <c r="E1343" s="216" t="str">
        <f ca="1">IF(ISERROR($V1343),"",OFFSET('Smelter Look-up'!$D$4,$V1343-4,0)&amp;"")</f>
        <v/>
      </c>
      <c r="F1343" s="216" t="str">
        <f ca="1">IF(ISERROR($V1343),"",OFFSET('Smelter Look-up'!$E$4,$V1343-4,0))</f>
        <v/>
      </c>
      <c r="G1343" s="216" t="str">
        <f ca="1">IF(C1343=$X$4,"Enter smelter details",IF(ISERROR($V1343),"",OFFSET('Smelter Look-up'!$F$4,$V1343-4,0)))</f>
        <v/>
      </c>
      <c r="H1343" s="217" t="str">
        <f ca="1">IF(ISERROR($V1343),"",OFFSET('Smelter Look-up'!$G$4,$V1343-4,0))</f>
        <v/>
      </c>
      <c r="I1343" s="218" t="str">
        <f ca="1">IF(ISERROR($V1343),"",OFFSET('Smelter Look-up'!$H$4,$V1343-4,0))</f>
        <v/>
      </c>
      <c r="J1343" s="218" t="str">
        <f ca="1">IF(ISERROR($V1343),"",OFFSET('Smelter Look-up'!$I$4,$V1343-4,0))</f>
        <v/>
      </c>
      <c r="K1343" s="272"/>
      <c r="L1343" s="272"/>
      <c r="M1343" s="272"/>
      <c r="N1343" s="272"/>
      <c r="O1343" s="272"/>
      <c r="P1343" s="219"/>
      <c r="Q1343" s="273"/>
      <c r="R1343" s="216" t="str">
        <f ca="1">IF(ISERROR($V1343),"",OFFSET('Smelter Look-up'!$C$4,$V1343-4,0)&amp;"")</f>
        <v/>
      </c>
      <c r="S1343" s="224" t="str">
        <f t="shared" ca="1" si="192"/>
        <v/>
      </c>
      <c r="T1343" s="224" t="str">
        <f ca="1">IF(B1343="","",IF(ISERROR(MATCH($J1343,SorP!$B$1:$B$6230,0)),"",INDIRECT("'SorP'!$A$"&amp;MATCH($J1343,SorP!$B$1:$B$6230,0))))</f>
        <v/>
      </c>
      <c r="U1343" s="240"/>
      <c r="V1343" s="274" t="e">
        <f>IF(C1343="",NA(),MATCH($B1343&amp;$C1343,'Smelter Look-up'!$J:$J,0))</f>
        <v>#N/A</v>
      </c>
      <c r="W1343" s="275"/>
      <c r="X1343" s="275">
        <f t="shared" ca="1" si="193"/>
        <v>0</v>
      </c>
      <c r="Y1343" s="275"/>
      <c r="Z1343" s="275"/>
      <c r="AB1343" s="277" t="str">
        <f t="shared" si="194"/>
        <v/>
      </c>
    </row>
    <row r="1344" spans="1:28" s="276" customFormat="1" ht="20.25">
      <c r="A1344" s="330"/>
      <c r="B1344" s="216" t="str">
        <f>IF(LEN(A1344)=0,"",INDEX('Smelter Look-up'!$A:$A,MATCH($A1344,'Smelter Look-up'!$E:$E,0)))</f>
        <v/>
      </c>
      <c r="C1344" s="220" t="str">
        <f>IF(LEN(A1344)=0,"",INDEX('Smelter Look-up'!$C:$C,MATCH($A1344,'Smelter Look-up'!$E:$E,0)))</f>
        <v/>
      </c>
      <c r="D1344" s="282"/>
      <c r="E1344" s="216" t="str">
        <f ca="1">IF(ISERROR($V1344),"",OFFSET('Smelter Look-up'!$D$4,$V1344-4,0)&amp;"")</f>
        <v/>
      </c>
      <c r="F1344" s="216" t="str">
        <f ca="1">IF(ISERROR($V1344),"",OFFSET('Smelter Look-up'!$E$4,$V1344-4,0))</f>
        <v/>
      </c>
      <c r="G1344" s="216" t="str">
        <f ca="1">IF(C1344=$X$4,"Enter smelter details",IF(ISERROR($V1344),"",OFFSET('Smelter Look-up'!$F$4,$V1344-4,0)))</f>
        <v/>
      </c>
      <c r="H1344" s="217" t="str">
        <f ca="1">IF(ISERROR($V1344),"",OFFSET('Smelter Look-up'!$G$4,$V1344-4,0))</f>
        <v/>
      </c>
      <c r="I1344" s="218" t="str">
        <f ca="1">IF(ISERROR($V1344),"",OFFSET('Smelter Look-up'!$H$4,$V1344-4,0))</f>
        <v/>
      </c>
      <c r="J1344" s="218" t="str">
        <f ca="1">IF(ISERROR($V1344),"",OFFSET('Smelter Look-up'!$I$4,$V1344-4,0))</f>
        <v/>
      </c>
      <c r="K1344" s="272"/>
      <c r="L1344" s="272"/>
      <c r="M1344" s="272"/>
      <c r="N1344" s="272"/>
      <c r="O1344" s="272"/>
      <c r="P1344" s="219"/>
      <c r="Q1344" s="273"/>
      <c r="R1344" s="216" t="str">
        <f ca="1">IF(ISERROR($V1344),"",OFFSET('Smelter Look-up'!$C$4,$V1344-4,0)&amp;"")</f>
        <v/>
      </c>
      <c r="S1344" s="224" t="str">
        <f t="shared" ca="1" si="192"/>
        <v/>
      </c>
      <c r="T1344" s="224" t="str">
        <f ca="1">IF(B1344="","",IF(ISERROR(MATCH($J1344,SorP!$B$1:$B$6230,0)),"",INDIRECT("'SorP'!$A$"&amp;MATCH($J1344,SorP!$B$1:$B$6230,0))))</f>
        <v/>
      </c>
      <c r="U1344" s="240"/>
      <c r="V1344" s="274" t="e">
        <f>IF(C1344="",NA(),MATCH($B1344&amp;$C1344,'Smelter Look-up'!$J:$J,0))</f>
        <v>#N/A</v>
      </c>
      <c r="W1344" s="275"/>
      <c r="X1344" s="275">
        <f t="shared" ca="1" si="193"/>
        <v>0</v>
      </c>
      <c r="Y1344" s="275"/>
      <c r="Z1344" s="275"/>
      <c r="AB1344" s="277" t="str">
        <f t="shared" si="194"/>
        <v/>
      </c>
    </row>
    <row r="1345" spans="1:28" s="276" customFormat="1" ht="20.25">
      <c r="A1345" s="330"/>
      <c r="B1345" s="216" t="str">
        <f>IF(LEN(A1345)=0,"",INDEX('Smelter Look-up'!$A:$A,MATCH($A1345,'Smelter Look-up'!$E:$E,0)))</f>
        <v/>
      </c>
      <c r="C1345" s="220" t="str">
        <f>IF(LEN(A1345)=0,"",INDEX('Smelter Look-up'!$C:$C,MATCH($A1345,'Smelter Look-up'!$E:$E,0)))</f>
        <v/>
      </c>
      <c r="D1345" s="282"/>
      <c r="E1345" s="216" t="str">
        <f ca="1">IF(ISERROR($V1345),"",OFFSET('Smelter Look-up'!$D$4,$V1345-4,0)&amp;"")</f>
        <v/>
      </c>
      <c r="F1345" s="216" t="str">
        <f ca="1">IF(ISERROR($V1345),"",OFFSET('Smelter Look-up'!$E$4,$V1345-4,0))</f>
        <v/>
      </c>
      <c r="G1345" s="216" t="str">
        <f ca="1">IF(C1345=$X$4,"Enter smelter details",IF(ISERROR($V1345),"",OFFSET('Smelter Look-up'!$F$4,$V1345-4,0)))</f>
        <v/>
      </c>
      <c r="H1345" s="217" t="str">
        <f ca="1">IF(ISERROR($V1345),"",OFFSET('Smelter Look-up'!$G$4,$V1345-4,0))</f>
        <v/>
      </c>
      <c r="I1345" s="218" t="str">
        <f ca="1">IF(ISERROR($V1345),"",OFFSET('Smelter Look-up'!$H$4,$V1345-4,0))</f>
        <v/>
      </c>
      <c r="J1345" s="218" t="str">
        <f ca="1">IF(ISERROR($V1345),"",OFFSET('Smelter Look-up'!$I$4,$V1345-4,0))</f>
        <v/>
      </c>
      <c r="K1345" s="272"/>
      <c r="L1345" s="272"/>
      <c r="M1345" s="272"/>
      <c r="N1345" s="272"/>
      <c r="O1345" s="272"/>
      <c r="P1345" s="219"/>
      <c r="Q1345" s="273"/>
      <c r="R1345" s="216" t="str">
        <f ca="1">IF(ISERROR($V1345),"",OFFSET('Smelter Look-up'!$C$4,$V1345-4,0)&amp;"")</f>
        <v/>
      </c>
      <c r="S1345" s="224" t="str">
        <f t="shared" ca="1" si="192"/>
        <v/>
      </c>
      <c r="T1345" s="224" t="str">
        <f ca="1">IF(B1345="","",IF(ISERROR(MATCH($J1345,SorP!$B$1:$B$6230,0)),"",INDIRECT("'SorP'!$A$"&amp;MATCH($J1345,SorP!$B$1:$B$6230,0))))</f>
        <v/>
      </c>
      <c r="U1345" s="240"/>
      <c r="V1345" s="274" t="e">
        <f>IF(C1345="",NA(),MATCH($B1345&amp;$C1345,'Smelter Look-up'!$J:$J,0))</f>
        <v>#N/A</v>
      </c>
      <c r="W1345" s="275"/>
      <c r="X1345" s="275">
        <f t="shared" ca="1" si="193"/>
        <v>0</v>
      </c>
      <c r="Y1345" s="275"/>
      <c r="Z1345" s="275"/>
      <c r="AB1345" s="277" t="str">
        <f t="shared" si="194"/>
        <v/>
      </c>
    </row>
    <row r="1346" spans="1:28" s="276" customFormat="1" ht="20.25">
      <c r="A1346" s="330"/>
      <c r="B1346" s="216" t="str">
        <f>IF(LEN(A1346)=0,"",INDEX('Smelter Look-up'!$A:$A,MATCH($A1346,'Smelter Look-up'!$E:$E,0)))</f>
        <v/>
      </c>
      <c r="C1346" s="220" t="str">
        <f>IF(LEN(A1346)=0,"",INDEX('Smelter Look-up'!$C:$C,MATCH($A1346,'Smelter Look-up'!$E:$E,0)))</f>
        <v/>
      </c>
      <c r="D1346" s="282"/>
      <c r="E1346" s="216" t="str">
        <f ca="1">IF(ISERROR($V1346),"",OFFSET('Smelter Look-up'!$D$4,$V1346-4,0)&amp;"")</f>
        <v/>
      </c>
      <c r="F1346" s="216" t="str">
        <f ca="1">IF(ISERROR($V1346),"",OFFSET('Smelter Look-up'!$E$4,$V1346-4,0))</f>
        <v/>
      </c>
      <c r="G1346" s="216" t="str">
        <f ca="1">IF(C1346=$X$4,"Enter smelter details",IF(ISERROR($V1346),"",OFFSET('Smelter Look-up'!$F$4,$V1346-4,0)))</f>
        <v/>
      </c>
      <c r="H1346" s="217" t="str">
        <f ca="1">IF(ISERROR($V1346),"",OFFSET('Smelter Look-up'!$G$4,$V1346-4,0))</f>
        <v/>
      </c>
      <c r="I1346" s="218" t="str">
        <f ca="1">IF(ISERROR($V1346),"",OFFSET('Smelter Look-up'!$H$4,$V1346-4,0))</f>
        <v/>
      </c>
      <c r="J1346" s="218" t="str">
        <f ca="1">IF(ISERROR($V1346),"",OFFSET('Smelter Look-up'!$I$4,$V1346-4,0))</f>
        <v/>
      </c>
      <c r="K1346" s="272"/>
      <c r="L1346" s="272"/>
      <c r="M1346" s="272"/>
      <c r="N1346" s="272"/>
      <c r="O1346" s="272"/>
      <c r="P1346" s="219"/>
      <c r="Q1346" s="273"/>
      <c r="R1346" s="216" t="str">
        <f ca="1">IF(ISERROR($V1346),"",OFFSET('Smelter Look-up'!$C$4,$V1346-4,0)&amp;"")</f>
        <v/>
      </c>
      <c r="S1346" s="224" t="str">
        <f t="shared" ca="1" si="192"/>
        <v/>
      </c>
      <c r="T1346" s="224" t="str">
        <f ca="1">IF(B1346="","",IF(ISERROR(MATCH($J1346,SorP!$B$1:$B$6230,0)),"",INDIRECT("'SorP'!$A$"&amp;MATCH($J1346,SorP!$B$1:$B$6230,0))))</f>
        <v/>
      </c>
      <c r="U1346" s="240"/>
      <c r="V1346" s="274" t="e">
        <f>IF(C1346="",NA(),MATCH($B1346&amp;$C1346,'Smelter Look-up'!$J:$J,0))</f>
        <v>#N/A</v>
      </c>
      <c r="W1346" s="275"/>
      <c r="X1346" s="275">
        <f t="shared" ca="1" si="193"/>
        <v>0</v>
      </c>
      <c r="Y1346" s="275"/>
      <c r="Z1346" s="275"/>
      <c r="AB1346" s="277" t="str">
        <f t="shared" si="194"/>
        <v/>
      </c>
    </row>
    <row r="1347" spans="1:28" s="276" customFormat="1" ht="20.25">
      <c r="A1347" s="330"/>
      <c r="B1347" s="216" t="str">
        <f>IF(LEN(A1347)=0,"",INDEX('Smelter Look-up'!$A:$A,MATCH($A1347,'Smelter Look-up'!$E:$E,0)))</f>
        <v/>
      </c>
      <c r="C1347" s="220" t="str">
        <f>IF(LEN(A1347)=0,"",INDEX('Smelter Look-up'!$C:$C,MATCH($A1347,'Smelter Look-up'!$E:$E,0)))</f>
        <v/>
      </c>
      <c r="D1347" s="282"/>
      <c r="E1347" s="216" t="str">
        <f ca="1">IF(ISERROR($V1347),"",OFFSET('Smelter Look-up'!$D$4,$V1347-4,0)&amp;"")</f>
        <v/>
      </c>
      <c r="F1347" s="216" t="str">
        <f ca="1">IF(ISERROR($V1347),"",OFFSET('Smelter Look-up'!$E$4,$V1347-4,0))</f>
        <v/>
      </c>
      <c r="G1347" s="216" t="str">
        <f ca="1">IF(C1347=$X$4,"Enter smelter details",IF(ISERROR($V1347),"",OFFSET('Smelter Look-up'!$F$4,$V1347-4,0)))</f>
        <v/>
      </c>
      <c r="H1347" s="217" t="str">
        <f ca="1">IF(ISERROR($V1347),"",OFFSET('Smelter Look-up'!$G$4,$V1347-4,0))</f>
        <v/>
      </c>
      <c r="I1347" s="218" t="str">
        <f ca="1">IF(ISERROR($V1347),"",OFFSET('Smelter Look-up'!$H$4,$V1347-4,0))</f>
        <v/>
      </c>
      <c r="J1347" s="218" t="str">
        <f ca="1">IF(ISERROR($V1347),"",OFFSET('Smelter Look-up'!$I$4,$V1347-4,0))</f>
        <v/>
      </c>
      <c r="K1347" s="272"/>
      <c r="L1347" s="272"/>
      <c r="M1347" s="272"/>
      <c r="N1347" s="272"/>
      <c r="O1347" s="272"/>
      <c r="P1347" s="219"/>
      <c r="Q1347" s="273"/>
      <c r="R1347" s="216" t="str">
        <f ca="1">IF(ISERROR($V1347),"",OFFSET('Smelter Look-up'!$C$4,$V1347-4,0)&amp;"")</f>
        <v/>
      </c>
      <c r="S1347" s="224" t="str">
        <f t="shared" ca="1" si="192"/>
        <v/>
      </c>
      <c r="T1347" s="224" t="str">
        <f ca="1">IF(B1347="","",IF(ISERROR(MATCH($J1347,SorP!$B$1:$B$6230,0)),"",INDIRECT("'SorP'!$A$"&amp;MATCH($J1347,SorP!$B$1:$B$6230,0))))</f>
        <v/>
      </c>
      <c r="U1347" s="240"/>
      <c r="V1347" s="274" t="e">
        <f>IF(C1347="",NA(),MATCH($B1347&amp;$C1347,'Smelter Look-up'!$J:$J,0))</f>
        <v>#N/A</v>
      </c>
      <c r="W1347" s="275"/>
      <c r="X1347" s="275">
        <f t="shared" ca="1" si="193"/>
        <v>0</v>
      </c>
      <c r="Y1347" s="275"/>
      <c r="Z1347" s="275"/>
      <c r="AB1347" s="277" t="str">
        <f t="shared" si="194"/>
        <v/>
      </c>
    </row>
    <row r="1348" spans="1:28" s="276" customFormat="1" ht="20.25">
      <c r="A1348" s="330"/>
      <c r="B1348" s="216" t="str">
        <f>IF(LEN(A1348)=0,"",INDEX('Smelter Look-up'!$A:$A,MATCH($A1348,'Smelter Look-up'!$E:$E,0)))</f>
        <v/>
      </c>
      <c r="C1348" s="220" t="str">
        <f>IF(LEN(A1348)=0,"",INDEX('Smelter Look-up'!$C:$C,MATCH($A1348,'Smelter Look-up'!$E:$E,0)))</f>
        <v/>
      </c>
      <c r="D1348" s="282"/>
      <c r="E1348" s="216" t="str">
        <f ca="1">IF(ISERROR($V1348),"",OFFSET('Smelter Look-up'!$D$4,$V1348-4,0)&amp;"")</f>
        <v/>
      </c>
      <c r="F1348" s="216" t="str">
        <f ca="1">IF(ISERROR($V1348),"",OFFSET('Smelter Look-up'!$E$4,$V1348-4,0))</f>
        <v/>
      </c>
      <c r="G1348" s="216" t="str">
        <f ca="1">IF(C1348=$X$4,"Enter smelter details",IF(ISERROR($V1348),"",OFFSET('Smelter Look-up'!$F$4,$V1348-4,0)))</f>
        <v/>
      </c>
      <c r="H1348" s="217" t="str">
        <f ca="1">IF(ISERROR($V1348),"",OFFSET('Smelter Look-up'!$G$4,$V1348-4,0))</f>
        <v/>
      </c>
      <c r="I1348" s="218" t="str">
        <f ca="1">IF(ISERROR($V1348),"",OFFSET('Smelter Look-up'!$H$4,$V1348-4,0))</f>
        <v/>
      </c>
      <c r="J1348" s="218" t="str">
        <f ca="1">IF(ISERROR($V1348),"",OFFSET('Smelter Look-up'!$I$4,$V1348-4,0))</f>
        <v/>
      </c>
      <c r="K1348" s="272"/>
      <c r="L1348" s="272"/>
      <c r="M1348" s="272"/>
      <c r="N1348" s="272"/>
      <c r="O1348" s="272"/>
      <c r="P1348" s="219"/>
      <c r="Q1348" s="273"/>
      <c r="R1348" s="216" t="str">
        <f ca="1">IF(ISERROR($V1348),"",OFFSET('Smelter Look-up'!$C$4,$V1348-4,0)&amp;"")</f>
        <v/>
      </c>
      <c r="S1348" s="224" t="str">
        <f t="shared" ca="1" si="192"/>
        <v/>
      </c>
      <c r="T1348" s="224" t="str">
        <f ca="1">IF(B1348="","",IF(ISERROR(MATCH($J1348,SorP!$B$1:$B$6230,0)),"",INDIRECT("'SorP'!$A$"&amp;MATCH($J1348,SorP!$B$1:$B$6230,0))))</f>
        <v/>
      </c>
      <c r="U1348" s="240"/>
      <c r="V1348" s="274" t="e">
        <f>IF(C1348="",NA(),MATCH($B1348&amp;$C1348,'Smelter Look-up'!$J:$J,0))</f>
        <v>#N/A</v>
      </c>
      <c r="W1348" s="275"/>
      <c r="X1348" s="275">
        <f t="shared" ca="1" si="193"/>
        <v>0</v>
      </c>
      <c r="Y1348" s="275"/>
      <c r="Z1348" s="275"/>
      <c r="AB1348" s="277" t="str">
        <f t="shared" si="194"/>
        <v/>
      </c>
    </row>
    <row r="1349" spans="1:28" s="276" customFormat="1" ht="20.25">
      <c r="A1349" s="330"/>
      <c r="B1349" s="216" t="str">
        <f>IF(LEN(A1349)=0,"",INDEX('Smelter Look-up'!$A:$A,MATCH($A1349,'Smelter Look-up'!$E:$E,0)))</f>
        <v/>
      </c>
      <c r="C1349" s="220" t="str">
        <f>IF(LEN(A1349)=0,"",INDEX('Smelter Look-up'!$C:$C,MATCH($A1349,'Smelter Look-up'!$E:$E,0)))</f>
        <v/>
      </c>
      <c r="D1349" s="282"/>
      <c r="E1349" s="216" t="str">
        <f ca="1">IF(ISERROR($V1349),"",OFFSET('Smelter Look-up'!$D$4,$V1349-4,0)&amp;"")</f>
        <v/>
      </c>
      <c r="F1349" s="216" t="str">
        <f ca="1">IF(ISERROR($V1349),"",OFFSET('Smelter Look-up'!$E$4,$V1349-4,0))</f>
        <v/>
      </c>
      <c r="G1349" s="216" t="str">
        <f ca="1">IF(C1349=$X$4,"Enter smelter details",IF(ISERROR($V1349),"",OFFSET('Smelter Look-up'!$F$4,$V1349-4,0)))</f>
        <v/>
      </c>
      <c r="H1349" s="217" t="str">
        <f ca="1">IF(ISERROR($V1349),"",OFFSET('Smelter Look-up'!$G$4,$V1349-4,0))</f>
        <v/>
      </c>
      <c r="I1349" s="218" t="str">
        <f ca="1">IF(ISERROR($V1349),"",OFFSET('Smelter Look-up'!$H$4,$V1349-4,0))</f>
        <v/>
      </c>
      <c r="J1349" s="218" t="str">
        <f ca="1">IF(ISERROR($V1349),"",OFFSET('Smelter Look-up'!$I$4,$V1349-4,0))</f>
        <v/>
      </c>
      <c r="K1349" s="272"/>
      <c r="L1349" s="272"/>
      <c r="M1349" s="272"/>
      <c r="N1349" s="272"/>
      <c r="O1349" s="272"/>
      <c r="P1349" s="219"/>
      <c r="Q1349" s="273"/>
      <c r="R1349" s="216" t="str">
        <f ca="1">IF(ISERROR($V1349),"",OFFSET('Smelter Look-up'!$C$4,$V1349-4,0)&amp;"")</f>
        <v/>
      </c>
      <c r="S1349" s="224" t="str">
        <f t="shared" ca="1" si="192"/>
        <v/>
      </c>
      <c r="T1349" s="224" t="str">
        <f ca="1">IF(B1349="","",IF(ISERROR(MATCH($J1349,SorP!$B$1:$B$6230,0)),"",INDIRECT("'SorP'!$A$"&amp;MATCH($J1349,SorP!$B$1:$B$6230,0))))</f>
        <v/>
      </c>
      <c r="U1349" s="240"/>
      <c r="V1349" s="274" t="e">
        <f>IF(C1349="",NA(),MATCH($B1349&amp;$C1349,'Smelter Look-up'!$J:$J,0))</f>
        <v>#N/A</v>
      </c>
      <c r="W1349" s="275"/>
      <c r="X1349" s="275">
        <f t="shared" ca="1" si="193"/>
        <v>0</v>
      </c>
      <c r="Y1349" s="275"/>
      <c r="Z1349" s="275"/>
      <c r="AB1349" s="277" t="str">
        <f t="shared" si="194"/>
        <v/>
      </c>
    </row>
    <row r="1350" spans="1:28" s="276" customFormat="1" ht="20.25">
      <c r="A1350" s="330"/>
      <c r="B1350" s="216" t="str">
        <f>IF(LEN(A1350)=0,"",INDEX('Smelter Look-up'!$A:$A,MATCH($A1350,'Smelter Look-up'!$E:$E,0)))</f>
        <v/>
      </c>
      <c r="C1350" s="220" t="str">
        <f>IF(LEN(A1350)=0,"",INDEX('Smelter Look-up'!$C:$C,MATCH($A1350,'Smelter Look-up'!$E:$E,0)))</f>
        <v/>
      </c>
      <c r="D1350" s="282"/>
      <c r="E1350" s="216" t="str">
        <f ca="1">IF(ISERROR($V1350),"",OFFSET('Smelter Look-up'!$D$4,$V1350-4,0)&amp;"")</f>
        <v/>
      </c>
      <c r="F1350" s="216" t="str">
        <f ca="1">IF(ISERROR($V1350),"",OFFSET('Smelter Look-up'!$E$4,$V1350-4,0))</f>
        <v/>
      </c>
      <c r="G1350" s="216" t="str">
        <f ca="1">IF(C1350=$X$4,"Enter smelter details",IF(ISERROR($V1350),"",OFFSET('Smelter Look-up'!$F$4,$V1350-4,0)))</f>
        <v/>
      </c>
      <c r="H1350" s="217" t="str">
        <f ca="1">IF(ISERROR($V1350),"",OFFSET('Smelter Look-up'!$G$4,$V1350-4,0))</f>
        <v/>
      </c>
      <c r="I1350" s="218" t="str">
        <f ca="1">IF(ISERROR($V1350),"",OFFSET('Smelter Look-up'!$H$4,$V1350-4,0))</f>
        <v/>
      </c>
      <c r="J1350" s="218" t="str">
        <f ca="1">IF(ISERROR($V1350),"",OFFSET('Smelter Look-up'!$I$4,$V1350-4,0))</f>
        <v/>
      </c>
      <c r="K1350" s="272"/>
      <c r="L1350" s="272"/>
      <c r="M1350" s="272"/>
      <c r="N1350" s="272"/>
      <c r="O1350" s="272"/>
      <c r="P1350" s="219"/>
      <c r="Q1350" s="273"/>
      <c r="R1350" s="216" t="str">
        <f ca="1">IF(ISERROR($V1350),"",OFFSET('Smelter Look-up'!$C$4,$V1350-4,0)&amp;"")</f>
        <v/>
      </c>
      <c r="S1350" s="224" t="str">
        <f t="shared" ca="1" si="192"/>
        <v/>
      </c>
      <c r="T1350" s="224" t="str">
        <f ca="1">IF(B1350="","",IF(ISERROR(MATCH($J1350,SorP!$B$1:$B$6230,0)),"",INDIRECT("'SorP'!$A$"&amp;MATCH($J1350,SorP!$B$1:$B$6230,0))))</f>
        <v/>
      </c>
      <c r="U1350" s="240"/>
      <c r="V1350" s="274" t="e">
        <f>IF(C1350="",NA(),MATCH($B1350&amp;$C1350,'Smelter Look-up'!$J:$J,0))</f>
        <v>#N/A</v>
      </c>
      <c r="W1350" s="275"/>
      <c r="X1350" s="275">
        <f t="shared" ca="1" si="193"/>
        <v>0</v>
      </c>
      <c r="Y1350" s="275"/>
      <c r="Z1350" s="275"/>
      <c r="AB1350" s="277" t="str">
        <f t="shared" si="194"/>
        <v/>
      </c>
    </row>
    <row r="1351" spans="1:28" s="276" customFormat="1" ht="20.25">
      <c r="A1351" s="330"/>
      <c r="B1351" s="216" t="str">
        <f>IF(LEN(A1351)=0,"",INDEX('Smelter Look-up'!$A:$A,MATCH($A1351,'Smelter Look-up'!$E:$E,0)))</f>
        <v/>
      </c>
      <c r="C1351" s="220" t="str">
        <f>IF(LEN(A1351)=0,"",INDEX('Smelter Look-up'!$C:$C,MATCH($A1351,'Smelter Look-up'!$E:$E,0)))</f>
        <v/>
      </c>
      <c r="D1351" s="282"/>
      <c r="E1351" s="216" t="str">
        <f ca="1">IF(ISERROR($V1351),"",OFFSET('Smelter Look-up'!$D$4,$V1351-4,0)&amp;"")</f>
        <v/>
      </c>
      <c r="F1351" s="216" t="str">
        <f ca="1">IF(ISERROR($V1351),"",OFFSET('Smelter Look-up'!$E$4,$V1351-4,0))</f>
        <v/>
      </c>
      <c r="G1351" s="216" t="str">
        <f ca="1">IF(C1351=$X$4,"Enter smelter details",IF(ISERROR($V1351),"",OFFSET('Smelter Look-up'!$F$4,$V1351-4,0)))</f>
        <v/>
      </c>
      <c r="H1351" s="217" t="str">
        <f ca="1">IF(ISERROR($V1351),"",OFFSET('Smelter Look-up'!$G$4,$V1351-4,0))</f>
        <v/>
      </c>
      <c r="I1351" s="218" t="str">
        <f ca="1">IF(ISERROR($V1351),"",OFFSET('Smelter Look-up'!$H$4,$V1351-4,0))</f>
        <v/>
      </c>
      <c r="J1351" s="218" t="str">
        <f ca="1">IF(ISERROR($V1351),"",OFFSET('Smelter Look-up'!$I$4,$V1351-4,0))</f>
        <v/>
      </c>
      <c r="K1351" s="272"/>
      <c r="L1351" s="272"/>
      <c r="M1351" s="272"/>
      <c r="N1351" s="272"/>
      <c r="O1351" s="272"/>
      <c r="P1351" s="219"/>
      <c r="Q1351" s="273"/>
      <c r="R1351" s="216" t="str">
        <f ca="1">IF(ISERROR($V1351),"",OFFSET('Smelter Look-up'!$C$4,$V1351-4,0)&amp;"")</f>
        <v/>
      </c>
      <c r="S1351" s="224" t="str">
        <f t="shared" ca="1" si="192"/>
        <v/>
      </c>
      <c r="T1351" s="224" t="str">
        <f ca="1">IF(B1351="","",IF(ISERROR(MATCH($J1351,SorP!$B$1:$B$6230,0)),"",INDIRECT("'SorP'!$A$"&amp;MATCH($J1351,SorP!$B$1:$B$6230,0))))</f>
        <v/>
      </c>
      <c r="U1351" s="240"/>
      <c r="V1351" s="274" t="e">
        <f>IF(C1351="",NA(),MATCH($B1351&amp;$C1351,'Smelter Look-up'!$J:$J,0))</f>
        <v>#N/A</v>
      </c>
      <c r="W1351" s="275"/>
      <c r="X1351" s="275">
        <f t="shared" ca="1" si="193"/>
        <v>0</v>
      </c>
      <c r="Y1351" s="275"/>
      <c r="Z1351" s="275"/>
      <c r="AB1351" s="277" t="str">
        <f t="shared" si="194"/>
        <v/>
      </c>
    </row>
    <row r="1352" spans="1:28" s="276" customFormat="1" ht="20.25">
      <c r="A1352" s="330"/>
      <c r="B1352" s="216" t="str">
        <f>IF(LEN(A1352)=0,"",INDEX('Smelter Look-up'!$A:$A,MATCH($A1352,'Smelter Look-up'!$E:$E,0)))</f>
        <v/>
      </c>
      <c r="C1352" s="220" t="str">
        <f>IF(LEN(A1352)=0,"",INDEX('Smelter Look-up'!$C:$C,MATCH($A1352,'Smelter Look-up'!$E:$E,0)))</f>
        <v/>
      </c>
      <c r="D1352" s="282"/>
      <c r="E1352" s="216" t="str">
        <f ca="1">IF(ISERROR($V1352),"",OFFSET('Smelter Look-up'!$D$4,$V1352-4,0)&amp;"")</f>
        <v/>
      </c>
      <c r="F1352" s="216" t="str">
        <f ca="1">IF(ISERROR($V1352),"",OFFSET('Smelter Look-up'!$E$4,$V1352-4,0))</f>
        <v/>
      </c>
      <c r="G1352" s="216" t="str">
        <f ca="1">IF(C1352=$X$4,"Enter smelter details",IF(ISERROR($V1352),"",OFFSET('Smelter Look-up'!$F$4,$V1352-4,0)))</f>
        <v/>
      </c>
      <c r="H1352" s="217" t="str">
        <f ca="1">IF(ISERROR($V1352),"",OFFSET('Smelter Look-up'!$G$4,$V1352-4,0))</f>
        <v/>
      </c>
      <c r="I1352" s="218" t="str">
        <f ca="1">IF(ISERROR($V1352),"",OFFSET('Smelter Look-up'!$H$4,$V1352-4,0))</f>
        <v/>
      </c>
      <c r="J1352" s="218" t="str">
        <f ca="1">IF(ISERROR($V1352),"",OFFSET('Smelter Look-up'!$I$4,$V1352-4,0))</f>
        <v/>
      </c>
      <c r="K1352" s="272"/>
      <c r="L1352" s="272"/>
      <c r="M1352" s="272"/>
      <c r="N1352" s="272"/>
      <c r="O1352" s="272"/>
      <c r="P1352" s="219"/>
      <c r="Q1352" s="273"/>
      <c r="R1352" s="216" t="str">
        <f ca="1">IF(ISERROR($V1352),"",OFFSET('Smelter Look-up'!$C$4,$V1352-4,0)&amp;"")</f>
        <v/>
      </c>
      <c r="S1352" s="224" t="str">
        <f t="shared" ca="1" si="192"/>
        <v/>
      </c>
      <c r="T1352" s="224" t="str">
        <f ca="1">IF(B1352="","",IF(ISERROR(MATCH($J1352,SorP!$B$1:$B$6230,0)),"",INDIRECT("'SorP'!$A$"&amp;MATCH($J1352,SorP!$B$1:$B$6230,0))))</f>
        <v/>
      </c>
      <c r="U1352" s="240"/>
      <c r="V1352" s="274" t="e">
        <f>IF(C1352="",NA(),MATCH($B1352&amp;$C1352,'Smelter Look-up'!$J:$J,0))</f>
        <v>#N/A</v>
      </c>
      <c r="W1352" s="275"/>
      <c r="X1352" s="275">
        <f t="shared" ca="1" si="193"/>
        <v>0</v>
      </c>
      <c r="Y1352" s="275"/>
      <c r="Z1352" s="275"/>
      <c r="AB1352" s="277" t="str">
        <f t="shared" si="194"/>
        <v/>
      </c>
    </row>
    <row r="1353" spans="1:28" s="276" customFormat="1" ht="20.25">
      <c r="A1353" s="330"/>
      <c r="B1353" s="216" t="str">
        <f>IF(LEN(A1353)=0,"",INDEX('Smelter Look-up'!$A:$A,MATCH($A1353,'Smelter Look-up'!$E:$E,0)))</f>
        <v/>
      </c>
      <c r="C1353" s="220" t="str">
        <f>IF(LEN(A1353)=0,"",INDEX('Smelter Look-up'!$C:$C,MATCH($A1353,'Smelter Look-up'!$E:$E,0)))</f>
        <v/>
      </c>
      <c r="D1353" s="282"/>
      <c r="E1353" s="216" t="str">
        <f ca="1">IF(ISERROR($V1353),"",OFFSET('Smelter Look-up'!$D$4,$V1353-4,0)&amp;"")</f>
        <v/>
      </c>
      <c r="F1353" s="216" t="str">
        <f ca="1">IF(ISERROR($V1353),"",OFFSET('Smelter Look-up'!$E$4,$V1353-4,0))</f>
        <v/>
      </c>
      <c r="G1353" s="216" t="str">
        <f ca="1">IF(C1353=$X$4,"Enter smelter details",IF(ISERROR($V1353),"",OFFSET('Smelter Look-up'!$F$4,$V1353-4,0)))</f>
        <v/>
      </c>
      <c r="H1353" s="217" t="str">
        <f ca="1">IF(ISERROR($V1353),"",OFFSET('Smelter Look-up'!$G$4,$V1353-4,0))</f>
        <v/>
      </c>
      <c r="I1353" s="218" t="str">
        <f ca="1">IF(ISERROR($V1353),"",OFFSET('Smelter Look-up'!$H$4,$V1353-4,0))</f>
        <v/>
      </c>
      <c r="J1353" s="218" t="str">
        <f ca="1">IF(ISERROR($V1353),"",OFFSET('Smelter Look-up'!$I$4,$V1353-4,0))</f>
        <v/>
      </c>
      <c r="K1353" s="272"/>
      <c r="L1353" s="272"/>
      <c r="M1353" s="272"/>
      <c r="N1353" s="272"/>
      <c r="O1353" s="272"/>
      <c r="P1353" s="219"/>
      <c r="Q1353" s="273"/>
      <c r="R1353" s="216" t="str">
        <f ca="1">IF(ISERROR($V1353),"",OFFSET('Smelter Look-up'!$C$4,$V1353-4,0)&amp;"")</f>
        <v/>
      </c>
      <c r="S1353" s="224" t="str">
        <f t="shared" ca="1" si="192"/>
        <v/>
      </c>
      <c r="T1353" s="224" t="str">
        <f ca="1">IF(B1353="","",IF(ISERROR(MATCH($J1353,SorP!$B$1:$B$6230,0)),"",INDIRECT("'SorP'!$A$"&amp;MATCH($J1353,SorP!$B$1:$B$6230,0))))</f>
        <v/>
      </c>
      <c r="U1353" s="240"/>
      <c r="V1353" s="274" t="e">
        <f>IF(C1353="",NA(),MATCH($B1353&amp;$C1353,'Smelter Look-up'!$J:$J,0))</f>
        <v>#N/A</v>
      </c>
      <c r="W1353" s="275"/>
      <c r="X1353" s="275">
        <f t="shared" ca="1" si="193"/>
        <v>0</v>
      </c>
      <c r="Y1353" s="275"/>
      <c r="Z1353" s="275"/>
      <c r="AB1353" s="277" t="str">
        <f t="shared" si="194"/>
        <v/>
      </c>
    </row>
    <row r="1354" spans="1:28" s="276" customFormat="1" ht="20.25">
      <c r="A1354" s="330"/>
      <c r="B1354" s="216" t="str">
        <f>IF(LEN(A1354)=0,"",INDEX('Smelter Look-up'!$A:$A,MATCH($A1354,'Smelter Look-up'!$E:$E,0)))</f>
        <v/>
      </c>
      <c r="C1354" s="220" t="str">
        <f>IF(LEN(A1354)=0,"",INDEX('Smelter Look-up'!$C:$C,MATCH($A1354,'Smelter Look-up'!$E:$E,0)))</f>
        <v/>
      </c>
      <c r="D1354" s="282"/>
      <c r="E1354" s="216" t="str">
        <f ca="1">IF(ISERROR($V1354),"",OFFSET('Smelter Look-up'!$D$4,$V1354-4,0)&amp;"")</f>
        <v/>
      </c>
      <c r="F1354" s="216" t="str">
        <f ca="1">IF(ISERROR($V1354),"",OFFSET('Smelter Look-up'!$E$4,$V1354-4,0))</f>
        <v/>
      </c>
      <c r="G1354" s="216" t="str">
        <f ca="1">IF(C1354=$X$4,"Enter smelter details",IF(ISERROR($V1354),"",OFFSET('Smelter Look-up'!$F$4,$V1354-4,0)))</f>
        <v/>
      </c>
      <c r="H1354" s="217" t="str">
        <f ca="1">IF(ISERROR($V1354),"",OFFSET('Smelter Look-up'!$G$4,$V1354-4,0))</f>
        <v/>
      </c>
      <c r="I1354" s="218" t="str">
        <f ca="1">IF(ISERROR($V1354),"",OFFSET('Smelter Look-up'!$H$4,$V1354-4,0))</f>
        <v/>
      </c>
      <c r="J1354" s="218" t="str">
        <f ca="1">IF(ISERROR($V1354),"",OFFSET('Smelter Look-up'!$I$4,$V1354-4,0))</f>
        <v/>
      </c>
      <c r="K1354" s="272"/>
      <c r="L1354" s="272"/>
      <c r="M1354" s="272"/>
      <c r="N1354" s="272"/>
      <c r="O1354" s="272"/>
      <c r="P1354" s="219"/>
      <c r="Q1354" s="273"/>
      <c r="R1354" s="216" t="str">
        <f ca="1">IF(ISERROR($V1354),"",OFFSET('Smelter Look-up'!$C$4,$V1354-4,0)&amp;"")</f>
        <v/>
      </c>
      <c r="S1354" s="224" t="str">
        <f t="shared" ca="1" si="192"/>
        <v/>
      </c>
      <c r="T1354" s="224" t="str">
        <f ca="1">IF(B1354="","",IF(ISERROR(MATCH($J1354,SorP!$B$1:$B$6230,0)),"",INDIRECT("'SorP'!$A$"&amp;MATCH($J1354,SorP!$B$1:$B$6230,0))))</f>
        <v/>
      </c>
      <c r="U1354" s="240"/>
      <c r="V1354" s="274" t="e">
        <f>IF(C1354="",NA(),MATCH($B1354&amp;$C1354,'Smelter Look-up'!$J:$J,0))</f>
        <v>#N/A</v>
      </c>
      <c r="W1354" s="275"/>
      <c r="X1354" s="275">
        <f t="shared" ca="1" si="193"/>
        <v>0</v>
      </c>
      <c r="Y1354" s="275"/>
      <c r="Z1354" s="275"/>
      <c r="AB1354" s="277" t="str">
        <f t="shared" si="194"/>
        <v/>
      </c>
    </row>
    <row r="1355" spans="1:28" s="276" customFormat="1" ht="20.25">
      <c r="A1355" s="330"/>
      <c r="B1355" s="216" t="str">
        <f>IF(LEN(A1355)=0,"",INDEX('Smelter Look-up'!$A:$A,MATCH($A1355,'Smelter Look-up'!$E:$E,0)))</f>
        <v/>
      </c>
      <c r="C1355" s="220" t="str">
        <f>IF(LEN(A1355)=0,"",INDEX('Smelter Look-up'!$C:$C,MATCH($A1355,'Smelter Look-up'!$E:$E,0)))</f>
        <v/>
      </c>
      <c r="D1355" s="282"/>
      <c r="E1355" s="216" t="str">
        <f ca="1">IF(ISERROR($V1355),"",OFFSET('Smelter Look-up'!$D$4,$V1355-4,0)&amp;"")</f>
        <v/>
      </c>
      <c r="F1355" s="216" t="str">
        <f ca="1">IF(ISERROR($V1355),"",OFFSET('Smelter Look-up'!$E$4,$V1355-4,0))</f>
        <v/>
      </c>
      <c r="G1355" s="216" t="str">
        <f ca="1">IF(C1355=$X$4,"Enter smelter details",IF(ISERROR($V1355),"",OFFSET('Smelter Look-up'!$F$4,$V1355-4,0)))</f>
        <v/>
      </c>
      <c r="H1355" s="217" t="str">
        <f ca="1">IF(ISERROR($V1355),"",OFFSET('Smelter Look-up'!$G$4,$V1355-4,0))</f>
        <v/>
      </c>
      <c r="I1355" s="218" t="str">
        <f ca="1">IF(ISERROR($V1355),"",OFFSET('Smelter Look-up'!$H$4,$V1355-4,0))</f>
        <v/>
      </c>
      <c r="J1355" s="218" t="str">
        <f ca="1">IF(ISERROR($V1355),"",OFFSET('Smelter Look-up'!$I$4,$V1355-4,0))</f>
        <v/>
      </c>
      <c r="K1355" s="272"/>
      <c r="L1355" s="272"/>
      <c r="M1355" s="272"/>
      <c r="N1355" s="272"/>
      <c r="O1355" s="272"/>
      <c r="P1355" s="219"/>
      <c r="Q1355" s="273"/>
      <c r="R1355" s="216" t="str">
        <f ca="1">IF(ISERROR($V1355),"",OFFSET('Smelter Look-up'!$C$4,$V1355-4,0)&amp;"")</f>
        <v/>
      </c>
      <c r="S1355" s="224" t="str">
        <f t="shared" ca="1" si="192"/>
        <v/>
      </c>
      <c r="T1355" s="224" t="str">
        <f ca="1">IF(B1355="","",IF(ISERROR(MATCH($J1355,SorP!$B$1:$B$6230,0)),"",INDIRECT("'SorP'!$A$"&amp;MATCH($J1355,SorP!$B$1:$B$6230,0))))</f>
        <v/>
      </c>
      <c r="U1355" s="240"/>
      <c r="V1355" s="274" t="e">
        <f>IF(C1355="",NA(),MATCH($B1355&amp;$C1355,'Smelter Look-up'!$J:$J,0))</f>
        <v>#N/A</v>
      </c>
      <c r="W1355" s="275"/>
      <c r="X1355" s="275">
        <f t="shared" ca="1" si="193"/>
        <v>0</v>
      </c>
      <c r="Y1355" s="275"/>
      <c r="Z1355" s="275"/>
      <c r="AB1355" s="277" t="str">
        <f t="shared" si="194"/>
        <v/>
      </c>
    </row>
    <row r="1356" spans="1:28" s="276" customFormat="1" ht="20.25">
      <c r="A1356" s="330"/>
      <c r="B1356" s="216" t="str">
        <f>IF(LEN(A1356)=0,"",INDEX('Smelter Look-up'!$A:$A,MATCH($A1356,'Smelter Look-up'!$E:$E,0)))</f>
        <v/>
      </c>
      <c r="C1356" s="220" t="str">
        <f>IF(LEN(A1356)=0,"",INDEX('Smelter Look-up'!$C:$C,MATCH($A1356,'Smelter Look-up'!$E:$E,0)))</f>
        <v/>
      </c>
      <c r="D1356" s="282"/>
      <c r="E1356" s="216" t="str">
        <f ca="1">IF(ISERROR($V1356),"",OFFSET('Smelter Look-up'!$D$4,$V1356-4,0)&amp;"")</f>
        <v/>
      </c>
      <c r="F1356" s="216" t="str">
        <f ca="1">IF(ISERROR($V1356),"",OFFSET('Smelter Look-up'!$E$4,$V1356-4,0))</f>
        <v/>
      </c>
      <c r="G1356" s="216" t="str">
        <f ca="1">IF(C1356=$X$4,"Enter smelter details",IF(ISERROR($V1356),"",OFFSET('Smelter Look-up'!$F$4,$V1356-4,0)))</f>
        <v/>
      </c>
      <c r="H1356" s="217" t="str">
        <f ca="1">IF(ISERROR($V1356),"",OFFSET('Smelter Look-up'!$G$4,$V1356-4,0))</f>
        <v/>
      </c>
      <c r="I1356" s="218" t="str">
        <f ca="1">IF(ISERROR($V1356),"",OFFSET('Smelter Look-up'!$H$4,$V1356-4,0))</f>
        <v/>
      </c>
      <c r="J1356" s="218" t="str">
        <f ca="1">IF(ISERROR($V1356),"",OFFSET('Smelter Look-up'!$I$4,$V1356-4,0))</f>
        <v/>
      </c>
      <c r="K1356" s="272"/>
      <c r="L1356" s="272"/>
      <c r="M1356" s="272"/>
      <c r="N1356" s="272"/>
      <c r="O1356" s="272"/>
      <c r="P1356" s="219"/>
      <c r="Q1356" s="273"/>
      <c r="R1356" s="216" t="str">
        <f ca="1">IF(ISERROR($V1356),"",OFFSET('Smelter Look-up'!$C$4,$V1356-4,0)&amp;"")</f>
        <v/>
      </c>
      <c r="S1356" s="224" t="str">
        <f t="shared" ca="1" si="192"/>
        <v/>
      </c>
      <c r="T1356" s="224" t="str">
        <f ca="1">IF(B1356="","",IF(ISERROR(MATCH($J1356,SorP!$B$1:$B$6230,0)),"",INDIRECT("'SorP'!$A$"&amp;MATCH($J1356,SorP!$B$1:$B$6230,0))))</f>
        <v/>
      </c>
      <c r="U1356" s="240"/>
      <c r="V1356" s="274" t="e">
        <f>IF(C1356="",NA(),MATCH($B1356&amp;$C1356,'Smelter Look-up'!$J:$J,0))</f>
        <v>#N/A</v>
      </c>
      <c r="W1356" s="275"/>
      <c r="X1356" s="275">
        <f t="shared" ca="1" si="193"/>
        <v>0</v>
      </c>
      <c r="Y1356" s="275"/>
      <c r="Z1356" s="275"/>
      <c r="AB1356" s="277" t="str">
        <f t="shared" si="194"/>
        <v/>
      </c>
    </row>
    <row r="1357" spans="1:28" s="276" customFormat="1" ht="20.25">
      <c r="A1357" s="330"/>
      <c r="B1357" s="216" t="str">
        <f>IF(LEN(A1357)=0,"",INDEX('Smelter Look-up'!$A:$A,MATCH($A1357,'Smelter Look-up'!$E:$E,0)))</f>
        <v/>
      </c>
      <c r="C1357" s="220" t="str">
        <f>IF(LEN(A1357)=0,"",INDEX('Smelter Look-up'!$C:$C,MATCH($A1357,'Smelter Look-up'!$E:$E,0)))</f>
        <v/>
      </c>
      <c r="D1357" s="282"/>
      <c r="E1357" s="216" t="str">
        <f ca="1">IF(ISERROR($V1357),"",OFFSET('Smelter Look-up'!$D$4,$V1357-4,0)&amp;"")</f>
        <v/>
      </c>
      <c r="F1357" s="216" t="str">
        <f ca="1">IF(ISERROR($V1357),"",OFFSET('Smelter Look-up'!$E$4,$V1357-4,0))</f>
        <v/>
      </c>
      <c r="G1357" s="216" t="str">
        <f ca="1">IF(C1357=$X$4,"Enter smelter details",IF(ISERROR($V1357),"",OFFSET('Smelter Look-up'!$F$4,$V1357-4,0)))</f>
        <v/>
      </c>
      <c r="H1357" s="217" t="str">
        <f ca="1">IF(ISERROR($V1357),"",OFFSET('Smelter Look-up'!$G$4,$V1357-4,0))</f>
        <v/>
      </c>
      <c r="I1357" s="218" t="str">
        <f ca="1">IF(ISERROR($V1357),"",OFFSET('Smelter Look-up'!$H$4,$V1357-4,0))</f>
        <v/>
      </c>
      <c r="J1357" s="218" t="str">
        <f ca="1">IF(ISERROR($V1357),"",OFFSET('Smelter Look-up'!$I$4,$V1357-4,0))</f>
        <v/>
      </c>
      <c r="K1357" s="272"/>
      <c r="L1357" s="272"/>
      <c r="M1357" s="272"/>
      <c r="N1357" s="272"/>
      <c r="O1357" s="272"/>
      <c r="P1357" s="219"/>
      <c r="Q1357" s="273"/>
      <c r="R1357" s="216" t="str">
        <f ca="1">IF(ISERROR($V1357),"",OFFSET('Smelter Look-up'!$C$4,$V1357-4,0)&amp;"")</f>
        <v/>
      </c>
      <c r="S1357" s="224" t="str">
        <f t="shared" ca="1" si="192"/>
        <v/>
      </c>
      <c r="T1357" s="224" t="str">
        <f ca="1">IF(B1357="","",IF(ISERROR(MATCH($J1357,SorP!$B$1:$B$6230,0)),"",INDIRECT("'SorP'!$A$"&amp;MATCH($J1357,SorP!$B$1:$B$6230,0))))</f>
        <v/>
      </c>
      <c r="U1357" s="240"/>
      <c r="V1357" s="274" t="e">
        <f>IF(C1357="",NA(),MATCH($B1357&amp;$C1357,'Smelter Look-up'!$J:$J,0))</f>
        <v>#N/A</v>
      </c>
      <c r="W1357" s="275"/>
      <c r="X1357" s="275">
        <f t="shared" ca="1" si="193"/>
        <v>0</v>
      </c>
      <c r="Y1357" s="275"/>
      <c r="Z1357" s="275"/>
      <c r="AB1357" s="277" t="str">
        <f t="shared" si="194"/>
        <v/>
      </c>
    </row>
    <row r="1358" spans="1:28" s="276" customFormat="1" ht="20.25">
      <c r="A1358" s="330"/>
      <c r="B1358" s="216" t="str">
        <f>IF(LEN(A1358)=0,"",INDEX('Smelter Look-up'!$A:$A,MATCH($A1358,'Smelter Look-up'!$E:$E,0)))</f>
        <v/>
      </c>
      <c r="C1358" s="220" t="str">
        <f>IF(LEN(A1358)=0,"",INDEX('Smelter Look-up'!$C:$C,MATCH($A1358,'Smelter Look-up'!$E:$E,0)))</f>
        <v/>
      </c>
      <c r="D1358" s="282"/>
      <c r="E1358" s="216" t="str">
        <f ca="1">IF(ISERROR($V1358),"",OFFSET('Smelter Look-up'!$D$4,$V1358-4,0)&amp;"")</f>
        <v/>
      </c>
      <c r="F1358" s="216" t="str">
        <f ca="1">IF(ISERROR($V1358),"",OFFSET('Smelter Look-up'!$E$4,$V1358-4,0))</f>
        <v/>
      </c>
      <c r="G1358" s="216" t="str">
        <f ca="1">IF(C1358=$X$4,"Enter smelter details",IF(ISERROR($V1358),"",OFFSET('Smelter Look-up'!$F$4,$V1358-4,0)))</f>
        <v/>
      </c>
      <c r="H1358" s="217" t="str">
        <f ca="1">IF(ISERROR($V1358),"",OFFSET('Smelter Look-up'!$G$4,$V1358-4,0))</f>
        <v/>
      </c>
      <c r="I1358" s="218" t="str">
        <f ca="1">IF(ISERROR($V1358),"",OFFSET('Smelter Look-up'!$H$4,$V1358-4,0))</f>
        <v/>
      </c>
      <c r="J1358" s="218" t="str">
        <f ca="1">IF(ISERROR($V1358),"",OFFSET('Smelter Look-up'!$I$4,$V1358-4,0))</f>
        <v/>
      </c>
      <c r="K1358" s="272"/>
      <c r="L1358" s="272"/>
      <c r="M1358" s="272"/>
      <c r="N1358" s="272"/>
      <c r="O1358" s="272"/>
      <c r="P1358" s="219"/>
      <c r="Q1358" s="273"/>
      <c r="R1358" s="216" t="str">
        <f ca="1">IF(ISERROR($V1358),"",OFFSET('Smelter Look-up'!$C$4,$V1358-4,0)&amp;"")</f>
        <v/>
      </c>
      <c r="S1358" s="224" t="str">
        <f t="shared" ca="1" si="192"/>
        <v/>
      </c>
      <c r="T1358" s="224" t="str">
        <f ca="1">IF(B1358="","",IF(ISERROR(MATCH($J1358,SorP!$B$1:$B$6230,0)),"",INDIRECT("'SorP'!$A$"&amp;MATCH($J1358,SorP!$B$1:$B$6230,0))))</f>
        <v/>
      </c>
      <c r="U1358" s="240"/>
      <c r="V1358" s="274" t="e">
        <f>IF(C1358="",NA(),MATCH($B1358&amp;$C1358,'Smelter Look-up'!$J:$J,0))</f>
        <v>#N/A</v>
      </c>
      <c r="W1358" s="275"/>
      <c r="X1358" s="275">
        <f t="shared" ca="1" si="193"/>
        <v>0</v>
      </c>
      <c r="Y1358" s="275"/>
      <c r="Z1358" s="275"/>
      <c r="AB1358" s="277" t="str">
        <f t="shared" si="194"/>
        <v/>
      </c>
    </row>
    <row r="1359" spans="1:28" s="276" customFormat="1" ht="20.25">
      <c r="A1359" s="330"/>
      <c r="B1359" s="216" t="str">
        <f>IF(LEN(A1359)=0,"",INDEX('Smelter Look-up'!$A:$A,MATCH($A1359,'Smelter Look-up'!$E:$E,0)))</f>
        <v/>
      </c>
      <c r="C1359" s="220" t="str">
        <f>IF(LEN(A1359)=0,"",INDEX('Smelter Look-up'!$C:$C,MATCH($A1359,'Smelter Look-up'!$E:$E,0)))</f>
        <v/>
      </c>
      <c r="D1359" s="282"/>
      <c r="E1359" s="216" t="str">
        <f ca="1">IF(ISERROR($V1359),"",OFFSET('Smelter Look-up'!$D$4,$V1359-4,0)&amp;"")</f>
        <v/>
      </c>
      <c r="F1359" s="216" t="str">
        <f ca="1">IF(ISERROR($V1359),"",OFFSET('Smelter Look-up'!$E$4,$V1359-4,0))</f>
        <v/>
      </c>
      <c r="G1359" s="216" t="str">
        <f ca="1">IF(C1359=$X$4,"Enter smelter details",IF(ISERROR($V1359),"",OFFSET('Smelter Look-up'!$F$4,$V1359-4,0)))</f>
        <v/>
      </c>
      <c r="H1359" s="217" t="str">
        <f ca="1">IF(ISERROR($V1359),"",OFFSET('Smelter Look-up'!$G$4,$V1359-4,0))</f>
        <v/>
      </c>
      <c r="I1359" s="218" t="str">
        <f ca="1">IF(ISERROR($V1359),"",OFFSET('Smelter Look-up'!$H$4,$V1359-4,0))</f>
        <v/>
      </c>
      <c r="J1359" s="218" t="str">
        <f ca="1">IF(ISERROR($V1359),"",OFFSET('Smelter Look-up'!$I$4,$V1359-4,0))</f>
        <v/>
      </c>
      <c r="K1359" s="272"/>
      <c r="L1359" s="272"/>
      <c r="M1359" s="272"/>
      <c r="N1359" s="272"/>
      <c r="O1359" s="272"/>
      <c r="P1359" s="219"/>
      <c r="Q1359" s="273"/>
      <c r="R1359" s="216" t="str">
        <f ca="1">IF(ISERROR($V1359),"",OFFSET('Smelter Look-up'!$C$4,$V1359-4,0)&amp;"")</f>
        <v/>
      </c>
      <c r="S1359" s="224" t="str">
        <f t="shared" ca="1" si="192"/>
        <v/>
      </c>
      <c r="T1359" s="224" t="str">
        <f ca="1">IF(B1359="","",IF(ISERROR(MATCH($J1359,SorP!$B$1:$B$6230,0)),"",INDIRECT("'SorP'!$A$"&amp;MATCH($J1359,SorP!$B$1:$B$6230,0))))</f>
        <v/>
      </c>
      <c r="U1359" s="240"/>
      <c r="V1359" s="274" t="e">
        <f>IF(C1359="",NA(),MATCH($B1359&amp;$C1359,'Smelter Look-up'!$J:$J,0))</f>
        <v>#N/A</v>
      </c>
      <c r="W1359" s="275"/>
      <c r="X1359" s="275">
        <f t="shared" ca="1" si="193"/>
        <v>0</v>
      </c>
      <c r="Y1359" s="275"/>
      <c r="Z1359" s="275"/>
      <c r="AB1359" s="277" t="str">
        <f t="shared" si="194"/>
        <v/>
      </c>
    </row>
    <row r="1360" spans="1:28" s="276" customFormat="1" ht="20.25">
      <c r="A1360" s="330"/>
      <c r="B1360" s="216" t="str">
        <f>IF(LEN(A1360)=0,"",INDEX('Smelter Look-up'!$A:$A,MATCH($A1360,'Smelter Look-up'!$E:$E,0)))</f>
        <v/>
      </c>
      <c r="C1360" s="220" t="str">
        <f>IF(LEN(A1360)=0,"",INDEX('Smelter Look-up'!$C:$C,MATCH($A1360,'Smelter Look-up'!$E:$E,0)))</f>
        <v/>
      </c>
      <c r="D1360" s="282"/>
      <c r="E1360" s="216" t="str">
        <f ca="1">IF(ISERROR($V1360),"",OFFSET('Smelter Look-up'!$D$4,$V1360-4,0)&amp;"")</f>
        <v/>
      </c>
      <c r="F1360" s="216" t="str">
        <f ca="1">IF(ISERROR($V1360),"",OFFSET('Smelter Look-up'!$E$4,$V1360-4,0))</f>
        <v/>
      </c>
      <c r="G1360" s="216" t="str">
        <f ca="1">IF(C1360=$X$4,"Enter smelter details",IF(ISERROR($V1360),"",OFFSET('Smelter Look-up'!$F$4,$V1360-4,0)))</f>
        <v/>
      </c>
      <c r="H1360" s="217" t="str">
        <f ca="1">IF(ISERROR($V1360),"",OFFSET('Smelter Look-up'!$G$4,$V1360-4,0))</f>
        <v/>
      </c>
      <c r="I1360" s="218" t="str">
        <f ca="1">IF(ISERROR($V1360),"",OFFSET('Smelter Look-up'!$H$4,$V1360-4,0))</f>
        <v/>
      </c>
      <c r="J1360" s="218" t="str">
        <f ca="1">IF(ISERROR($V1360),"",OFFSET('Smelter Look-up'!$I$4,$V1360-4,0))</f>
        <v/>
      </c>
      <c r="K1360" s="272"/>
      <c r="L1360" s="272"/>
      <c r="M1360" s="272"/>
      <c r="N1360" s="272"/>
      <c r="O1360" s="272"/>
      <c r="P1360" s="219"/>
      <c r="Q1360" s="273"/>
      <c r="R1360" s="216" t="str">
        <f ca="1">IF(ISERROR($V1360),"",OFFSET('Smelter Look-up'!$C$4,$V1360-4,0)&amp;"")</f>
        <v/>
      </c>
      <c r="S1360" s="224" t="str">
        <f t="shared" ca="1" si="192"/>
        <v/>
      </c>
      <c r="T1360" s="224" t="str">
        <f ca="1">IF(B1360="","",IF(ISERROR(MATCH($J1360,SorP!$B$1:$B$6230,0)),"",INDIRECT("'SorP'!$A$"&amp;MATCH($J1360,SorP!$B$1:$B$6230,0))))</f>
        <v/>
      </c>
      <c r="U1360" s="240"/>
      <c r="V1360" s="274" t="e">
        <f>IF(C1360="",NA(),MATCH($B1360&amp;$C1360,'Smelter Look-up'!$J:$J,0))</f>
        <v>#N/A</v>
      </c>
      <c r="W1360" s="275"/>
      <c r="X1360" s="275">
        <f t="shared" ca="1" si="193"/>
        <v>0</v>
      </c>
      <c r="Y1360" s="275"/>
      <c r="Z1360" s="275"/>
      <c r="AB1360" s="277" t="str">
        <f t="shared" si="194"/>
        <v/>
      </c>
    </row>
    <row r="1361" spans="1:28" s="276" customFormat="1" ht="20.25">
      <c r="A1361" s="330"/>
      <c r="B1361" s="216" t="str">
        <f>IF(LEN(A1361)=0,"",INDEX('Smelter Look-up'!$A:$A,MATCH($A1361,'Smelter Look-up'!$E:$E,0)))</f>
        <v/>
      </c>
      <c r="C1361" s="220" t="str">
        <f>IF(LEN(A1361)=0,"",INDEX('Smelter Look-up'!$C:$C,MATCH($A1361,'Smelter Look-up'!$E:$E,0)))</f>
        <v/>
      </c>
      <c r="D1361" s="282"/>
      <c r="E1361" s="216" t="str">
        <f ca="1">IF(ISERROR($V1361),"",OFFSET('Smelter Look-up'!$D$4,$V1361-4,0)&amp;"")</f>
        <v/>
      </c>
      <c r="F1361" s="216" t="str">
        <f ca="1">IF(ISERROR($V1361),"",OFFSET('Smelter Look-up'!$E$4,$V1361-4,0))</f>
        <v/>
      </c>
      <c r="G1361" s="216" t="str">
        <f ca="1">IF(C1361=$X$4,"Enter smelter details",IF(ISERROR($V1361),"",OFFSET('Smelter Look-up'!$F$4,$V1361-4,0)))</f>
        <v/>
      </c>
      <c r="H1361" s="217" t="str">
        <f ca="1">IF(ISERROR($V1361),"",OFFSET('Smelter Look-up'!$G$4,$V1361-4,0))</f>
        <v/>
      </c>
      <c r="I1361" s="218" t="str">
        <f ca="1">IF(ISERROR($V1361),"",OFFSET('Smelter Look-up'!$H$4,$V1361-4,0))</f>
        <v/>
      </c>
      <c r="J1361" s="218" t="str">
        <f ca="1">IF(ISERROR($V1361),"",OFFSET('Smelter Look-up'!$I$4,$V1361-4,0))</f>
        <v/>
      </c>
      <c r="K1361" s="272"/>
      <c r="L1361" s="272"/>
      <c r="M1361" s="272"/>
      <c r="N1361" s="272"/>
      <c r="O1361" s="272"/>
      <c r="P1361" s="219"/>
      <c r="Q1361" s="273"/>
      <c r="R1361" s="216" t="str">
        <f ca="1">IF(ISERROR($V1361),"",OFFSET('Smelter Look-up'!$C$4,$V1361-4,0)&amp;"")</f>
        <v/>
      </c>
      <c r="S1361" s="224" t="str">
        <f t="shared" ca="1" si="192"/>
        <v/>
      </c>
      <c r="T1361" s="224" t="str">
        <f ca="1">IF(B1361="","",IF(ISERROR(MATCH($J1361,SorP!$B$1:$B$6230,0)),"",INDIRECT("'SorP'!$A$"&amp;MATCH($J1361,SorP!$B$1:$B$6230,0))))</f>
        <v/>
      </c>
      <c r="U1361" s="240"/>
      <c r="V1361" s="274" t="e">
        <f>IF(C1361="",NA(),MATCH($B1361&amp;$C1361,'Smelter Look-up'!$J:$J,0))</f>
        <v>#N/A</v>
      </c>
      <c r="W1361" s="275"/>
      <c r="X1361" s="275">
        <f t="shared" ca="1" si="193"/>
        <v>0</v>
      </c>
      <c r="Y1361" s="275"/>
      <c r="Z1361" s="275"/>
      <c r="AB1361" s="277" t="str">
        <f t="shared" si="194"/>
        <v/>
      </c>
    </row>
    <row r="1362" spans="1:28" s="276" customFormat="1" ht="20.25">
      <c r="A1362" s="330"/>
      <c r="B1362" s="216" t="str">
        <f>IF(LEN(A1362)=0,"",INDEX('Smelter Look-up'!$A:$A,MATCH($A1362,'Smelter Look-up'!$E:$E,0)))</f>
        <v/>
      </c>
      <c r="C1362" s="220" t="str">
        <f>IF(LEN(A1362)=0,"",INDEX('Smelter Look-up'!$C:$C,MATCH($A1362,'Smelter Look-up'!$E:$E,0)))</f>
        <v/>
      </c>
      <c r="D1362" s="282"/>
      <c r="E1362" s="216" t="str">
        <f ca="1">IF(ISERROR($V1362),"",OFFSET('Smelter Look-up'!$D$4,$V1362-4,0)&amp;"")</f>
        <v/>
      </c>
      <c r="F1362" s="216" t="str">
        <f ca="1">IF(ISERROR($V1362),"",OFFSET('Smelter Look-up'!$E$4,$V1362-4,0))</f>
        <v/>
      </c>
      <c r="G1362" s="216" t="str">
        <f ca="1">IF(C1362=$X$4,"Enter smelter details",IF(ISERROR($V1362),"",OFFSET('Smelter Look-up'!$F$4,$V1362-4,0)))</f>
        <v/>
      </c>
      <c r="H1362" s="217" t="str">
        <f ca="1">IF(ISERROR($V1362),"",OFFSET('Smelter Look-up'!$G$4,$V1362-4,0))</f>
        <v/>
      </c>
      <c r="I1362" s="218" t="str">
        <f ca="1">IF(ISERROR($V1362),"",OFFSET('Smelter Look-up'!$H$4,$V1362-4,0))</f>
        <v/>
      </c>
      <c r="J1362" s="218" t="str">
        <f ca="1">IF(ISERROR($V1362),"",OFFSET('Smelter Look-up'!$I$4,$V1362-4,0))</f>
        <v/>
      </c>
      <c r="K1362" s="272"/>
      <c r="L1362" s="272"/>
      <c r="M1362" s="272"/>
      <c r="N1362" s="272"/>
      <c r="O1362" s="272"/>
      <c r="P1362" s="219"/>
      <c r="Q1362" s="273"/>
      <c r="R1362" s="216" t="str">
        <f ca="1">IF(ISERROR($V1362),"",OFFSET('Smelter Look-up'!$C$4,$V1362-4,0)&amp;"")</f>
        <v/>
      </c>
      <c r="S1362" s="224" t="str">
        <f t="shared" ca="1" si="192"/>
        <v/>
      </c>
      <c r="T1362" s="224" t="str">
        <f ca="1">IF(B1362="","",IF(ISERROR(MATCH($J1362,SorP!$B$1:$B$6230,0)),"",INDIRECT("'SorP'!$A$"&amp;MATCH($J1362,SorP!$B$1:$B$6230,0))))</f>
        <v/>
      </c>
      <c r="U1362" s="240"/>
      <c r="V1362" s="274" t="e">
        <f>IF(C1362="",NA(),MATCH($B1362&amp;$C1362,'Smelter Look-up'!$J:$J,0))</f>
        <v>#N/A</v>
      </c>
      <c r="W1362" s="275"/>
      <c r="X1362" s="275">
        <f t="shared" ca="1" si="193"/>
        <v>0</v>
      </c>
      <c r="Y1362" s="275"/>
      <c r="Z1362" s="275"/>
      <c r="AB1362" s="277" t="str">
        <f t="shared" si="194"/>
        <v/>
      </c>
    </row>
    <row r="1363" spans="1:28" s="276" customFormat="1" ht="20.25">
      <c r="A1363" s="330"/>
      <c r="B1363" s="216" t="str">
        <f>IF(LEN(A1363)=0,"",INDEX('Smelter Look-up'!$A:$A,MATCH($A1363,'Smelter Look-up'!$E:$E,0)))</f>
        <v/>
      </c>
      <c r="C1363" s="220" t="str">
        <f>IF(LEN(A1363)=0,"",INDEX('Smelter Look-up'!$C:$C,MATCH($A1363,'Smelter Look-up'!$E:$E,0)))</f>
        <v/>
      </c>
      <c r="D1363" s="282"/>
      <c r="E1363" s="216" t="str">
        <f ca="1">IF(ISERROR($V1363),"",OFFSET('Smelter Look-up'!$D$4,$V1363-4,0)&amp;"")</f>
        <v/>
      </c>
      <c r="F1363" s="216" t="str">
        <f ca="1">IF(ISERROR($V1363),"",OFFSET('Smelter Look-up'!$E$4,$V1363-4,0))</f>
        <v/>
      </c>
      <c r="G1363" s="216" t="str">
        <f ca="1">IF(C1363=$X$4,"Enter smelter details",IF(ISERROR($V1363),"",OFFSET('Smelter Look-up'!$F$4,$V1363-4,0)))</f>
        <v/>
      </c>
      <c r="H1363" s="217" t="str">
        <f ca="1">IF(ISERROR($V1363),"",OFFSET('Smelter Look-up'!$G$4,$V1363-4,0))</f>
        <v/>
      </c>
      <c r="I1363" s="218" t="str">
        <f ca="1">IF(ISERROR($V1363),"",OFFSET('Smelter Look-up'!$H$4,$V1363-4,0))</f>
        <v/>
      </c>
      <c r="J1363" s="218" t="str">
        <f ca="1">IF(ISERROR($V1363),"",OFFSET('Smelter Look-up'!$I$4,$V1363-4,0))</f>
        <v/>
      </c>
      <c r="K1363" s="272"/>
      <c r="L1363" s="272"/>
      <c r="M1363" s="272"/>
      <c r="N1363" s="272"/>
      <c r="O1363" s="272"/>
      <c r="P1363" s="219"/>
      <c r="Q1363" s="273"/>
      <c r="R1363" s="216" t="str">
        <f ca="1">IF(ISERROR($V1363),"",OFFSET('Smelter Look-up'!$C$4,$V1363-4,0)&amp;"")</f>
        <v/>
      </c>
      <c r="S1363" s="224" t="str">
        <f t="shared" ca="1" si="192"/>
        <v/>
      </c>
      <c r="T1363" s="224" t="str">
        <f ca="1">IF(B1363="","",IF(ISERROR(MATCH($J1363,SorP!$B$1:$B$6230,0)),"",INDIRECT("'SorP'!$A$"&amp;MATCH($J1363,SorP!$B$1:$B$6230,0))))</f>
        <v/>
      </c>
      <c r="U1363" s="240"/>
      <c r="V1363" s="274" t="e">
        <f>IF(C1363="",NA(),MATCH($B1363&amp;$C1363,'Smelter Look-up'!$J:$J,0))</f>
        <v>#N/A</v>
      </c>
      <c r="W1363" s="275"/>
      <c r="X1363" s="275">
        <f t="shared" ca="1" si="193"/>
        <v>0</v>
      </c>
      <c r="Y1363" s="275"/>
      <c r="Z1363" s="275"/>
      <c r="AB1363" s="277" t="str">
        <f t="shared" si="194"/>
        <v/>
      </c>
    </row>
    <row r="1364" spans="1:28" s="276" customFormat="1" ht="20.25">
      <c r="A1364" s="330"/>
      <c r="B1364" s="216" t="str">
        <f>IF(LEN(A1364)=0,"",INDEX('Smelter Look-up'!$A:$A,MATCH($A1364,'Smelter Look-up'!$E:$E,0)))</f>
        <v/>
      </c>
      <c r="C1364" s="220" t="str">
        <f>IF(LEN(A1364)=0,"",INDEX('Smelter Look-up'!$C:$C,MATCH($A1364,'Smelter Look-up'!$E:$E,0)))</f>
        <v/>
      </c>
      <c r="D1364" s="282"/>
      <c r="E1364" s="216" t="str">
        <f ca="1">IF(ISERROR($V1364),"",OFFSET('Smelter Look-up'!$D$4,$V1364-4,0)&amp;"")</f>
        <v/>
      </c>
      <c r="F1364" s="216" t="str">
        <f ca="1">IF(ISERROR($V1364),"",OFFSET('Smelter Look-up'!$E$4,$V1364-4,0))</f>
        <v/>
      </c>
      <c r="G1364" s="216" t="str">
        <f ca="1">IF(C1364=$X$4,"Enter smelter details",IF(ISERROR($V1364),"",OFFSET('Smelter Look-up'!$F$4,$V1364-4,0)))</f>
        <v/>
      </c>
      <c r="H1364" s="217" t="str">
        <f ca="1">IF(ISERROR($V1364),"",OFFSET('Smelter Look-up'!$G$4,$V1364-4,0))</f>
        <v/>
      </c>
      <c r="I1364" s="218" t="str">
        <f ca="1">IF(ISERROR($V1364),"",OFFSET('Smelter Look-up'!$H$4,$V1364-4,0))</f>
        <v/>
      </c>
      <c r="J1364" s="218" t="str">
        <f ca="1">IF(ISERROR($V1364),"",OFFSET('Smelter Look-up'!$I$4,$V1364-4,0))</f>
        <v/>
      </c>
      <c r="K1364" s="272"/>
      <c r="L1364" s="272"/>
      <c r="M1364" s="272"/>
      <c r="N1364" s="272"/>
      <c r="O1364" s="272"/>
      <c r="P1364" s="219"/>
      <c r="Q1364" s="273"/>
      <c r="R1364" s="216" t="str">
        <f ca="1">IF(ISERROR($V1364),"",OFFSET('Smelter Look-up'!$C$4,$V1364-4,0)&amp;"")</f>
        <v/>
      </c>
      <c r="S1364" s="224" t="str">
        <f t="shared" ca="1" si="192"/>
        <v/>
      </c>
      <c r="T1364" s="224" t="str">
        <f ca="1">IF(B1364="","",IF(ISERROR(MATCH($J1364,SorP!$B$1:$B$6230,0)),"",INDIRECT("'SorP'!$A$"&amp;MATCH($J1364,SorP!$B$1:$B$6230,0))))</f>
        <v/>
      </c>
      <c r="U1364" s="240"/>
      <c r="V1364" s="274" t="e">
        <f>IF(C1364="",NA(),MATCH($B1364&amp;$C1364,'Smelter Look-up'!$J:$J,0))</f>
        <v>#N/A</v>
      </c>
      <c r="W1364" s="275"/>
      <c r="X1364" s="275">
        <f t="shared" ca="1" si="193"/>
        <v>0</v>
      </c>
      <c r="Y1364" s="275"/>
      <c r="Z1364" s="275"/>
      <c r="AB1364" s="277" t="str">
        <f t="shared" si="194"/>
        <v/>
      </c>
    </row>
    <row r="1365" spans="1:28" s="276" customFormat="1" ht="20.25">
      <c r="A1365" s="330"/>
      <c r="B1365" s="216" t="str">
        <f>IF(LEN(A1365)=0,"",INDEX('Smelter Look-up'!$A:$A,MATCH($A1365,'Smelter Look-up'!$E:$E,0)))</f>
        <v/>
      </c>
      <c r="C1365" s="220" t="str">
        <f>IF(LEN(A1365)=0,"",INDEX('Smelter Look-up'!$C:$C,MATCH($A1365,'Smelter Look-up'!$E:$E,0)))</f>
        <v/>
      </c>
      <c r="D1365" s="282"/>
      <c r="E1365" s="216" t="str">
        <f ca="1">IF(ISERROR($V1365),"",OFFSET('Smelter Look-up'!$D$4,$V1365-4,0)&amp;"")</f>
        <v/>
      </c>
      <c r="F1365" s="216" t="str">
        <f ca="1">IF(ISERROR($V1365),"",OFFSET('Smelter Look-up'!$E$4,$V1365-4,0))</f>
        <v/>
      </c>
      <c r="G1365" s="216" t="str">
        <f ca="1">IF(C1365=$X$4,"Enter smelter details",IF(ISERROR($V1365),"",OFFSET('Smelter Look-up'!$F$4,$V1365-4,0)))</f>
        <v/>
      </c>
      <c r="H1365" s="217" t="str">
        <f ca="1">IF(ISERROR($V1365),"",OFFSET('Smelter Look-up'!$G$4,$V1365-4,0))</f>
        <v/>
      </c>
      <c r="I1365" s="218" t="str">
        <f ca="1">IF(ISERROR($V1365),"",OFFSET('Smelter Look-up'!$H$4,$V1365-4,0))</f>
        <v/>
      </c>
      <c r="J1365" s="218" t="str">
        <f ca="1">IF(ISERROR($V1365),"",OFFSET('Smelter Look-up'!$I$4,$V1365-4,0))</f>
        <v/>
      </c>
      <c r="K1365" s="272"/>
      <c r="L1365" s="272"/>
      <c r="M1365" s="272"/>
      <c r="N1365" s="272"/>
      <c r="O1365" s="272"/>
      <c r="P1365" s="219"/>
      <c r="Q1365" s="273"/>
      <c r="R1365" s="216" t="str">
        <f ca="1">IF(ISERROR($V1365),"",OFFSET('Smelter Look-up'!$C$4,$V1365-4,0)&amp;"")</f>
        <v/>
      </c>
      <c r="S1365" s="224" t="str">
        <f t="shared" ca="1" si="192"/>
        <v/>
      </c>
      <c r="T1365" s="224" t="str">
        <f ca="1">IF(B1365="","",IF(ISERROR(MATCH($J1365,SorP!$B$1:$B$6230,0)),"",INDIRECT("'SorP'!$A$"&amp;MATCH($J1365,SorP!$B$1:$B$6230,0))))</f>
        <v/>
      </c>
      <c r="U1365" s="240"/>
      <c r="V1365" s="274" t="e">
        <f>IF(C1365="",NA(),MATCH($B1365&amp;$C1365,'Smelter Look-up'!$J:$J,0))</f>
        <v>#N/A</v>
      </c>
      <c r="W1365" s="275"/>
      <c r="X1365" s="275">
        <f t="shared" ca="1" si="193"/>
        <v>0</v>
      </c>
      <c r="Y1365" s="275"/>
      <c r="Z1365" s="275"/>
      <c r="AB1365" s="277" t="str">
        <f t="shared" si="194"/>
        <v/>
      </c>
    </row>
    <row r="1366" spans="1:28" s="276" customFormat="1" ht="20.25">
      <c r="A1366" s="330"/>
      <c r="B1366" s="216" t="str">
        <f>IF(LEN(A1366)=0,"",INDEX('Smelter Look-up'!$A:$A,MATCH($A1366,'Smelter Look-up'!$E:$E,0)))</f>
        <v/>
      </c>
      <c r="C1366" s="220" t="str">
        <f>IF(LEN(A1366)=0,"",INDEX('Smelter Look-up'!$C:$C,MATCH($A1366,'Smelter Look-up'!$E:$E,0)))</f>
        <v/>
      </c>
      <c r="D1366" s="282"/>
      <c r="E1366" s="216" t="str">
        <f ca="1">IF(ISERROR($V1366),"",OFFSET('Smelter Look-up'!$D$4,$V1366-4,0)&amp;"")</f>
        <v/>
      </c>
      <c r="F1366" s="216" t="str">
        <f ca="1">IF(ISERROR($V1366),"",OFFSET('Smelter Look-up'!$E$4,$V1366-4,0))</f>
        <v/>
      </c>
      <c r="G1366" s="216" t="str">
        <f ca="1">IF(C1366=$X$4,"Enter smelter details",IF(ISERROR($V1366),"",OFFSET('Smelter Look-up'!$F$4,$V1366-4,0)))</f>
        <v/>
      </c>
      <c r="H1366" s="217" t="str">
        <f ca="1">IF(ISERROR($V1366),"",OFFSET('Smelter Look-up'!$G$4,$V1366-4,0))</f>
        <v/>
      </c>
      <c r="I1366" s="218" t="str">
        <f ca="1">IF(ISERROR($V1366),"",OFFSET('Smelter Look-up'!$H$4,$V1366-4,0))</f>
        <v/>
      </c>
      <c r="J1366" s="218" t="str">
        <f ca="1">IF(ISERROR($V1366),"",OFFSET('Smelter Look-up'!$I$4,$V1366-4,0))</f>
        <v/>
      </c>
      <c r="K1366" s="272"/>
      <c r="L1366" s="272"/>
      <c r="M1366" s="272"/>
      <c r="N1366" s="272"/>
      <c r="O1366" s="272"/>
      <c r="P1366" s="219"/>
      <c r="Q1366" s="273"/>
      <c r="R1366" s="216" t="str">
        <f ca="1">IF(ISERROR($V1366),"",OFFSET('Smelter Look-up'!$C$4,$V1366-4,0)&amp;"")</f>
        <v/>
      </c>
      <c r="S1366" s="224" t="str">
        <f t="shared" ca="1" si="192"/>
        <v/>
      </c>
      <c r="T1366" s="224" t="str">
        <f ca="1">IF(B1366="","",IF(ISERROR(MATCH($J1366,SorP!$B$1:$B$6230,0)),"",INDIRECT("'SorP'!$A$"&amp;MATCH($J1366,SorP!$B$1:$B$6230,0))))</f>
        <v/>
      </c>
      <c r="U1366" s="240"/>
      <c r="V1366" s="274" t="e">
        <f>IF(C1366="",NA(),MATCH($B1366&amp;$C1366,'Smelter Look-up'!$J:$J,0))</f>
        <v>#N/A</v>
      </c>
      <c r="W1366" s="275"/>
      <c r="X1366" s="275">
        <f t="shared" ca="1" si="193"/>
        <v>0</v>
      </c>
      <c r="Y1366" s="275"/>
      <c r="Z1366" s="275"/>
      <c r="AB1366" s="277" t="str">
        <f t="shared" si="194"/>
        <v/>
      </c>
    </row>
    <row r="1367" spans="1:28" s="276" customFormat="1" ht="20.25">
      <c r="A1367" s="330"/>
      <c r="B1367" s="216" t="str">
        <f>IF(LEN(A1367)=0,"",INDEX('Smelter Look-up'!$A:$A,MATCH($A1367,'Smelter Look-up'!$E:$E,0)))</f>
        <v/>
      </c>
      <c r="C1367" s="220" t="str">
        <f>IF(LEN(A1367)=0,"",INDEX('Smelter Look-up'!$C:$C,MATCH($A1367,'Smelter Look-up'!$E:$E,0)))</f>
        <v/>
      </c>
      <c r="D1367" s="282"/>
      <c r="E1367" s="216" t="str">
        <f ca="1">IF(ISERROR($V1367),"",OFFSET('Smelter Look-up'!$D$4,$V1367-4,0)&amp;"")</f>
        <v/>
      </c>
      <c r="F1367" s="216" t="str">
        <f ca="1">IF(ISERROR($V1367),"",OFFSET('Smelter Look-up'!$E$4,$V1367-4,0))</f>
        <v/>
      </c>
      <c r="G1367" s="216" t="str">
        <f ca="1">IF(C1367=$X$4,"Enter smelter details",IF(ISERROR($V1367),"",OFFSET('Smelter Look-up'!$F$4,$V1367-4,0)))</f>
        <v/>
      </c>
      <c r="H1367" s="217" t="str">
        <f ca="1">IF(ISERROR($V1367),"",OFFSET('Smelter Look-up'!$G$4,$V1367-4,0))</f>
        <v/>
      </c>
      <c r="I1367" s="218" t="str">
        <f ca="1">IF(ISERROR($V1367),"",OFFSET('Smelter Look-up'!$H$4,$V1367-4,0))</f>
        <v/>
      </c>
      <c r="J1367" s="218" t="str">
        <f ca="1">IF(ISERROR($V1367),"",OFFSET('Smelter Look-up'!$I$4,$V1367-4,0))</f>
        <v/>
      </c>
      <c r="K1367" s="272"/>
      <c r="L1367" s="272"/>
      <c r="M1367" s="272"/>
      <c r="N1367" s="272"/>
      <c r="O1367" s="272"/>
      <c r="P1367" s="219"/>
      <c r="Q1367" s="273"/>
      <c r="R1367" s="216" t="str">
        <f ca="1">IF(ISERROR($V1367),"",OFFSET('Smelter Look-up'!$C$4,$V1367-4,0)&amp;"")</f>
        <v/>
      </c>
      <c r="S1367" s="224" t="str">
        <f t="shared" ca="1" si="192"/>
        <v/>
      </c>
      <c r="T1367" s="224" t="str">
        <f ca="1">IF(B1367="","",IF(ISERROR(MATCH($J1367,SorP!$B$1:$B$6230,0)),"",INDIRECT("'SorP'!$A$"&amp;MATCH($J1367,SorP!$B$1:$B$6230,0))))</f>
        <v/>
      </c>
      <c r="U1367" s="240"/>
      <c r="V1367" s="274" t="e">
        <f>IF(C1367="",NA(),MATCH($B1367&amp;$C1367,'Smelter Look-up'!$J:$J,0))</f>
        <v>#N/A</v>
      </c>
      <c r="W1367" s="275"/>
      <c r="X1367" s="275">
        <f t="shared" ca="1" si="193"/>
        <v>0</v>
      </c>
      <c r="Y1367" s="275"/>
      <c r="Z1367" s="275"/>
      <c r="AB1367" s="277" t="str">
        <f t="shared" si="194"/>
        <v/>
      </c>
    </row>
    <row r="1368" spans="1:28" s="276" customFormat="1" ht="20.25">
      <c r="A1368" s="330"/>
      <c r="B1368" s="216" t="str">
        <f>IF(LEN(A1368)=0,"",INDEX('Smelter Look-up'!$A:$A,MATCH($A1368,'Smelter Look-up'!$E:$E,0)))</f>
        <v/>
      </c>
      <c r="C1368" s="220" t="str">
        <f>IF(LEN(A1368)=0,"",INDEX('Smelter Look-up'!$C:$C,MATCH($A1368,'Smelter Look-up'!$E:$E,0)))</f>
        <v/>
      </c>
      <c r="D1368" s="282"/>
      <c r="E1368" s="216" t="str">
        <f ca="1">IF(ISERROR($V1368),"",OFFSET('Smelter Look-up'!$D$4,$V1368-4,0)&amp;"")</f>
        <v/>
      </c>
      <c r="F1368" s="216" t="str">
        <f ca="1">IF(ISERROR($V1368),"",OFFSET('Smelter Look-up'!$E$4,$V1368-4,0))</f>
        <v/>
      </c>
      <c r="G1368" s="216" t="str">
        <f ca="1">IF(C1368=$X$4,"Enter smelter details",IF(ISERROR($V1368),"",OFFSET('Smelter Look-up'!$F$4,$V1368-4,0)))</f>
        <v/>
      </c>
      <c r="H1368" s="217" t="str">
        <f ca="1">IF(ISERROR($V1368),"",OFFSET('Smelter Look-up'!$G$4,$V1368-4,0))</f>
        <v/>
      </c>
      <c r="I1368" s="218" t="str">
        <f ca="1">IF(ISERROR($V1368),"",OFFSET('Smelter Look-up'!$H$4,$V1368-4,0))</f>
        <v/>
      </c>
      <c r="J1368" s="218" t="str">
        <f ca="1">IF(ISERROR($V1368),"",OFFSET('Smelter Look-up'!$I$4,$V1368-4,0))</f>
        <v/>
      </c>
      <c r="K1368" s="272"/>
      <c r="L1368" s="272"/>
      <c r="M1368" s="272"/>
      <c r="N1368" s="272"/>
      <c r="O1368" s="272"/>
      <c r="P1368" s="219"/>
      <c r="Q1368" s="273"/>
      <c r="R1368" s="216" t="str">
        <f ca="1">IF(ISERROR($V1368),"",OFFSET('Smelter Look-up'!$C$4,$V1368-4,0)&amp;"")</f>
        <v/>
      </c>
      <c r="S1368" s="224" t="str">
        <f t="shared" ca="1" si="192"/>
        <v/>
      </c>
      <c r="T1368" s="224" t="str">
        <f ca="1">IF(B1368="","",IF(ISERROR(MATCH($J1368,SorP!$B$1:$B$6230,0)),"",INDIRECT("'SorP'!$A$"&amp;MATCH($J1368,SorP!$B$1:$B$6230,0))))</f>
        <v/>
      </c>
      <c r="U1368" s="240"/>
      <c r="V1368" s="274" t="e">
        <f>IF(C1368="",NA(),MATCH($B1368&amp;$C1368,'Smelter Look-up'!$J:$J,0))</f>
        <v>#N/A</v>
      </c>
      <c r="W1368" s="275"/>
      <c r="X1368" s="275">
        <f t="shared" ca="1" si="193"/>
        <v>0</v>
      </c>
      <c r="Y1368" s="275"/>
      <c r="Z1368" s="275"/>
      <c r="AB1368" s="277" t="str">
        <f t="shared" si="194"/>
        <v/>
      </c>
    </row>
    <row r="1369" spans="1:28" s="276" customFormat="1" ht="20.25">
      <c r="A1369" s="330"/>
      <c r="B1369" s="216" t="str">
        <f>IF(LEN(A1369)=0,"",INDEX('Smelter Look-up'!$A:$A,MATCH($A1369,'Smelter Look-up'!$E:$E,0)))</f>
        <v/>
      </c>
      <c r="C1369" s="220" t="str">
        <f>IF(LEN(A1369)=0,"",INDEX('Smelter Look-up'!$C:$C,MATCH($A1369,'Smelter Look-up'!$E:$E,0)))</f>
        <v/>
      </c>
      <c r="D1369" s="282"/>
      <c r="E1369" s="216" t="str">
        <f ca="1">IF(ISERROR($V1369),"",OFFSET('Smelter Look-up'!$D$4,$V1369-4,0)&amp;"")</f>
        <v/>
      </c>
      <c r="F1369" s="216" t="str">
        <f ca="1">IF(ISERROR($V1369),"",OFFSET('Smelter Look-up'!$E$4,$V1369-4,0))</f>
        <v/>
      </c>
      <c r="G1369" s="216" t="str">
        <f ca="1">IF(C1369=$X$4,"Enter smelter details",IF(ISERROR($V1369),"",OFFSET('Smelter Look-up'!$F$4,$V1369-4,0)))</f>
        <v/>
      </c>
      <c r="H1369" s="217" t="str">
        <f ca="1">IF(ISERROR($V1369),"",OFFSET('Smelter Look-up'!$G$4,$V1369-4,0))</f>
        <v/>
      </c>
      <c r="I1369" s="218" t="str">
        <f ca="1">IF(ISERROR($V1369),"",OFFSET('Smelter Look-up'!$H$4,$V1369-4,0))</f>
        <v/>
      </c>
      <c r="J1369" s="218" t="str">
        <f ca="1">IF(ISERROR($V1369),"",OFFSET('Smelter Look-up'!$I$4,$V1369-4,0))</f>
        <v/>
      </c>
      <c r="K1369" s="272"/>
      <c r="L1369" s="272"/>
      <c r="M1369" s="272"/>
      <c r="N1369" s="272"/>
      <c r="O1369" s="272"/>
      <c r="P1369" s="219"/>
      <c r="Q1369" s="273"/>
      <c r="R1369" s="216" t="str">
        <f ca="1">IF(ISERROR($V1369),"",OFFSET('Smelter Look-up'!$C$4,$V1369-4,0)&amp;"")</f>
        <v/>
      </c>
      <c r="S1369" s="224" t="str">
        <f t="shared" ca="1" si="192"/>
        <v/>
      </c>
      <c r="T1369" s="224" t="str">
        <f ca="1">IF(B1369="","",IF(ISERROR(MATCH($J1369,SorP!$B$1:$B$6230,0)),"",INDIRECT("'SorP'!$A$"&amp;MATCH($J1369,SorP!$B$1:$B$6230,0))))</f>
        <v/>
      </c>
      <c r="U1369" s="240"/>
      <c r="V1369" s="274" t="e">
        <f>IF(C1369="",NA(),MATCH($B1369&amp;$C1369,'Smelter Look-up'!$J:$J,0))</f>
        <v>#N/A</v>
      </c>
      <c r="W1369" s="275"/>
      <c r="X1369" s="275">
        <f t="shared" ca="1" si="193"/>
        <v>0</v>
      </c>
      <c r="Y1369" s="275"/>
      <c r="Z1369" s="275"/>
      <c r="AB1369" s="277" t="str">
        <f t="shared" si="194"/>
        <v/>
      </c>
    </row>
    <row r="1370" spans="1:28" s="276" customFormat="1" ht="20.25">
      <c r="A1370" s="330"/>
      <c r="B1370" s="216" t="str">
        <f>IF(LEN(A1370)=0,"",INDEX('Smelter Look-up'!$A:$A,MATCH($A1370,'Smelter Look-up'!$E:$E,0)))</f>
        <v/>
      </c>
      <c r="C1370" s="220" t="str">
        <f>IF(LEN(A1370)=0,"",INDEX('Smelter Look-up'!$C:$C,MATCH($A1370,'Smelter Look-up'!$E:$E,0)))</f>
        <v/>
      </c>
      <c r="D1370" s="282"/>
      <c r="E1370" s="216" t="str">
        <f ca="1">IF(ISERROR($V1370),"",OFFSET('Smelter Look-up'!$D$4,$V1370-4,0)&amp;"")</f>
        <v/>
      </c>
      <c r="F1370" s="216" t="str">
        <f ca="1">IF(ISERROR($V1370),"",OFFSET('Smelter Look-up'!$E$4,$V1370-4,0))</f>
        <v/>
      </c>
      <c r="G1370" s="216" t="str">
        <f ca="1">IF(C1370=$X$4,"Enter smelter details",IF(ISERROR($V1370),"",OFFSET('Smelter Look-up'!$F$4,$V1370-4,0)))</f>
        <v/>
      </c>
      <c r="H1370" s="217" t="str">
        <f ca="1">IF(ISERROR($V1370),"",OFFSET('Smelter Look-up'!$G$4,$V1370-4,0))</f>
        <v/>
      </c>
      <c r="I1370" s="218" t="str">
        <f ca="1">IF(ISERROR($V1370),"",OFFSET('Smelter Look-up'!$H$4,$V1370-4,0))</f>
        <v/>
      </c>
      <c r="J1370" s="218" t="str">
        <f ca="1">IF(ISERROR($V1370),"",OFFSET('Smelter Look-up'!$I$4,$V1370-4,0))</f>
        <v/>
      </c>
      <c r="K1370" s="272"/>
      <c r="L1370" s="272"/>
      <c r="M1370" s="272"/>
      <c r="N1370" s="272"/>
      <c r="O1370" s="272"/>
      <c r="P1370" s="219"/>
      <c r="Q1370" s="273"/>
      <c r="R1370" s="216" t="str">
        <f ca="1">IF(ISERROR($V1370),"",OFFSET('Smelter Look-up'!$C$4,$V1370-4,0)&amp;"")</f>
        <v/>
      </c>
      <c r="S1370" s="224" t="str">
        <f t="shared" ca="1" si="192"/>
        <v/>
      </c>
      <c r="T1370" s="224" t="str">
        <f ca="1">IF(B1370="","",IF(ISERROR(MATCH($J1370,SorP!$B$1:$B$6230,0)),"",INDIRECT("'SorP'!$A$"&amp;MATCH($J1370,SorP!$B$1:$B$6230,0))))</f>
        <v/>
      </c>
      <c r="U1370" s="240"/>
      <c r="V1370" s="274" t="e">
        <f>IF(C1370="",NA(),MATCH($B1370&amp;$C1370,'Smelter Look-up'!$J:$J,0))</f>
        <v>#N/A</v>
      </c>
      <c r="W1370" s="275"/>
      <c r="X1370" s="275">
        <f t="shared" ca="1" si="193"/>
        <v>0</v>
      </c>
      <c r="Y1370" s="275"/>
      <c r="Z1370" s="275"/>
      <c r="AB1370" s="277" t="str">
        <f t="shared" si="194"/>
        <v/>
      </c>
    </row>
    <row r="1371" spans="1:28" s="276" customFormat="1" ht="20.25">
      <c r="A1371" s="330"/>
      <c r="B1371" s="216" t="str">
        <f>IF(LEN(A1371)=0,"",INDEX('Smelter Look-up'!$A:$A,MATCH($A1371,'Smelter Look-up'!$E:$E,0)))</f>
        <v/>
      </c>
      <c r="C1371" s="220" t="str">
        <f>IF(LEN(A1371)=0,"",INDEX('Smelter Look-up'!$C:$C,MATCH($A1371,'Smelter Look-up'!$E:$E,0)))</f>
        <v/>
      </c>
      <c r="D1371" s="282"/>
      <c r="E1371" s="216" t="str">
        <f ca="1">IF(ISERROR($V1371),"",OFFSET('Smelter Look-up'!$D$4,$V1371-4,0)&amp;"")</f>
        <v/>
      </c>
      <c r="F1371" s="216" t="str">
        <f ca="1">IF(ISERROR($V1371),"",OFFSET('Smelter Look-up'!$E$4,$V1371-4,0))</f>
        <v/>
      </c>
      <c r="G1371" s="216" t="str">
        <f ca="1">IF(C1371=$X$4,"Enter smelter details",IF(ISERROR($V1371),"",OFFSET('Smelter Look-up'!$F$4,$V1371-4,0)))</f>
        <v/>
      </c>
      <c r="H1371" s="217" t="str">
        <f ca="1">IF(ISERROR($V1371),"",OFFSET('Smelter Look-up'!$G$4,$V1371-4,0))</f>
        <v/>
      </c>
      <c r="I1371" s="218" t="str">
        <f ca="1">IF(ISERROR($V1371),"",OFFSET('Smelter Look-up'!$H$4,$V1371-4,0))</f>
        <v/>
      </c>
      <c r="J1371" s="218" t="str">
        <f ca="1">IF(ISERROR($V1371),"",OFFSET('Smelter Look-up'!$I$4,$V1371-4,0))</f>
        <v/>
      </c>
      <c r="K1371" s="272"/>
      <c r="L1371" s="272"/>
      <c r="M1371" s="272"/>
      <c r="N1371" s="272"/>
      <c r="O1371" s="272"/>
      <c r="P1371" s="219"/>
      <c r="Q1371" s="273"/>
      <c r="R1371" s="216" t="str">
        <f ca="1">IF(ISERROR($V1371),"",OFFSET('Smelter Look-up'!$C$4,$V1371-4,0)&amp;"")</f>
        <v/>
      </c>
      <c r="S1371" s="224" t="str">
        <f t="shared" ca="1" si="192"/>
        <v/>
      </c>
      <c r="T1371" s="224" t="str">
        <f ca="1">IF(B1371="","",IF(ISERROR(MATCH($J1371,SorP!$B$1:$B$6230,0)),"",INDIRECT("'SorP'!$A$"&amp;MATCH($J1371,SorP!$B$1:$B$6230,0))))</f>
        <v/>
      </c>
      <c r="U1371" s="240"/>
      <c r="V1371" s="274" t="e">
        <f>IF(C1371="",NA(),MATCH($B1371&amp;$C1371,'Smelter Look-up'!$J:$J,0))</f>
        <v>#N/A</v>
      </c>
      <c r="W1371" s="275"/>
      <c r="X1371" s="275">
        <f t="shared" ca="1" si="193"/>
        <v>0</v>
      </c>
      <c r="Y1371" s="275"/>
      <c r="Z1371" s="275"/>
      <c r="AB1371" s="277" t="str">
        <f t="shared" si="194"/>
        <v/>
      </c>
    </row>
    <row r="1372" spans="1:28" s="276" customFormat="1" ht="20.25">
      <c r="A1372" s="330"/>
      <c r="B1372" s="216" t="str">
        <f>IF(LEN(A1372)=0,"",INDEX('Smelter Look-up'!$A:$A,MATCH($A1372,'Smelter Look-up'!$E:$E,0)))</f>
        <v/>
      </c>
      <c r="C1372" s="220" t="str">
        <f>IF(LEN(A1372)=0,"",INDEX('Smelter Look-up'!$C:$C,MATCH($A1372,'Smelter Look-up'!$E:$E,0)))</f>
        <v/>
      </c>
      <c r="D1372" s="282"/>
      <c r="E1372" s="216" t="str">
        <f ca="1">IF(ISERROR($V1372),"",OFFSET('Smelter Look-up'!$D$4,$V1372-4,0)&amp;"")</f>
        <v/>
      </c>
      <c r="F1372" s="216" t="str">
        <f ca="1">IF(ISERROR($V1372),"",OFFSET('Smelter Look-up'!$E$4,$V1372-4,0))</f>
        <v/>
      </c>
      <c r="G1372" s="216" t="str">
        <f ca="1">IF(C1372=$X$4,"Enter smelter details",IF(ISERROR($V1372),"",OFFSET('Smelter Look-up'!$F$4,$V1372-4,0)))</f>
        <v/>
      </c>
      <c r="H1372" s="217" t="str">
        <f ca="1">IF(ISERROR($V1372),"",OFFSET('Smelter Look-up'!$G$4,$V1372-4,0))</f>
        <v/>
      </c>
      <c r="I1372" s="218" t="str">
        <f ca="1">IF(ISERROR($V1372),"",OFFSET('Smelter Look-up'!$H$4,$V1372-4,0))</f>
        <v/>
      </c>
      <c r="J1372" s="218" t="str">
        <f ca="1">IF(ISERROR($V1372),"",OFFSET('Smelter Look-up'!$I$4,$V1372-4,0))</f>
        <v/>
      </c>
      <c r="K1372" s="272"/>
      <c r="L1372" s="272"/>
      <c r="M1372" s="272"/>
      <c r="N1372" s="272"/>
      <c r="O1372" s="272"/>
      <c r="P1372" s="219"/>
      <c r="Q1372" s="273"/>
      <c r="R1372" s="216" t="str">
        <f ca="1">IF(ISERROR($V1372),"",OFFSET('Smelter Look-up'!$C$4,$V1372-4,0)&amp;"")</f>
        <v/>
      </c>
      <c r="S1372" s="224" t="str">
        <f t="shared" ref="S1372:S1402" ca="1" si="195">IF(B1372="","",IF(ISERROR(MATCH($E1372,CL,0)),"Unknown",INDIRECT("'C'!$A$"&amp;MATCH($E1372,CL,0)+1)))</f>
        <v/>
      </c>
      <c r="T1372" s="224" t="str">
        <f ca="1">IF(B1372="","",IF(ISERROR(MATCH($J1372,SorP!$B$1:$B$6230,0)),"",INDIRECT("'SorP'!$A$"&amp;MATCH($J1372,SorP!$B$1:$B$6230,0))))</f>
        <v/>
      </c>
      <c r="U1372" s="240"/>
      <c r="V1372" s="274" t="e">
        <f>IF(C1372="",NA(),MATCH($B1372&amp;$C1372,'Smelter Look-up'!$J:$J,0))</f>
        <v>#N/A</v>
      </c>
      <c r="W1372" s="275"/>
      <c r="X1372" s="275">
        <f t="shared" ref="X1372:X1402" ca="1" si="196">IF(AND(C1372="Smelter not listed",OR(LEN(D1372)=0,LEN(E1372)=0)),1,0)</f>
        <v>0</v>
      </c>
      <c r="Y1372" s="275"/>
      <c r="Z1372" s="275"/>
      <c r="AB1372" s="277" t="str">
        <f t="shared" ref="AB1372:AB1402" si="197">B1372&amp;C1372</f>
        <v/>
      </c>
    </row>
    <row r="1373" spans="1:28" s="276" customFormat="1" ht="20.25">
      <c r="A1373" s="330"/>
      <c r="B1373" s="216" t="str">
        <f>IF(LEN(A1373)=0,"",INDEX('Smelter Look-up'!$A:$A,MATCH($A1373,'Smelter Look-up'!$E:$E,0)))</f>
        <v/>
      </c>
      <c r="C1373" s="220" t="str">
        <f>IF(LEN(A1373)=0,"",INDEX('Smelter Look-up'!$C:$C,MATCH($A1373,'Smelter Look-up'!$E:$E,0)))</f>
        <v/>
      </c>
      <c r="D1373" s="282"/>
      <c r="E1373" s="216" t="str">
        <f ca="1">IF(ISERROR($V1373),"",OFFSET('Smelter Look-up'!$D$4,$V1373-4,0)&amp;"")</f>
        <v/>
      </c>
      <c r="F1373" s="216" t="str">
        <f ca="1">IF(ISERROR($V1373),"",OFFSET('Smelter Look-up'!$E$4,$V1373-4,0))</f>
        <v/>
      </c>
      <c r="G1373" s="216" t="str">
        <f ca="1">IF(C1373=$X$4,"Enter smelter details",IF(ISERROR($V1373),"",OFFSET('Smelter Look-up'!$F$4,$V1373-4,0)))</f>
        <v/>
      </c>
      <c r="H1373" s="217" t="str">
        <f ca="1">IF(ISERROR($V1373),"",OFFSET('Smelter Look-up'!$G$4,$V1373-4,0))</f>
        <v/>
      </c>
      <c r="I1373" s="218" t="str">
        <f ca="1">IF(ISERROR($V1373),"",OFFSET('Smelter Look-up'!$H$4,$V1373-4,0))</f>
        <v/>
      </c>
      <c r="J1373" s="218" t="str">
        <f ca="1">IF(ISERROR($V1373),"",OFFSET('Smelter Look-up'!$I$4,$V1373-4,0))</f>
        <v/>
      </c>
      <c r="K1373" s="272"/>
      <c r="L1373" s="272"/>
      <c r="M1373" s="272"/>
      <c r="N1373" s="272"/>
      <c r="O1373" s="272"/>
      <c r="P1373" s="219"/>
      <c r="Q1373" s="273"/>
      <c r="R1373" s="216" t="str">
        <f ca="1">IF(ISERROR($V1373),"",OFFSET('Smelter Look-up'!$C$4,$V1373-4,0)&amp;"")</f>
        <v/>
      </c>
      <c r="S1373" s="224" t="str">
        <f t="shared" ca="1" si="195"/>
        <v/>
      </c>
      <c r="T1373" s="224" t="str">
        <f ca="1">IF(B1373="","",IF(ISERROR(MATCH($J1373,SorP!$B$1:$B$6230,0)),"",INDIRECT("'SorP'!$A$"&amp;MATCH($J1373,SorP!$B$1:$B$6230,0))))</f>
        <v/>
      </c>
      <c r="U1373" s="240"/>
      <c r="V1373" s="274" t="e">
        <f>IF(C1373="",NA(),MATCH($B1373&amp;$C1373,'Smelter Look-up'!$J:$J,0))</f>
        <v>#N/A</v>
      </c>
      <c r="W1373" s="275"/>
      <c r="X1373" s="275">
        <f t="shared" ca="1" si="196"/>
        <v>0</v>
      </c>
      <c r="Y1373" s="275"/>
      <c r="Z1373" s="275"/>
      <c r="AB1373" s="277" t="str">
        <f t="shared" si="197"/>
        <v/>
      </c>
    </row>
    <row r="1374" spans="1:28" s="276" customFormat="1" ht="20.25">
      <c r="A1374" s="330"/>
      <c r="B1374" s="216" t="str">
        <f>IF(LEN(A1374)=0,"",INDEX('Smelter Look-up'!$A:$A,MATCH($A1374,'Smelter Look-up'!$E:$E,0)))</f>
        <v/>
      </c>
      <c r="C1374" s="220" t="str">
        <f>IF(LEN(A1374)=0,"",INDEX('Smelter Look-up'!$C:$C,MATCH($A1374,'Smelter Look-up'!$E:$E,0)))</f>
        <v/>
      </c>
      <c r="D1374" s="282"/>
      <c r="E1374" s="216" t="str">
        <f ca="1">IF(ISERROR($V1374),"",OFFSET('Smelter Look-up'!$D$4,$V1374-4,0)&amp;"")</f>
        <v/>
      </c>
      <c r="F1374" s="216" t="str">
        <f ca="1">IF(ISERROR($V1374),"",OFFSET('Smelter Look-up'!$E$4,$V1374-4,0))</f>
        <v/>
      </c>
      <c r="G1374" s="216" t="str">
        <f ca="1">IF(C1374=$X$4,"Enter smelter details",IF(ISERROR($V1374),"",OFFSET('Smelter Look-up'!$F$4,$V1374-4,0)))</f>
        <v/>
      </c>
      <c r="H1374" s="217" t="str">
        <f ca="1">IF(ISERROR($V1374),"",OFFSET('Smelter Look-up'!$G$4,$V1374-4,0))</f>
        <v/>
      </c>
      <c r="I1374" s="218" t="str">
        <f ca="1">IF(ISERROR($V1374),"",OFFSET('Smelter Look-up'!$H$4,$V1374-4,0))</f>
        <v/>
      </c>
      <c r="J1374" s="218" t="str">
        <f ca="1">IF(ISERROR($V1374),"",OFFSET('Smelter Look-up'!$I$4,$V1374-4,0))</f>
        <v/>
      </c>
      <c r="K1374" s="272"/>
      <c r="L1374" s="272"/>
      <c r="M1374" s="272"/>
      <c r="N1374" s="272"/>
      <c r="O1374" s="272"/>
      <c r="P1374" s="219"/>
      <c r="Q1374" s="273"/>
      <c r="R1374" s="216" t="str">
        <f ca="1">IF(ISERROR($V1374),"",OFFSET('Smelter Look-up'!$C$4,$V1374-4,0)&amp;"")</f>
        <v/>
      </c>
      <c r="S1374" s="224" t="str">
        <f t="shared" ca="1" si="195"/>
        <v/>
      </c>
      <c r="T1374" s="224" t="str">
        <f ca="1">IF(B1374="","",IF(ISERROR(MATCH($J1374,SorP!$B$1:$B$6230,0)),"",INDIRECT("'SorP'!$A$"&amp;MATCH($J1374,SorP!$B$1:$B$6230,0))))</f>
        <v/>
      </c>
      <c r="U1374" s="240"/>
      <c r="V1374" s="274" t="e">
        <f>IF(C1374="",NA(),MATCH($B1374&amp;$C1374,'Smelter Look-up'!$J:$J,0))</f>
        <v>#N/A</v>
      </c>
      <c r="W1374" s="275"/>
      <c r="X1374" s="275">
        <f t="shared" ca="1" si="196"/>
        <v>0</v>
      </c>
      <c r="Y1374" s="275"/>
      <c r="Z1374" s="275"/>
      <c r="AB1374" s="277" t="str">
        <f t="shared" si="197"/>
        <v/>
      </c>
    </row>
    <row r="1375" spans="1:28" s="276" customFormat="1" ht="20.25">
      <c r="A1375" s="330"/>
      <c r="B1375" s="216" t="str">
        <f>IF(LEN(A1375)=0,"",INDEX('Smelter Look-up'!$A:$A,MATCH($A1375,'Smelter Look-up'!$E:$E,0)))</f>
        <v/>
      </c>
      <c r="C1375" s="220" t="str">
        <f>IF(LEN(A1375)=0,"",INDEX('Smelter Look-up'!$C:$C,MATCH($A1375,'Smelter Look-up'!$E:$E,0)))</f>
        <v/>
      </c>
      <c r="D1375" s="282"/>
      <c r="E1375" s="216" t="str">
        <f ca="1">IF(ISERROR($V1375),"",OFFSET('Smelter Look-up'!$D$4,$V1375-4,0)&amp;"")</f>
        <v/>
      </c>
      <c r="F1375" s="216" t="str">
        <f ca="1">IF(ISERROR($V1375),"",OFFSET('Smelter Look-up'!$E$4,$V1375-4,0))</f>
        <v/>
      </c>
      <c r="G1375" s="216" t="str">
        <f ca="1">IF(C1375=$X$4,"Enter smelter details",IF(ISERROR($V1375),"",OFFSET('Smelter Look-up'!$F$4,$V1375-4,0)))</f>
        <v/>
      </c>
      <c r="H1375" s="217" t="str">
        <f ca="1">IF(ISERROR($V1375),"",OFFSET('Smelter Look-up'!$G$4,$V1375-4,0))</f>
        <v/>
      </c>
      <c r="I1375" s="218" t="str">
        <f ca="1">IF(ISERROR($V1375),"",OFFSET('Smelter Look-up'!$H$4,$V1375-4,0))</f>
        <v/>
      </c>
      <c r="J1375" s="218" t="str">
        <f ca="1">IF(ISERROR($V1375),"",OFFSET('Smelter Look-up'!$I$4,$V1375-4,0))</f>
        <v/>
      </c>
      <c r="K1375" s="272"/>
      <c r="L1375" s="272"/>
      <c r="M1375" s="272"/>
      <c r="N1375" s="272"/>
      <c r="O1375" s="272"/>
      <c r="P1375" s="219"/>
      <c r="Q1375" s="273"/>
      <c r="R1375" s="216" t="str">
        <f ca="1">IF(ISERROR($V1375),"",OFFSET('Smelter Look-up'!$C$4,$V1375-4,0)&amp;"")</f>
        <v/>
      </c>
      <c r="S1375" s="224" t="str">
        <f t="shared" ca="1" si="195"/>
        <v/>
      </c>
      <c r="T1375" s="224" t="str">
        <f ca="1">IF(B1375="","",IF(ISERROR(MATCH($J1375,SorP!$B$1:$B$6230,0)),"",INDIRECT("'SorP'!$A$"&amp;MATCH($J1375,SorP!$B$1:$B$6230,0))))</f>
        <v/>
      </c>
      <c r="U1375" s="240"/>
      <c r="V1375" s="274" t="e">
        <f>IF(C1375="",NA(),MATCH($B1375&amp;$C1375,'Smelter Look-up'!$J:$J,0))</f>
        <v>#N/A</v>
      </c>
      <c r="W1375" s="275"/>
      <c r="X1375" s="275">
        <f t="shared" ca="1" si="196"/>
        <v>0</v>
      </c>
      <c r="Y1375" s="275"/>
      <c r="Z1375" s="275"/>
      <c r="AB1375" s="277" t="str">
        <f t="shared" si="197"/>
        <v/>
      </c>
    </row>
    <row r="1376" spans="1:28" s="276" customFormat="1" ht="20.25">
      <c r="A1376" s="330"/>
      <c r="B1376" s="216" t="str">
        <f>IF(LEN(A1376)=0,"",INDEX('Smelter Look-up'!$A:$A,MATCH($A1376,'Smelter Look-up'!$E:$E,0)))</f>
        <v/>
      </c>
      <c r="C1376" s="220" t="str">
        <f>IF(LEN(A1376)=0,"",INDEX('Smelter Look-up'!$C:$C,MATCH($A1376,'Smelter Look-up'!$E:$E,0)))</f>
        <v/>
      </c>
      <c r="D1376" s="282"/>
      <c r="E1376" s="216" t="str">
        <f ca="1">IF(ISERROR($V1376),"",OFFSET('Smelter Look-up'!$D$4,$V1376-4,0)&amp;"")</f>
        <v/>
      </c>
      <c r="F1376" s="216" t="str">
        <f ca="1">IF(ISERROR($V1376),"",OFFSET('Smelter Look-up'!$E$4,$V1376-4,0))</f>
        <v/>
      </c>
      <c r="G1376" s="216" t="str">
        <f ca="1">IF(C1376=$X$4,"Enter smelter details",IF(ISERROR($V1376),"",OFFSET('Smelter Look-up'!$F$4,$V1376-4,0)))</f>
        <v/>
      </c>
      <c r="H1376" s="217" t="str">
        <f ca="1">IF(ISERROR($V1376),"",OFFSET('Smelter Look-up'!$G$4,$V1376-4,0))</f>
        <v/>
      </c>
      <c r="I1376" s="218" t="str">
        <f ca="1">IF(ISERROR($V1376),"",OFFSET('Smelter Look-up'!$H$4,$V1376-4,0))</f>
        <v/>
      </c>
      <c r="J1376" s="218" t="str">
        <f ca="1">IF(ISERROR($V1376),"",OFFSET('Smelter Look-up'!$I$4,$V1376-4,0))</f>
        <v/>
      </c>
      <c r="K1376" s="272"/>
      <c r="L1376" s="272"/>
      <c r="M1376" s="272"/>
      <c r="N1376" s="272"/>
      <c r="O1376" s="272"/>
      <c r="P1376" s="219"/>
      <c r="Q1376" s="273"/>
      <c r="R1376" s="216" t="str">
        <f ca="1">IF(ISERROR($V1376),"",OFFSET('Smelter Look-up'!$C$4,$V1376-4,0)&amp;"")</f>
        <v/>
      </c>
      <c r="S1376" s="224" t="str">
        <f t="shared" ca="1" si="195"/>
        <v/>
      </c>
      <c r="T1376" s="224" t="str">
        <f ca="1">IF(B1376="","",IF(ISERROR(MATCH($J1376,SorP!$B$1:$B$6230,0)),"",INDIRECT("'SorP'!$A$"&amp;MATCH($J1376,SorP!$B$1:$B$6230,0))))</f>
        <v/>
      </c>
      <c r="U1376" s="240"/>
      <c r="V1376" s="274" t="e">
        <f>IF(C1376="",NA(),MATCH($B1376&amp;$C1376,'Smelter Look-up'!$J:$J,0))</f>
        <v>#N/A</v>
      </c>
      <c r="W1376" s="275"/>
      <c r="X1376" s="275">
        <f t="shared" ca="1" si="196"/>
        <v>0</v>
      </c>
      <c r="Y1376" s="275"/>
      <c r="Z1376" s="275"/>
      <c r="AB1376" s="277" t="str">
        <f t="shared" si="197"/>
        <v/>
      </c>
    </row>
    <row r="1377" spans="1:28" s="276" customFormat="1" ht="20.25">
      <c r="A1377" s="330"/>
      <c r="B1377" s="216" t="str">
        <f>IF(LEN(A1377)=0,"",INDEX('Smelter Look-up'!$A:$A,MATCH($A1377,'Smelter Look-up'!$E:$E,0)))</f>
        <v/>
      </c>
      <c r="C1377" s="220" t="str">
        <f>IF(LEN(A1377)=0,"",INDEX('Smelter Look-up'!$C:$C,MATCH($A1377,'Smelter Look-up'!$E:$E,0)))</f>
        <v/>
      </c>
      <c r="D1377" s="282"/>
      <c r="E1377" s="216" t="str">
        <f ca="1">IF(ISERROR($V1377),"",OFFSET('Smelter Look-up'!$D$4,$V1377-4,0)&amp;"")</f>
        <v/>
      </c>
      <c r="F1377" s="216" t="str">
        <f ca="1">IF(ISERROR($V1377),"",OFFSET('Smelter Look-up'!$E$4,$V1377-4,0))</f>
        <v/>
      </c>
      <c r="G1377" s="216" t="str">
        <f ca="1">IF(C1377=$X$4,"Enter smelter details",IF(ISERROR($V1377),"",OFFSET('Smelter Look-up'!$F$4,$V1377-4,0)))</f>
        <v/>
      </c>
      <c r="H1377" s="217" t="str">
        <f ca="1">IF(ISERROR($V1377),"",OFFSET('Smelter Look-up'!$G$4,$V1377-4,0))</f>
        <v/>
      </c>
      <c r="I1377" s="218" t="str">
        <f ca="1">IF(ISERROR($V1377),"",OFFSET('Smelter Look-up'!$H$4,$V1377-4,0))</f>
        <v/>
      </c>
      <c r="J1377" s="218" t="str">
        <f ca="1">IF(ISERROR($V1377),"",OFFSET('Smelter Look-up'!$I$4,$V1377-4,0))</f>
        <v/>
      </c>
      <c r="K1377" s="272"/>
      <c r="L1377" s="272"/>
      <c r="M1377" s="272"/>
      <c r="N1377" s="272"/>
      <c r="O1377" s="272"/>
      <c r="P1377" s="219"/>
      <c r="Q1377" s="273"/>
      <c r="R1377" s="216" t="str">
        <f ca="1">IF(ISERROR($V1377),"",OFFSET('Smelter Look-up'!$C$4,$V1377-4,0)&amp;"")</f>
        <v/>
      </c>
      <c r="S1377" s="224" t="str">
        <f t="shared" ca="1" si="195"/>
        <v/>
      </c>
      <c r="T1377" s="224" t="str">
        <f ca="1">IF(B1377="","",IF(ISERROR(MATCH($J1377,SorP!$B$1:$B$6230,0)),"",INDIRECT("'SorP'!$A$"&amp;MATCH($J1377,SorP!$B$1:$B$6230,0))))</f>
        <v/>
      </c>
      <c r="U1377" s="240"/>
      <c r="V1377" s="274" t="e">
        <f>IF(C1377="",NA(),MATCH($B1377&amp;$C1377,'Smelter Look-up'!$J:$J,0))</f>
        <v>#N/A</v>
      </c>
      <c r="W1377" s="275"/>
      <c r="X1377" s="275">
        <f t="shared" ca="1" si="196"/>
        <v>0</v>
      </c>
      <c r="Y1377" s="275"/>
      <c r="Z1377" s="275"/>
      <c r="AB1377" s="277" t="str">
        <f t="shared" si="197"/>
        <v/>
      </c>
    </row>
    <row r="1378" spans="1:28" s="276" customFormat="1" ht="20.25">
      <c r="A1378" s="330"/>
      <c r="B1378" s="216" t="str">
        <f>IF(LEN(A1378)=0,"",INDEX('Smelter Look-up'!$A:$A,MATCH($A1378,'Smelter Look-up'!$E:$E,0)))</f>
        <v/>
      </c>
      <c r="C1378" s="220" t="str">
        <f>IF(LEN(A1378)=0,"",INDEX('Smelter Look-up'!$C:$C,MATCH($A1378,'Smelter Look-up'!$E:$E,0)))</f>
        <v/>
      </c>
      <c r="D1378" s="282"/>
      <c r="E1378" s="216" t="str">
        <f ca="1">IF(ISERROR($V1378),"",OFFSET('Smelter Look-up'!$D$4,$V1378-4,0)&amp;"")</f>
        <v/>
      </c>
      <c r="F1378" s="216" t="str">
        <f ca="1">IF(ISERROR($V1378),"",OFFSET('Smelter Look-up'!$E$4,$V1378-4,0))</f>
        <v/>
      </c>
      <c r="G1378" s="216" t="str">
        <f ca="1">IF(C1378=$X$4,"Enter smelter details",IF(ISERROR($V1378),"",OFFSET('Smelter Look-up'!$F$4,$V1378-4,0)))</f>
        <v/>
      </c>
      <c r="H1378" s="217" t="str">
        <f ca="1">IF(ISERROR($V1378),"",OFFSET('Smelter Look-up'!$G$4,$V1378-4,0))</f>
        <v/>
      </c>
      <c r="I1378" s="218" t="str">
        <f ca="1">IF(ISERROR($V1378),"",OFFSET('Smelter Look-up'!$H$4,$V1378-4,0))</f>
        <v/>
      </c>
      <c r="J1378" s="218" t="str">
        <f ca="1">IF(ISERROR($V1378),"",OFFSET('Smelter Look-up'!$I$4,$V1378-4,0))</f>
        <v/>
      </c>
      <c r="K1378" s="272"/>
      <c r="L1378" s="272"/>
      <c r="M1378" s="272"/>
      <c r="N1378" s="272"/>
      <c r="O1378" s="272"/>
      <c r="P1378" s="219"/>
      <c r="Q1378" s="273"/>
      <c r="R1378" s="216" t="str">
        <f ca="1">IF(ISERROR($V1378),"",OFFSET('Smelter Look-up'!$C$4,$V1378-4,0)&amp;"")</f>
        <v/>
      </c>
      <c r="S1378" s="224" t="str">
        <f t="shared" ca="1" si="195"/>
        <v/>
      </c>
      <c r="T1378" s="224" t="str">
        <f ca="1">IF(B1378="","",IF(ISERROR(MATCH($J1378,SorP!$B$1:$B$6230,0)),"",INDIRECT("'SorP'!$A$"&amp;MATCH($J1378,SorP!$B$1:$B$6230,0))))</f>
        <v/>
      </c>
      <c r="U1378" s="240"/>
      <c r="V1378" s="274" t="e">
        <f>IF(C1378="",NA(),MATCH($B1378&amp;$C1378,'Smelter Look-up'!$J:$J,0))</f>
        <v>#N/A</v>
      </c>
      <c r="W1378" s="275"/>
      <c r="X1378" s="275">
        <f t="shared" ca="1" si="196"/>
        <v>0</v>
      </c>
      <c r="Y1378" s="275"/>
      <c r="Z1378" s="275"/>
      <c r="AB1378" s="277" t="str">
        <f t="shared" si="197"/>
        <v/>
      </c>
    </row>
    <row r="1379" spans="1:28" s="276" customFormat="1" ht="20.25">
      <c r="A1379" s="330"/>
      <c r="B1379" s="216" t="str">
        <f>IF(LEN(A1379)=0,"",INDEX('Smelter Look-up'!$A:$A,MATCH($A1379,'Smelter Look-up'!$E:$E,0)))</f>
        <v/>
      </c>
      <c r="C1379" s="220" t="str">
        <f>IF(LEN(A1379)=0,"",INDEX('Smelter Look-up'!$C:$C,MATCH($A1379,'Smelter Look-up'!$E:$E,0)))</f>
        <v/>
      </c>
      <c r="D1379" s="282"/>
      <c r="E1379" s="216" t="str">
        <f ca="1">IF(ISERROR($V1379),"",OFFSET('Smelter Look-up'!$D$4,$V1379-4,0)&amp;"")</f>
        <v/>
      </c>
      <c r="F1379" s="216" t="str">
        <f ca="1">IF(ISERROR($V1379),"",OFFSET('Smelter Look-up'!$E$4,$V1379-4,0))</f>
        <v/>
      </c>
      <c r="G1379" s="216" t="str">
        <f ca="1">IF(C1379=$X$4,"Enter smelter details",IF(ISERROR($V1379),"",OFFSET('Smelter Look-up'!$F$4,$V1379-4,0)))</f>
        <v/>
      </c>
      <c r="H1379" s="217" t="str">
        <f ca="1">IF(ISERROR($V1379),"",OFFSET('Smelter Look-up'!$G$4,$V1379-4,0))</f>
        <v/>
      </c>
      <c r="I1379" s="218" t="str">
        <f ca="1">IF(ISERROR($V1379),"",OFFSET('Smelter Look-up'!$H$4,$V1379-4,0))</f>
        <v/>
      </c>
      <c r="J1379" s="218" t="str">
        <f ca="1">IF(ISERROR($V1379),"",OFFSET('Smelter Look-up'!$I$4,$V1379-4,0))</f>
        <v/>
      </c>
      <c r="K1379" s="272"/>
      <c r="L1379" s="272"/>
      <c r="M1379" s="272"/>
      <c r="N1379" s="272"/>
      <c r="O1379" s="272"/>
      <c r="P1379" s="219"/>
      <c r="Q1379" s="273"/>
      <c r="R1379" s="216" t="str">
        <f ca="1">IF(ISERROR($V1379),"",OFFSET('Smelter Look-up'!$C$4,$V1379-4,0)&amp;"")</f>
        <v/>
      </c>
      <c r="S1379" s="224" t="str">
        <f t="shared" ca="1" si="195"/>
        <v/>
      </c>
      <c r="T1379" s="224" t="str">
        <f ca="1">IF(B1379="","",IF(ISERROR(MATCH($J1379,SorP!$B$1:$B$6230,0)),"",INDIRECT("'SorP'!$A$"&amp;MATCH($J1379,SorP!$B$1:$B$6230,0))))</f>
        <v/>
      </c>
      <c r="U1379" s="240"/>
      <c r="V1379" s="274" t="e">
        <f>IF(C1379="",NA(),MATCH($B1379&amp;$C1379,'Smelter Look-up'!$J:$J,0))</f>
        <v>#N/A</v>
      </c>
      <c r="W1379" s="275"/>
      <c r="X1379" s="275">
        <f t="shared" ca="1" si="196"/>
        <v>0</v>
      </c>
      <c r="Y1379" s="275"/>
      <c r="Z1379" s="275"/>
      <c r="AB1379" s="277" t="str">
        <f t="shared" si="197"/>
        <v/>
      </c>
    </row>
    <row r="1380" spans="1:28" s="276" customFormat="1" ht="20.25">
      <c r="A1380" s="330"/>
      <c r="B1380" s="216" t="str">
        <f>IF(LEN(A1380)=0,"",INDEX('Smelter Look-up'!$A:$A,MATCH($A1380,'Smelter Look-up'!$E:$E,0)))</f>
        <v/>
      </c>
      <c r="C1380" s="220" t="str">
        <f>IF(LEN(A1380)=0,"",INDEX('Smelter Look-up'!$C:$C,MATCH($A1380,'Smelter Look-up'!$E:$E,0)))</f>
        <v/>
      </c>
      <c r="D1380" s="282"/>
      <c r="E1380" s="216" t="str">
        <f ca="1">IF(ISERROR($V1380),"",OFFSET('Smelter Look-up'!$D$4,$V1380-4,0)&amp;"")</f>
        <v/>
      </c>
      <c r="F1380" s="216" t="str">
        <f ca="1">IF(ISERROR($V1380),"",OFFSET('Smelter Look-up'!$E$4,$V1380-4,0))</f>
        <v/>
      </c>
      <c r="G1380" s="216" t="str">
        <f ca="1">IF(C1380=$X$4,"Enter smelter details",IF(ISERROR($V1380),"",OFFSET('Smelter Look-up'!$F$4,$V1380-4,0)))</f>
        <v/>
      </c>
      <c r="H1380" s="217" t="str">
        <f ca="1">IF(ISERROR($V1380),"",OFFSET('Smelter Look-up'!$G$4,$V1380-4,0))</f>
        <v/>
      </c>
      <c r="I1380" s="218" t="str">
        <f ca="1">IF(ISERROR($V1380),"",OFFSET('Smelter Look-up'!$H$4,$V1380-4,0))</f>
        <v/>
      </c>
      <c r="J1380" s="218" t="str">
        <f ca="1">IF(ISERROR($V1380),"",OFFSET('Smelter Look-up'!$I$4,$V1380-4,0))</f>
        <v/>
      </c>
      <c r="K1380" s="272"/>
      <c r="L1380" s="272"/>
      <c r="M1380" s="272"/>
      <c r="N1380" s="272"/>
      <c r="O1380" s="272"/>
      <c r="P1380" s="219"/>
      <c r="Q1380" s="273"/>
      <c r="R1380" s="216" t="str">
        <f ca="1">IF(ISERROR($V1380),"",OFFSET('Smelter Look-up'!$C$4,$V1380-4,0)&amp;"")</f>
        <v/>
      </c>
      <c r="S1380" s="224" t="str">
        <f t="shared" ca="1" si="195"/>
        <v/>
      </c>
      <c r="T1380" s="224" t="str">
        <f ca="1">IF(B1380="","",IF(ISERROR(MATCH($J1380,SorP!$B$1:$B$6230,0)),"",INDIRECT("'SorP'!$A$"&amp;MATCH($J1380,SorP!$B$1:$B$6230,0))))</f>
        <v/>
      </c>
      <c r="U1380" s="240"/>
      <c r="V1380" s="274" t="e">
        <f>IF(C1380="",NA(),MATCH($B1380&amp;$C1380,'Smelter Look-up'!$J:$J,0))</f>
        <v>#N/A</v>
      </c>
      <c r="W1380" s="275"/>
      <c r="X1380" s="275">
        <f t="shared" ca="1" si="196"/>
        <v>0</v>
      </c>
      <c r="Y1380" s="275"/>
      <c r="Z1380" s="275"/>
      <c r="AB1380" s="277" t="str">
        <f t="shared" si="197"/>
        <v/>
      </c>
    </row>
    <row r="1381" spans="1:28" s="276" customFormat="1" ht="20.25">
      <c r="A1381" s="330"/>
      <c r="B1381" s="216" t="str">
        <f>IF(LEN(A1381)=0,"",INDEX('Smelter Look-up'!$A:$A,MATCH($A1381,'Smelter Look-up'!$E:$E,0)))</f>
        <v/>
      </c>
      <c r="C1381" s="220" t="str">
        <f>IF(LEN(A1381)=0,"",INDEX('Smelter Look-up'!$C:$C,MATCH($A1381,'Smelter Look-up'!$E:$E,0)))</f>
        <v/>
      </c>
      <c r="D1381" s="282"/>
      <c r="E1381" s="216" t="str">
        <f ca="1">IF(ISERROR($V1381),"",OFFSET('Smelter Look-up'!$D$4,$V1381-4,0)&amp;"")</f>
        <v/>
      </c>
      <c r="F1381" s="216" t="str">
        <f ca="1">IF(ISERROR($V1381),"",OFFSET('Smelter Look-up'!$E$4,$V1381-4,0))</f>
        <v/>
      </c>
      <c r="G1381" s="216" t="str">
        <f ca="1">IF(C1381=$X$4,"Enter smelter details",IF(ISERROR($V1381),"",OFFSET('Smelter Look-up'!$F$4,$V1381-4,0)))</f>
        <v/>
      </c>
      <c r="H1381" s="217" t="str">
        <f ca="1">IF(ISERROR($V1381),"",OFFSET('Smelter Look-up'!$G$4,$V1381-4,0))</f>
        <v/>
      </c>
      <c r="I1381" s="218" t="str">
        <f ca="1">IF(ISERROR($V1381),"",OFFSET('Smelter Look-up'!$H$4,$V1381-4,0))</f>
        <v/>
      </c>
      <c r="J1381" s="218" t="str">
        <f ca="1">IF(ISERROR($V1381),"",OFFSET('Smelter Look-up'!$I$4,$V1381-4,0))</f>
        <v/>
      </c>
      <c r="K1381" s="272"/>
      <c r="L1381" s="272"/>
      <c r="M1381" s="272"/>
      <c r="N1381" s="272"/>
      <c r="O1381" s="272"/>
      <c r="P1381" s="219"/>
      <c r="Q1381" s="273"/>
      <c r="R1381" s="216" t="str">
        <f ca="1">IF(ISERROR($V1381),"",OFFSET('Smelter Look-up'!$C$4,$V1381-4,0)&amp;"")</f>
        <v/>
      </c>
      <c r="S1381" s="224" t="str">
        <f t="shared" ca="1" si="195"/>
        <v/>
      </c>
      <c r="T1381" s="224" t="str">
        <f ca="1">IF(B1381="","",IF(ISERROR(MATCH($J1381,SorP!$B$1:$B$6230,0)),"",INDIRECT("'SorP'!$A$"&amp;MATCH($J1381,SorP!$B$1:$B$6230,0))))</f>
        <v/>
      </c>
      <c r="U1381" s="240"/>
      <c r="V1381" s="274" t="e">
        <f>IF(C1381="",NA(),MATCH($B1381&amp;$C1381,'Smelter Look-up'!$J:$J,0))</f>
        <v>#N/A</v>
      </c>
      <c r="W1381" s="275"/>
      <c r="X1381" s="275">
        <f t="shared" ca="1" si="196"/>
        <v>0</v>
      </c>
      <c r="Y1381" s="275"/>
      <c r="Z1381" s="275"/>
      <c r="AB1381" s="277" t="str">
        <f t="shared" si="197"/>
        <v/>
      </c>
    </row>
    <row r="1382" spans="1:28" s="276" customFormat="1" ht="20.25">
      <c r="A1382" s="330"/>
      <c r="B1382" s="216" t="str">
        <f>IF(LEN(A1382)=0,"",INDEX('Smelter Look-up'!$A:$A,MATCH($A1382,'Smelter Look-up'!$E:$E,0)))</f>
        <v/>
      </c>
      <c r="C1382" s="220" t="str">
        <f>IF(LEN(A1382)=0,"",INDEX('Smelter Look-up'!$C:$C,MATCH($A1382,'Smelter Look-up'!$E:$E,0)))</f>
        <v/>
      </c>
      <c r="D1382" s="282"/>
      <c r="E1382" s="216" t="str">
        <f ca="1">IF(ISERROR($V1382),"",OFFSET('Smelter Look-up'!$D$4,$V1382-4,0)&amp;"")</f>
        <v/>
      </c>
      <c r="F1382" s="216" t="str">
        <f ca="1">IF(ISERROR($V1382),"",OFFSET('Smelter Look-up'!$E$4,$V1382-4,0))</f>
        <v/>
      </c>
      <c r="G1382" s="216" t="str">
        <f ca="1">IF(C1382=$X$4,"Enter smelter details",IF(ISERROR($V1382),"",OFFSET('Smelter Look-up'!$F$4,$V1382-4,0)))</f>
        <v/>
      </c>
      <c r="H1382" s="217" t="str">
        <f ca="1">IF(ISERROR($V1382),"",OFFSET('Smelter Look-up'!$G$4,$V1382-4,0))</f>
        <v/>
      </c>
      <c r="I1382" s="218" t="str">
        <f ca="1">IF(ISERROR($V1382),"",OFFSET('Smelter Look-up'!$H$4,$V1382-4,0))</f>
        <v/>
      </c>
      <c r="J1382" s="218" t="str">
        <f ca="1">IF(ISERROR($V1382),"",OFFSET('Smelter Look-up'!$I$4,$V1382-4,0))</f>
        <v/>
      </c>
      <c r="K1382" s="272"/>
      <c r="L1382" s="272"/>
      <c r="M1382" s="272"/>
      <c r="N1382" s="272"/>
      <c r="O1382" s="272"/>
      <c r="P1382" s="219"/>
      <c r="Q1382" s="273"/>
      <c r="R1382" s="216" t="str">
        <f ca="1">IF(ISERROR($V1382),"",OFFSET('Smelter Look-up'!$C$4,$V1382-4,0)&amp;"")</f>
        <v/>
      </c>
      <c r="S1382" s="224" t="str">
        <f t="shared" ca="1" si="195"/>
        <v/>
      </c>
      <c r="T1382" s="224" t="str">
        <f ca="1">IF(B1382="","",IF(ISERROR(MATCH($J1382,SorP!$B$1:$B$6230,0)),"",INDIRECT("'SorP'!$A$"&amp;MATCH($J1382,SorP!$B$1:$B$6230,0))))</f>
        <v/>
      </c>
      <c r="U1382" s="240"/>
      <c r="V1382" s="274" t="e">
        <f>IF(C1382="",NA(),MATCH($B1382&amp;$C1382,'Smelter Look-up'!$J:$J,0))</f>
        <v>#N/A</v>
      </c>
      <c r="W1382" s="275"/>
      <c r="X1382" s="275">
        <f t="shared" ca="1" si="196"/>
        <v>0</v>
      </c>
      <c r="Y1382" s="275"/>
      <c r="Z1382" s="275"/>
      <c r="AB1382" s="277" t="str">
        <f t="shared" si="197"/>
        <v/>
      </c>
    </row>
    <row r="1383" spans="1:28" s="276" customFormat="1" ht="20.25">
      <c r="A1383" s="330"/>
      <c r="B1383" s="216" t="str">
        <f>IF(LEN(A1383)=0,"",INDEX('Smelter Look-up'!$A:$A,MATCH($A1383,'Smelter Look-up'!$E:$E,0)))</f>
        <v/>
      </c>
      <c r="C1383" s="220" t="str">
        <f>IF(LEN(A1383)=0,"",INDEX('Smelter Look-up'!$C:$C,MATCH($A1383,'Smelter Look-up'!$E:$E,0)))</f>
        <v/>
      </c>
      <c r="D1383" s="282"/>
      <c r="E1383" s="216" t="str">
        <f ca="1">IF(ISERROR($V1383),"",OFFSET('Smelter Look-up'!$D$4,$V1383-4,0)&amp;"")</f>
        <v/>
      </c>
      <c r="F1383" s="216" t="str">
        <f ca="1">IF(ISERROR($V1383),"",OFFSET('Smelter Look-up'!$E$4,$V1383-4,0))</f>
        <v/>
      </c>
      <c r="G1383" s="216" t="str">
        <f ca="1">IF(C1383=$X$4,"Enter smelter details",IF(ISERROR($V1383),"",OFFSET('Smelter Look-up'!$F$4,$V1383-4,0)))</f>
        <v/>
      </c>
      <c r="H1383" s="217" t="str">
        <f ca="1">IF(ISERROR($V1383),"",OFFSET('Smelter Look-up'!$G$4,$V1383-4,0))</f>
        <v/>
      </c>
      <c r="I1383" s="218" t="str">
        <f ca="1">IF(ISERROR($V1383),"",OFFSET('Smelter Look-up'!$H$4,$V1383-4,0))</f>
        <v/>
      </c>
      <c r="J1383" s="218" t="str">
        <f ca="1">IF(ISERROR($V1383),"",OFFSET('Smelter Look-up'!$I$4,$V1383-4,0))</f>
        <v/>
      </c>
      <c r="K1383" s="272"/>
      <c r="L1383" s="272"/>
      <c r="M1383" s="272"/>
      <c r="N1383" s="272"/>
      <c r="O1383" s="272"/>
      <c r="P1383" s="219"/>
      <c r="Q1383" s="273"/>
      <c r="R1383" s="216" t="str">
        <f ca="1">IF(ISERROR($V1383),"",OFFSET('Smelter Look-up'!$C$4,$V1383-4,0)&amp;"")</f>
        <v/>
      </c>
      <c r="S1383" s="224" t="str">
        <f t="shared" ca="1" si="195"/>
        <v/>
      </c>
      <c r="T1383" s="224" t="str">
        <f ca="1">IF(B1383="","",IF(ISERROR(MATCH($J1383,SorP!$B$1:$B$6230,0)),"",INDIRECT("'SorP'!$A$"&amp;MATCH($J1383,SorP!$B$1:$B$6230,0))))</f>
        <v/>
      </c>
      <c r="U1383" s="240"/>
      <c r="V1383" s="274" t="e">
        <f>IF(C1383="",NA(),MATCH($B1383&amp;$C1383,'Smelter Look-up'!$J:$J,0))</f>
        <v>#N/A</v>
      </c>
      <c r="W1383" s="275"/>
      <c r="X1383" s="275">
        <f t="shared" ca="1" si="196"/>
        <v>0</v>
      </c>
      <c r="Y1383" s="275"/>
      <c r="Z1383" s="275"/>
      <c r="AB1383" s="277" t="str">
        <f t="shared" si="197"/>
        <v/>
      </c>
    </row>
    <row r="1384" spans="1:28" s="276" customFormat="1" ht="20.25">
      <c r="A1384" s="330"/>
      <c r="B1384" s="216" t="str">
        <f>IF(LEN(A1384)=0,"",INDEX('Smelter Look-up'!$A:$A,MATCH($A1384,'Smelter Look-up'!$E:$E,0)))</f>
        <v/>
      </c>
      <c r="C1384" s="220" t="str">
        <f>IF(LEN(A1384)=0,"",INDEX('Smelter Look-up'!$C:$C,MATCH($A1384,'Smelter Look-up'!$E:$E,0)))</f>
        <v/>
      </c>
      <c r="D1384" s="282"/>
      <c r="E1384" s="216" t="str">
        <f ca="1">IF(ISERROR($V1384),"",OFFSET('Smelter Look-up'!$D$4,$V1384-4,0)&amp;"")</f>
        <v/>
      </c>
      <c r="F1384" s="216" t="str">
        <f ca="1">IF(ISERROR($V1384),"",OFFSET('Smelter Look-up'!$E$4,$V1384-4,0))</f>
        <v/>
      </c>
      <c r="G1384" s="216" t="str">
        <f ca="1">IF(C1384=$X$4,"Enter smelter details",IF(ISERROR($V1384),"",OFFSET('Smelter Look-up'!$F$4,$V1384-4,0)))</f>
        <v/>
      </c>
      <c r="H1384" s="217" t="str">
        <f ca="1">IF(ISERROR($V1384),"",OFFSET('Smelter Look-up'!$G$4,$V1384-4,0))</f>
        <v/>
      </c>
      <c r="I1384" s="218" t="str">
        <f ca="1">IF(ISERROR($V1384),"",OFFSET('Smelter Look-up'!$H$4,$V1384-4,0))</f>
        <v/>
      </c>
      <c r="J1384" s="218" t="str">
        <f ca="1">IF(ISERROR($V1384),"",OFFSET('Smelter Look-up'!$I$4,$V1384-4,0))</f>
        <v/>
      </c>
      <c r="K1384" s="272"/>
      <c r="L1384" s="272"/>
      <c r="M1384" s="272"/>
      <c r="N1384" s="272"/>
      <c r="O1384" s="272"/>
      <c r="P1384" s="219"/>
      <c r="Q1384" s="273"/>
      <c r="R1384" s="216" t="str">
        <f ca="1">IF(ISERROR($V1384),"",OFFSET('Smelter Look-up'!$C$4,$V1384-4,0)&amp;"")</f>
        <v/>
      </c>
      <c r="S1384" s="224" t="str">
        <f t="shared" ca="1" si="195"/>
        <v/>
      </c>
      <c r="T1384" s="224" t="str">
        <f ca="1">IF(B1384="","",IF(ISERROR(MATCH($J1384,SorP!$B$1:$B$6230,0)),"",INDIRECT("'SorP'!$A$"&amp;MATCH($J1384,SorP!$B$1:$B$6230,0))))</f>
        <v/>
      </c>
      <c r="U1384" s="240"/>
      <c r="V1384" s="274" t="e">
        <f>IF(C1384="",NA(),MATCH($B1384&amp;$C1384,'Smelter Look-up'!$J:$J,0))</f>
        <v>#N/A</v>
      </c>
      <c r="W1384" s="275"/>
      <c r="X1384" s="275">
        <f t="shared" ca="1" si="196"/>
        <v>0</v>
      </c>
      <c r="Y1384" s="275"/>
      <c r="Z1384" s="275"/>
      <c r="AB1384" s="277" t="str">
        <f t="shared" si="197"/>
        <v/>
      </c>
    </row>
    <row r="1385" spans="1:28" s="276" customFormat="1" ht="20.25">
      <c r="A1385" s="330"/>
      <c r="B1385" s="216" t="str">
        <f>IF(LEN(A1385)=0,"",INDEX('Smelter Look-up'!$A:$A,MATCH($A1385,'Smelter Look-up'!$E:$E,0)))</f>
        <v/>
      </c>
      <c r="C1385" s="220" t="str">
        <f>IF(LEN(A1385)=0,"",INDEX('Smelter Look-up'!$C:$C,MATCH($A1385,'Smelter Look-up'!$E:$E,0)))</f>
        <v/>
      </c>
      <c r="D1385" s="282"/>
      <c r="E1385" s="216" t="str">
        <f ca="1">IF(ISERROR($V1385),"",OFFSET('Smelter Look-up'!$D$4,$V1385-4,0)&amp;"")</f>
        <v/>
      </c>
      <c r="F1385" s="216" t="str">
        <f ca="1">IF(ISERROR($V1385),"",OFFSET('Smelter Look-up'!$E$4,$V1385-4,0))</f>
        <v/>
      </c>
      <c r="G1385" s="216" t="str">
        <f ca="1">IF(C1385=$X$4,"Enter smelter details",IF(ISERROR($V1385),"",OFFSET('Smelter Look-up'!$F$4,$V1385-4,0)))</f>
        <v/>
      </c>
      <c r="H1385" s="217" t="str">
        <f ca="1">IF(ISERROR($V1385),"",OFFSET('Smelter Look-up'!$G$4,$V1385-4,0))</f>
        <v/>
      </c>
      <c r="I1385" s="218" t="str">
        <f ca="1">IF(ISERROR($V1385),"",OFFSET('Smelter Look-up'!$H$4,$V1385-4,0))</f>
        <v/>
      </c>
      <c r="J1385" s="218" t="str">
        <f ca="1">IF(ISERROR($V1385),"",OFFSET('Smelter Look-up'!$I$4,$V1385-4,0))</f>
        <v/>
      </c>
      <c r="K1385" s="272"/>
      <c r="L1385" s="272"/>
      <c r="M1385" s="272"/>
      <c r="N1385" s="272"/>
      <c r="O1385" s="272"/>
      <c r="P1385" s="219"/>
      <c r="Q1385" s="273"/>
      <c r="R1385" s="216" t="str">
        <f ca="1">IF(ISERROR($V1385),"",OFFSET('Smelter Look-up'!$C$4,$V1385-4,0)&amp;"")</f>
        <v/>
      </c>
      <c r="S1385" s="224" t="str">
        <f t="shared" ca="1" si="195"/>
        <v/>
      </c>
      <c r="T1385" s="224" t="str">
        <f ca="1">IF(B1385="","",IF(ISERROR(MATCH($J1385,SorP!$B$1:$B$6230,0)),"",INDIRECT("'SorP'!$A$"&amp;MATCH($J1385,SorP!$B$1:$B$6230,0))))</f>
        <v/>
      </c>
      <c r="U1385" s="240"/>
      <c r="V1385" s="274" t="e">
        <f>IF(C1385="",NA(),MATCH($B1385&amp;$C1385,'Smelter Look-up'!$J:$J,0))</f>
        <v>#N/A</v>
      </c>
      <c r="W1385" s="275"/>
      <c r="X1385" s="275">
        <f t="shared" ca="1" si="196"/>
        <v>0</v>
      </c>
      <c r="Y1385" s="275"/>
      <c r="Z1385" s="275"/>
      <c r="AB1385" s="277" t="str">
        <f t="shared" si="197"/>
        <v/>
      </c>
    </row>
    <row r="1386" spans="1:28" s="276" customFormat="1" ht="20.25">
      <c r="A1386" s="330"/>
      <c r="B1386" s="216" t="str">
        <f>IF(LEN(A1386)=0,"",INDEX('Smelter Look-up'!$A:$A,MATCH($A1386,'Smelter Look-up'!$E:$E,0)))</f>
        <v/>
      </c>
      <c r="C1386" s="220" t="str">
        <f>IF(LEN(A1386)=0,"",INDEX('Smelter Look-up'!$C:$C,MATCH($A1386,'Smelter Look-up'!$E:$E,0)))</f>
        <v/>
      </c>
      <c r="D1386" s="282"/>
      <c r="E1386" s="216" t="str">
        <f ca="1">IF(ISERROR($V1386),"",OFFSET('Smelter Look-up'!$D$4,$V1386-4,0)&amp;"")</f>
        <v/>
      </c>
      <c r="F1386" s="216" t="str">
        <f ca="1">IF(ISERROR($V1386),"",OFFSET('Smelter Look-up'!$E$4,$V1386-4,0))</f>
        <v/>
      </c>
      <c r="G1386" s="216" t="str">
        <f ca="1">IF(C1386=$X$4,"Enter smelter details",IF(ISERROR($V1386),"",OFFSET('Smelter Look-up'!$F$4,$V1386-4,0)))</f>
        <v/>
      </c>
      <c r="H1386" s="217" t="str">
        <f ca="1">IF(ISERROR($V1386),"",OFFSET('Smelter Look-up'!$G$4,$V1386-4,0))</f>
        <v/>
      </c>
      <c r="I1386" s="218" t="str">
        <f ca="1">IF(ISERROR($V1386),"",OFFSET('Smelter Look-up'!$H$4,$V1386-4,0))</f>
        <v/>
      </c>
      <c r="J1386" s="218" t="str">
        <f ca="1">IF(ISERROR($V1386),"",OFFSET('Smelter Look-up'!$I$4,$V1386-4,0))</f>
        <v/>
      </c>
      <c r="K1386" s="272"/>
      <c r="L1386" s="272"/>
      <c r="M1386" s="272"/>
      <c r="N1386" s="272"/>
      <c r="O1386" s="272"/>
      <c r="P1386" s="219"/>
      <c r="Q1386" s="273"/>
      <c r="R1386" s="216" t="str">
        <f ca="1">IF(ISERROR($V1386),"",OFFSET('Smelter Look-up'!$C$4,$V1386-4,0)&amp;"")</f>
        <v/>
      </c>
      <c r="S1386" s="224" t="str">
        <f t="shared" ca="1" si="195"/>
        <v/>
      </c>
      <c r="T1386" s="224" t="str">
        <f ca="1">IF(B1386="","",IF(ISERROR(MATCH($J1386,SorP!$B$1:$B$6230,0)),"",INDIRECT("'SorP'!$A$"&amp;MATCH($J1386,SorP!$B$1:$B$6230,0))))</f>
        <v/>
      </c>
      <c r="U1386" s="240"/>
      <c r="V1386" s="274" t="e">
        <f>IF(C1386="",NA(),MATCH($B1386&amp;$C1386,'Smelter Look-up'!$J:$J,0))</f>
        <v>#N/A</v>
      </c>
      <c r="W1386" s="275"/>
      <c r="X1386" s="275">
        <f t="shared" ca="1" si="196"/>
        <v>0</v>
      </c>
      <c r="Y1386" s="275"/>
      <c r="Z1386" s="275"/>
      <c r="AB1386" s="277" t="str">
        <f t="shared" si="197"/>
        <v/>
      </c>
    </row>
    <row r="1387" spans="1:28" s="276" customFormat="1" ht="20.25">
      <c r="A1387" s="330"/>
      <c r="B1387" s="216" t="str">
        <f>IF(LEN(A1387)=0,"",INDEX('Smelter Look-up'!$A:$A,MATCH($A1387,'Smelter Look-up'!$E:$E,0)))</f>
        <v/>
      </c>
      <c r="C1387" s="220" t="str">
        <f>IF(LEN(A1387)=0,"",INDEX('Smelter Look-up'!$C:$C,MATCH($A1387,'Smelter Look-up'!$E:$E,0)))</f>
        <v/>
      </c>
      <c r="D1387" s="282"/>
      <c r="E1387" s="216" t="str">
        <f ca="1">IF(ISERROR($V1387),"",OFFSET('Smelter Look-up'!$D$4,$V1387-4,0)&amp;"")</f>
        <v/>
      </c>
      <c r="F1387" s="216" t="str">
        <f ca="1">IF(ISERROR($V1387),"",OFFSET('Smelter Look-up'!$E$4,$V1387-4,0))</f>
        <v/>
      </c>
      <c r="G1387" s="216" t="str">
        <f ca="1">IF(C1387=$X$4,"Enter smelter details",IF(ISERROR($V1387),"",OFFSET('Smelter Look-up'!$F$4,$V1387-4,0)))</f>
        <v/>
      </c>
      <c r="H1387" s="217" t="str">
        <f ca="1">IF(ISERROR($V1387),"",OFFSET('Smelter Look-up'!$G$4,$V1387-4,0))</f>
        <v/>
      </c>
      <c r="I1387" s="218" t="str">
        <f ca="1">IF(ISERROR($V1387),"",OFFSET('Smelter Look-up'!$H$4,$V1387-4,0))</f>
        <v/>
      </c>
      <c r="J1387" s="218" t="str">
        <f ca="1">IF(ISERROR($V1387),"",OFFSET('Smelter Look-up'!$I$4,$V1387-4,0))</f>
        <v/>
      </c>
      <c r="K1387" s="272"/>
      <c r="L1387" s="272"/>
      <c r="M1387" s="272"/>
      <c r="N1387" s="272"/>
      <c r="O1387" s="272"/>
      <c r="P1387" s="219"/>
      <c r="Q1387" s="273"/>
      <c r="R1387" s="216" t="str">
        <f ca="1">IF(ISERROR($V1387),"",OFFSET('Smelter Look-up'!$C$4,$V1387-4,0)&amp;"")</f>
        <v/>
      </c>
      <c r="S1387" s="224" t="str">
        <f t="shared" ca="1" si="195"/>
        <v/>
      </c>
      <c r="T1387" s="224" t="str">
        <f ca="1">IF(B1387="","",IF(ISERROR(MATCH($J1387,SorP!$B$1:$B$6230,0)),"",INDIRECT("'SorP'!$A$"&amp;MATCH($J1387,SorP!$B$1:$B$6230,0))))</f>
        <v/>
      </c>
      <c r="U1387" s="240"/>
      <c r="V1387" s="274" t="e">
        <f>IF(C1387="",NA(),MATCH($B1387&amp;$C1387,'Smelter Look-up'!$J:$J,0))</f>
        <v>#N/A</v>
      </c>
      <c r="W1387" s="275"/>
      <c r="X1387" s="275">
        <f t="shared" ca="1" si="196"/>
        <v>0</v>
      </c>
      <c r="Y1387" s="275"/>
      <c r="Z1387" s="275"/>
      <c r="AB1387" s="277" t="str">
        <f t="shared" si="197"/>
        <v/>
      </c>
    </row>
    <row r="1388" spans="1:28" s="276" customFormat="1" ht="20.25">
      <c r="A1388" s="330"/>
      <c r="B1388" s="216" t="str">
        <f>IF(LEN(A1388)=0,"",INDEX('Smelter Look-up'!$A:$A,MATCH($A1388,'Smelter Look-up'!$E:$E,0)))</f>
        <v/>
      </c>
      <c r="C1388" s="220" t="str">
        <f>IF(LEN(A1388)=0,"",INDEX('Smelter Look-up'!$C:$C,MATCH($A1388,'Smelter Look-up'!$E:$E,0)))</f>
        <v/>
      </c>
      <c r="D1388" s="282"/>
      <c r="E1388" s="216" t="str">
        <f ca="1">IF(ISERROR($V1388),"",OFFSET('Smelter Look-up'!$D$4,$V1388-4,0)&amp;"")</f>
        <v/>
      </c>
      <c r="F1388" s="216" t="str">
        <f ca="1">IF(ISERROR($V1388),"",OFFSET('Smelter Look-up'!$E$4,$V1388-4,0))</f>
        <v/>
      </c>
      <c r="G1388" s="216" t="str">
        <f ca="1">IF(C1388=$X$4,"Enter smelter details",IF(ISERROR($V1388),"",OFFSET('Smelter Look-up'!$F$4,$V1388-4,0)))</f>
        <v/>
      </c>
      <c r="H1388" s="217" t="str">
        <f ca="1">IF(ISERROR($V1388),"",OFFSET('Smelter Look-up'!$G$4,$V1388-4,0))</f>
        <v/>
      </c>
      <c r="I1388" s="218" t="str">
        <f ca="1">IF(ISERROR($V1388),"",OFFSET('Smelter Look-up'!$H$4,$V1388-4,0))</f>
        <v/>
      </c>
      <c r="J1388" s="218" t="str">
        <f ca="1">IF(ISERROR($V1388),"",OFFSET('Smelter Look-up'!$I$4,$V1388-4,0))</f>
        <v/>
      </c>
      <c r="K1388" s="272"/>
      <c r="L1388" s="272"/>
      <c r="M1388" s="272"/>
      <c r="N1388" s="272"/>
      <c r="O1388" s="272"/>
      <c r="P1388" s="219"/>
      <c r="Q1388" s="273"/>
      <c r="R1388" s="216" t="str">
        <f ca="1">IF(ISERROR($V1388),"",OFFSET('Smelter Look-up'!$C$4,$V1388-4,0)&amp;"")</f>
        <v/>
      </c>
      <c r="S1388" s="224" t="str">
        <f t="shared" ca="1" si="195"/>
        <v/>
      </c>
      <c r="T1388" s="224" t="str">
        <f ca="1">IF(B1388="","",IF(ISERROR(MATCH($J1388,SorP!$B$1:$B$6230,0)),"",INDIRECT("'SorP'!$A$"&amp;MATCH($J1388,SorP!$B$1:$B$6230,0))))</f>
        <v/>
      </c>
      <c r="U1388" s="240"/>
      <c r="V1388" s="274" t="e">
        <f>IF(C1388="",NA(),MATCH($B1388&amp;$C1388,'Smelter Look-up'!$J:$J,0))</f>
        <v>#N/A</v>
      </c>
      <c r="W1388" s="275"/>
      <c r="X1388" s="275">
        <f t="shared" ca="1" si="196"/>
        <v>0</v>
      </c>
      <c r="Y1388" s="275"/>
      <c r="Z1388" s="275"/>
      <c r="AB1388" s="277" t="str">
        <f t="shared" si="197"/>
        <v/>
      </c>
    </row>
    <row r="1389" spans="1:28" s="276" customFormat="1" ht="20.25">
      <c r="A1389" s="330"/>
      <c r="B1389" s="216" t="str">
        <f>IF(LEN(A1389)=0,"",INDEX('Smelter Look-up'!$A:$A,MATCH($A1389,'Smelter Look-up'!$E:$E,0)))</f>
        <v/>
      </c>
      <c r="C1389" s="220" t="str">
        <f>IF(LEN(A1389)=0,"",INDEX('Smelter Look-up'!$C:$C,MATCH($A1389,'Smelter Look-up'!$E:$E,0)))</f>
        <v/>
      </c>
      <c r="D1389" s="282"/>
      <c r="E1389" s="216" t="str">
        <f ca="1">IF(ISERROR($V1389),"",OFFSET('Smelter Look-up'!$D$4,$V1389-4,0)&amp;"")</f>
        <v/>
      </c>
      <c r="F1389" s="216" t="str">
        <f ca="1">IF(ISERROR($V1389),"",OFFSET('Smelter Look-up'!$E$4,$V1389-4,0))</f>
        <v/>
      </c>
      <c r="G1389" s="216" t="str">
        <f ca="1">IF(C1389=$X$4,"Enter smelter details",IF(ISERROR($V1389),"",OFFSET('Smelter Look-up'!$F$4,$V1389-4,0)))</f>
        <v/>
      </c>
      <c r="H1389" s="217" t="str">
        <f ca="1">IF(ISERROR($V1389),"",OFFSET('Smelter Look-up'!$G$4,$V1389-4,0))</f>
        <v/>
      </c>
      <c r="I1389" s="218" t="str">
        <f ca="1">IF(ISERROR($V1389),"",OFFSET('Smelter Look-up'!$H$4,$V1389-4,0))</f>
        <v/>
      </c>
      <c r="J1389" s="218" t="str">
        <f ca="1">IF(ISERROR($V1389),"",OFFSET('Smelter Look-up'!$I$4,$V1389-4,0))</f>
        <v/>
      </c>
      <c r="K1389" s="272"/>
      <c r="L1389" s="272"/>
      <c r="M1389" s="272"/>
      <c r="N1389" s="272"/>
      <c r="O1389" s="272"/>
      <c r="P1389" s="219"/>
      <c r="Q1389" s="273"/>
      <c r="R1389" s="216" t="str">
        <f ca="1">IF(ISERROR($V1389),"",OFFSET('Smelter Look-up'!$C$4,$V1389-4,0)&amp;"")</f>
        <v/>
      </c>
      <c r="S1389" s="224" t="str">
        <f t="shared" ca="1" si="195"/>
        <v/>
      </c>
      <c r="T1389" s="224" t="str">
        <f ca="1">IF(B1389="","",IF(ISERROR(MATCH($J1389,SorP!$B$1:$B$6230,0)),"",INDIRECT("'SorP'!$A$"&amp;MATCH($J1389,SorP!$B$1:$B$6230,0))))</f>
        <v/>
      </c>
      <c r="U1389" s="240"/>
      <c r="V1389" s="274" t="e">
        <f>IF(C1389="",NA(),MATCH($B1389&amp;$C1389,'Smelter Look-up'!$J:$J,0))</f>
        <v>#N/A</v>
      </c>
      <c r="W1389" s="275"/>
      <c r="X1389" s="275">
        <f t="shared" ca="1" si="196"/>
        <v>0</v>
      </c>
      <c r="Y1389" s="275"/>
      <c r="Z1389" s="275"/>
      <c r="AB1389" s="277" t="str">
        <f t="shared" si="197"/>
        <v/>
      </c>
    </row>
    <row r="1390" spans="1:28" s="276" customFormat="1" ht="20.25">
      <c r="A1390" s="330"/>
      <c r="B1390" s="216" t="str">
        <f>IF(LEN(A1390)=0,"",INDEX('Smelter Look-up'!$A:$A,MATCH($A1390,'Smelter Look-up'!$E:$E,0)))</f>
        <v/>
      </c>
      <c r="C1390" s="220" t="str">
        <f>IF(LEN(A1390)=0,"",INDEX('Smelter Look-up'!$C:$C,MATCH($A1390,'Smelter Look-up'!$E:$E,0)))</f>
        <v/>
      </c>
      <c r="D1390" s="282"/>
      <c r="E1390" s="216" t="str">
        <f ca="1">IF(ISERROR($V1390),"",OFFSET('Smelter Look-up'!$D$4,$V1390-4,0)&amp;"")</f>
        <v/>
      </c>
      <c r="F1390" s="216" t="str">
        <f ca="1">IF(ISERROR($V1390),"",OFFSET('Smelter Look-up'!$E$4,$V1390-4,0))</f>
        <v/>
      </c>
      <c r="G1390" s="216" t="str">
        <f ca="1">IF(C1390=$X$4,"Enter smelter details",IF(ISERROR($V1390),"",OFFSET('Smelter Look-up'!$F$4,$V1390-4,0)))</f>
        <v/>
      </c>
      <c r="H1390" s="217" t="str">
        <f ca="1">IF(ISERROR($V1390),"",OFFSET('Smelter Look-up'!$G$4,$V1390-4,0))</f>
        <v/>
      </c>
      <c r="I1390" s="218" t="str">
        <f ca="1">IF(ISERROR($V1390),"",OFFSET('Smelter Look-up'!$H$4,$V1390-4,0))</f>
        <v/>
      </c>
      <c r="J1390" s="218" t="str">
        <f ca="1">IF(ISERROR($V1390),"",OFFSET('Smelter Look-up'!$I$4,$V1390-4,0))</f>
        <v/>
      </c>
      <c r="K1390" s="272"/>
      <c r="L1390" s="272"/>
      <c r="M1390" s="272"/>
      <c r="N1390" s="272"/>
      <c r="O1390" s="272"/>
      <c r="P1390" s="219"/>
      <c r="Q1390" s="273"/>
      <c r="R1390" s="216" t="str">
        <f ca="1">IF(ISERROR($V1390),"",OFFSET('Smelter Look-up'!$C$4,$V1390-4,0)&amp;"")</f>
        <v/>
      </c>
      <c r="S1390" s="224" t="str">
        <f t="shared" ca="1" si="195"/>
        <v/>
      </c>
      <c r="T1390" s="224" t="str">
        <f ca="1">IF(B1390="","",IF(ISERROR(MATCH($J1390,SorP!$B$1:$B$6230,0)),"",INDIRECT("'SorP'!$A$"&amp;MATCH($J1390,SorP!$B$1:$B$6230,0))))</f>
        <v/>
      </c>
      <c r="U1390" s="240"/>
      <c r="V1390" s="274" t="e">
        <f>IF(C1390="",NA(),MATCH($B1390&amp;$C1390,'Smelter Look-up'!$J:$J,0))</f>
        <v>#N/A</v>
      </c>
      <c r="W1390" s="275"/>
      <c r="X1390" s="275">
        <f t="shared" ca="1" si="196"/>
        <v>0</v>
      </c>
      <c r="Y1390" s="275"/>
      <c r="Z1390" s="275"/>
      <c r="AB1390" s="277" t="str">
        <f t="shared" si="197"/>
        <v/>
      </c>
    </row>
    <row r="1391" spans="1:28" s="276" customFormat="1" ht="20.25">
      <c r="A1391" s="330"/>
      <c r="B1391" s="216" t="str">
        <f>IF(LEN(A1391)=0,"",INDEX('Smelter Look-up'!$A:$A,MATCH($A1391,'Smelter Look-up'!$E:$E,0)))</f>
        <v/>
      </c>
      <c r="C1391" s="220" t="str">
        <f>IF(LEN(A1391)=0,"",INDEX('Smelter Look-up'!$C:$C,MATCH($A1391,'Smelter Look-up'!$E:$E,0)))</f>
        <v/>
      </c>
      <c r="D1391" s="282"/>
      <c r="E1391" s="216" t="str">
        <f ca="1">IF(ISERROR($V1391),"",OFFSET('Smelter Look-up'!$D$4,$V1391-4,0)&amp;"")</f>
        <v/>
      </c>
      <c r="F1391" s="216" t="str">
        <f ca="1">IF(ISERROR($V1391),"",OFFSET('Smelter Look-up'!$E$4,$V1391-4,0))</f>
        <v/>
      </c>
      <c r="G1391" s="216" t="str">
        <f ca="1">IF(C1391=$X$4,"Enter smelter details",IF(ISERROR($V1391),"",OFFSET('Smelter Look-up'!$F$4,$V1391-4,0)))</f>
        <v/>
      </c>
      <c r="H1391" s="217" t="str">
        <f ca="1">IF(ISERROR($V1391),"",OFFSET('Smelter Look-up'!$G$4,$V1391-4,0))</f>
        <v/>
      </c>
      <c r="I1391" s="218" t="str">
        <f ca="1">IF(ISERROR($V1391),"",OFFSET('Smelter Look-up'!$H$4,$V1391-4,0))</f>
        <v/>
      </c>
      <c r="J1391" s="218" t="str">
        <f ca="1">IF(ISERROR($V1391),"",OFFSET('Smelter Look-up'!$I$4,$V1391-4,0))</f>
        <v/>
      </c>
      <c r="K1391" s="272"/>
      <c r="L1391" s="272"/>
      <c r="M1391" s="272"/>
      <c r="N1391" s="272"/>
      <c r="O1391" s="272"/>
      <c r="P1391" s="219"/>
      <c r="Q1391" s="273"/>
      <c r="R1391" s="216" t="str">
        <f ca="1">IF(ISERROR($V1391),"",OFFSET('Smelter Look-up'!$C$4,$V1391-4,0)&amp;"")</f>
        <v/>
      </c>
      <c r="S1391" s="224" t="str">
        <f t="shared" ca="1" si="195"/>
        <v/>
      </c>
      <c r="T1391" s="224" t="str">
        <f ca="1">IF(B1391="","",IF(ISERROR(MATCH($J1391,SorP!$B$1:$B$6230,0)),"",INDIRECT("'SorP'!$A$"&amp;MATCH($J1391,SorP!$B$1:$B$6230,0))))</f>
        <v/>
      </c>
      <c r="U1391" s="240"/>
      <c r="V1391" s="274" t="e">
        <f>IF(C1391="",NA(),MATCH($B1391&amp;$C1391,'Smelter Look-up'!$J:$J,0))</f>
        <v>#N/A</v>
      </c>
      <c r="W1391" s="275"/>
      <c r="X1391" s="275">
        <f t="shared" ca="1" si="196"/>
        <v>0</v>
      </c>
      <c r="Y1391" s="275"/>
      <c r="Z1391" s="275"/>
      <c r="AB1391" s="277" t="str">
        <f t="shared" si="197"/>
        <v/>
      </c>
    </row>
    <row r="1392" spans="1:28" s="276" customFormat="1" ht="20.25">
      <c r="A1392" s="330"/>
      <c r="B1392" s="216" t="str">
        <f>IF(LEN(A1392)=0,"",INDEX('Smelter Look-up'!$A:$A,MATCH($A1392,'Smelter Look-up'!$E:$E,0)))</f>
        <v/>
      </c>
      <c r="C1392" s="220" t="str">
        <f>IF(LEN(A1392)=0,"",INDEX('Smelter Look-up'!$C:$C,MATCH($A1392,'Smelter Look-up'!$E:$E,0)))</f>
        <v/>
      </c>
      <c r="D1392" s="282"/>
      <c r="E1392" s="216" t="str">
        <f ca="1">IF(ISERROR($V1392),"",OFFSET('Smelter Look-up'!$D$4,$V1392-4,0)&amp;"")</f>
        <v/>
      </c>
      <c r="F1392" s="216" t="str">
        <f ca="1">IF(ISERROR($V1392),"",OFFSET('Smelter Look-up'!$E$4,$V1392-4,0))</f>
        <v/>
      </c>
      <c r="G1392" s="216" t="str">
        <f ca="1">IF(C1392=$X$4,"Enter smelter details",IF(ISERROR($V1392),"",OFFSET('Smelter Look-up'!$F$4,$V1392-4,0)))</f>
        <v/>
      </c>
      <c r="H1392" s="217" t="str">
        <f ca="1">IF(ISERROR($V1392),"",OFFSET('Smelter Look-up'!$G$4,$V1392-4,0))</f>
        <v/>
      </c>
      <c r="I1392" s="218" t="str">
        <f ca="1">IF(ISERROR($V1392),"",OFFSET('Smelter Look-up'!$H$4,$V1392-4,0))</f>
        <v/>
      </c>
      <c r="J1392" s="218" t="str">
        <f ca="1">IF(ISERROR($V1392),"",OFFSET('Smelter Look-up'!$I$4,$V1392-4,0))</f>
        <v/>
      </c>
      <c r="K1392" s="272"/>
      <c r="L1392" s="272"/>
      <c r="M1392" s="272"/>
      <c r="N1392" s="272"/>
      <c r="O1392" s="272"/>
      <c r="P1392" s="219"/>
      <c r="Q1392" s="273"/>
      <c r="R1392" s="216" t="str">
        <f ca="1">IF(ISERROR($V1392),"",OFFSET('Smelter Look-up'!$C$4,$V1392-4,0)&amp;"")</f>
        <v/>
      </c>
      <c r="S1392" s="224" t="str">
        <f t="shared" ca="1" si="195"/>
        <v/>
      </c>
      <c r="T1392" s="224" t="str">
        <f ca="1">IF(B1392="","",IF(ISERROR(MATCH($J1392,SorP!$B$1:$B$6230,0)),"",INDIRECT("'SorP'!$A$"&amp;MATCH($J1392,SorP!$B$1:$B$6230,0))))</f>
        <v/>
      </c>
      <c r="U1392" s="240"/>
      <c r="V1392" s="274" t="e">
        <f>IF(C1392="",NA(),MATCH($B1392&amp;$C1392,'Smelter Look-up'!$J:$J,0))</f>
        <v>#N/A</v>
      </c>
      <c r="W1392" s="275"/>
      <c r="X1392" s="275">
        <f t="shared" ca="1" si="196"/>
        <v>0</v>
      </c>
      <c r="Y1392" s="275"/>
      <c r="Z1392" s="275"/>
      <c r="AB1392" s="277" t="str">
        <f t="shared" si="197"/>
        <v/>
      </c>
    </row>
    <row r="1393" spans="1:28" s="276" customFormat="1" ht="20.25">
      <c r="A1393" s="330"/>
      <c r="B1393" s="216" t="str">
        <f>IF(LEN(A1393)=0,"",INDEX('Smelter Look-up'!$A:$A,MATCH($A1393,'Smelter Look-up'!$E:$E,0)))</f>
        <v/>
      </c>
      <c r="C1393" s="220" t="str">
        <f>IF(LEN(A1393)=0,"",INDEX('Smelter Look-up'!$C:$C,MATCH($A1393,'Smelter Look-up'!$E:$E,0)))</f>
        <v/>
      </c>
      <c r="D1393" s="282"/>
      <c r="E1393" s="216" t="str">
        <f ca="1">IF(ISERROR($V1393),"",OFFSET('Smelter Look-up'!$D$4,$V1393-4,0)&amp;"")</f>
        <v/>
      </c>
      <c r="F1393" s="216" t="str">
        <f ca="1">IF(ISERROR($V1393),"",OFFSET('Smelter Look-up'!$E$4,$V1393-4,0))</f>
        <v/>
      </c>
      <c r="G1393" s="216" t="str">
        <f ca="1">IF(C1393=$X$4,"Enter smelter details",IF(ISERROR($V1393),"",OFFSET('Smelter Look-up'!$F$4,$V1393-4,0)))</f>
        <v/>
      </c>
      <c r="H1393" s="217" t="str">
        <f ca="1">IF(ISERROR($V1393),"",OFFSET('Smelter Look-up'!$G$4,$V1393-4,0))</f>
        <v/>
      </c>
      <c r="I1393" s="218" t="str">
        <f ca="1">IF(ISERROR($V1393),"",OFFSET('Smelter Look-up'!$H$4,$V1393-4,0))</f>
        <v/>
      </c>
      <c r="J1393" s="218" t="str">
        <f ca="1">IF(ISERROR($V1393),"",OFFSET('Smelter Look-up'!$I$4,$V1393-4,0))</f>
        <v/>
      </c>
      <c r="K1393" s="272"/>
      <c r="L1393" s="272"/>
      <c r="M1393" s="272"/>
      <c r="N1393" s="272"/>
      <c r="O1393" s="272"/>
      <c r="P1393" s="219"/>
      <c r="Q1393" s="273"/>
      <c r="R1393" s="216" t="str">
        <f ca="1">IF(ISERROR($V1393),"",OFFSET('Smelter Look-up'!$C$4,$V1393-4,0)&amp;"")</f>
        <v/>
      </c>
      <c r="S1393" s="224" t="str">
        <f t="shared" ca="1" si="195"/>
        <v/>
      </c>
      <c r="T1393" s="224" t="str">
        <f ca="1">IF(B1393="","",IF(ISERROR(MATCH($J1393,SorP!$B$1:$B$6230,0)),"",INDIRECT("'SorP'!$A$"&amp;MATCH($J1393,SorP!$B$1:$B$6230,0))))</f>
        <v/>
      </c>
      <c r="U1393" s="240"/>
      <c r="V1393" s="274" t="e">
        <f>IF(C1393="",NA(),MATCH($B1393&amp;$C1393,'Smelter Look-up'!$J:$J,0))</f>
        <v>#N/A</v>
      </c>
      <c r="W1393" s="275"/>
      <c r="X1393" s="275">
        <f t="shared" ca="1" si="196"/>
        <v>0</v>
      </c>
      <c r="Y1393" s="275"/>
      <c r="Z1393" s="275"/>
      <c r="AB1393" s="277" t="str">
        <f t="shared" si="197"/>
        <v/>
      </c>
    </row>
    <row r="1394" spans="1:28" s="276" customFormat="1" ht="20.25">
      <c r="A1394" s="330"/>
      <c r="B1394" s="216" t="str">
        <f>IF(LEN(A1394)=0,"",INDEX('Smelter Look-up'!$A:$A,MATCH($A1394,'Smelter Look-up'!$E:$E,0)))</f>
        <v/>
      </c>
      <c r="C1394" s="220" t="str">
        <f>IF(LEN(A1394)=0,"",INDEX('Smelter Look-up'!$C:$C,MATCH($A1394,'Smelter Look-up'!$E:$E,0)))</f>
        <v/>
      </c>
      <c r="D1394" s="282"/>
      <c r="E1394" s="216" t="str">
        <f ca="1">IF(ISERROR($V1394),"",OFFSET('Smelter Look-up'!$D$4,$V1394-4,0)&amp;"")</f>
        <v/>
      </c>
      <c r="F1394" s="216" t="str">
        <f ca="1">IF(ISERROR($V1394),"",OFFSET('Smelter Look-up'!$E$4,$V1394-4,0))</f>
        <v/>
      </c>
      <c r="G1394" s="216" t="str">
        <f ca="1">IF(C1394=$X$4,"Enter smelter details",IF(ISERROR($V1394),"",OFFSET('Smelter Look-up'!$F$4,$V1394-4,0)))</f>
        <v/>
      </c>
      <c r="H1394" s="217" t="str">
        <f ca="1">IF(ISERROR($V1394),"",OFFSET('Smelter Look-up'!$G$4,$V1394-4,0))</f>
        <v/>
      </c>
      <c r="I1394" s="218" t="str">
        <f ca="1">IF(ISERROR($V1394),"",OFFSET('Smelter Look-up'!$H$4,$V1394-4,0))</f>
        <v/>
      </c>
      <c r="J1394" s="218" t="str">
        <f ca="1">IF(ISERROR($V1394),"",OFFSET('Smelter Look-up'!$I$4,$V1394-4,0))</f>
        <v/>
      </c>
      <c r="K1394" s="272"/>
      <c r="L1394" s="272"/>
      <c r="M1394" s="272"/>
      <c r="N1394" s="272"/>
      <c r="O1394" s="272"/>
      <c r="P1394" s="219"/>
      <c r="Q1394" s="273"/>
      <c r="R1394" s="216" t="str">
        <f ca="1">IF(ISERROR($V1394),"",OFFSET('Smelter Look-up'!$C$4,$V1394-4,0)&amp;"")</f>
        <v/>
      </c>
      <c r="S1394" s="224" t="str">
        <f t="shared" ca="1" si="195"/>
        <v/>
      </c>
      <c r="T1394" s="224" t="str">
        <f ca="1">IF(B1394="","",IF(ISERROR(MATCH($J1394,SorP!$B$1:$B$6230,0)),"",INDIRECT("'SorP'!$A$"&amp;MATCH($J1394,SorP!$B$1:$B$6230,0))))</f>
        <v/>
      </c>
      <c r="U1394" s="240"/>
      <c r="V1394" s="274" t="e">
        <f>IF(C1394="",NA(),MATCH($B1394&amp;$C1394,'Smelter Look-up'!$J:$J,0))</f>
        <v>#N/A</v>
      </c>
      <c r="W1394" s="275"/>
      <c r="X1394" s="275">
        <f t="shared" ca="1" si="196"/>
        <v>0</v>
      </c>
      <c r="Y1394" s="275"/>
      <c r="Z1394" s="275"/>
      <c r="AB1394" s="277" t="str">
        <f t="shared" si="197"/>
        <v/>
      </c>
    </row>
    <row r="1395" spans="1:28" s="276" customFormat="1" ht="20.25">
      <c r="A1395" s="330"/>
      <c r="B1395" s="216" t="str">
        <f>IF(LEN(A1395)=0,"",INDEX('Smelter Look-up'!$A:$A,MATCH($A1395,'Smelter Look-up'!$E:$E,0)))</f>
        <v/>
      </c>
      <c r="C1395" s="220" t="str">
        <f>IF(LEN(A1395)=0,"",INDEX('Smelter Look-up'!$C:$C,MATCH($A1395,'Smelter Look-up'!$E:$E,0)))</f>
        <v/>
      </c>
      <c r="D1395" s="282"/>
      <c r="E1395" s="216" t="str">
        <f ca="1">IF(ISERROR($V1395),"",OFFSET('Smelter Look-up'!$D$4,$V1395-4,0)&amp;"")</f>
        <v/>
      </c>
      <c r="F1395" s="216" t="str">
        <f ca="1">IF(ISERROR($V1395),"",OFFSET('Smelter Look-up'!$E$4,$V1395-4,0))</f>
        <v/>
      </c>
      <c r="G1395" s="216" t="str">
        <f ca="1">IF(C1395=$X$4,"Enter smelter details",IF(ISERROR($V1395),"",OFFSET('Smelter Look-up'!$F$4,$V1395-4,0)))</f>
        <v/>
      </c>
      <c r="H1395" s="217" t="str">
        <f ca="1">IF(ISERROR($V1395),"",OFFSET('Smelter Look-up'!$G$4,$V1395-4,0))</f>
        <v/>
      </c>
      <c r="I1395" s="218" t="str">
        <f ca="1">IF(ISERROR($V1395),"",OFFSET('Smelter Look-up'!$H$4,$V1395-4,0))</f>
        <v/>
      </c>
      <c r="J1395" s="218" t="str">
        <f ca="1">IF(ISERROR($V1395),"",OFFSET('Smelter Look-up'!$I$4,$V1395-4,0))</f>
        <v/>
      </c>
      <c r="K1395" s="272"/>
      <c r="L1395" s="272"/>
      <c r="M1395" s="272"/>
      <c r="N1395" s="272"/>
      <c r="O1395" s="272"/>
      <c r="P1395" s="219"/>
      <c r="Q1395" s="273"/>
      <c r="R1395" s="216" t="str">
        <f ca="1">IF(ISERROR($V1395),"",OFFSET('Smelter Look-up'!$C$4,$V1395-4,0)&amp;"")</f>
        <v/>
      </c>
      <c r="S1395" s="224" t="str">
        <f t="shared" ca="1" si="195"/>
        <v/>
      </c>
      <c r="T1395" s="224" t="str">
        <f ca="1">IF(B1395="","",IF(ISERROR(MATCH($J1395,SorP!$B$1:$B$6230,0)),"",INDIRECT("'SorP'!$A$"&amp;MATCH($J1395,SorP!$B$1:$B$6230,0))))</f>
        <v/>
      </c>
      <c r="U1395" s="240"/>
      <c r="V1395" s="274" t="e">
        <f>IF(C1395="",NA(),MATCH($B1395&amp;$C1395,'Smelter Look-up'!$J:$J,0))</f>
        <v>#N/A</v>
      </c>
      <c r="W1395" s="275"/>
      <c r="X1395" s="275">
        <f t="shared" ca="1" si="196"/>
        <v>0</v>
      </c>
      <c r="Y1395" s="275"/>
      <c r="Z1395" s="275"/>
      <c r="AB1395" s="277" t="str">
        <f t="shared" si="197"/>
        <v/>
      </c>
    </row>
    <row r="1396" spans="1:28" s="276" customFormat="1" ht="20.25">
      <c r="A1396" s="330"/>
      <c r="B1396" s="216" t="str">
        <f>IF(LEN(A1396)=0,"",INDEX('Smelter Look-up'!$A:$A,MATCH($A1396,'Smelter Look-up'!$E:$E,0)))</f>
        <v/>
      </c>
      <c r="C1396" s="220" t="str">
        <f>IF(LEN(A1396)=0,"",INDEX('Smelter Look-up'!$C:$C,MATCH($A1396,'Smelter Look-up'!$E:$E,0)))</f>
        <v/>
      </c>
      <c r="D1396" s="282"/>
      <c r="E1396" s="216" t="str">
        <f ca="1">IF(ISERROR($V1396),"",OFFSET('Smelter Look-up'!$D$4,$V1396-4,0)&amp;"")</f>
        <v/>
      </c>
      <c r="F1396" s="216" t="str">
        <f ca="1">IF(ISERROR($V1396),"",OFFSET('Smelter Look-up'!$E$4,$V1396-4,0))</f>
        <v/>
      </c>
      <c r="G1396" s="216" t="str">
        <f ca="1">IF(C1396=$X$4,"Enter smelter details",IF(ISERROR($V1396),"",OFFSET('Smelter Look-up'!$F$4,$V1396-4,0)))</f>
        <v/>
      </c>
      <c r="H1396" s="217" t="str">
        <f ca="1">IF(ISERROR($V1396),"",OFFSET('Smelter Look-up'!$G$4,$V1396-4,0))</f>
        <v/>
      </c>
      <c r="I1396" s="218" t="str">
        <f ca="1">IF(ISERROR($V1396),"",OFFSET('Smelter Look-up'!$H$4,$V1396-4,0))</f>
        <v/>
      </c>
      <c r="J1396" s="218" t="str">
        <f ca="1">IF(ISERROR($V1396),"",OFFSET('Smelter Look-up'!$I$4,$V1396-4,0))</f>
        <v/>
      </c>
      <c r="K1396" s="272"/>
      <c r="L1396" s="272"/>
      <c r="M1396" s="272"/>
      <c r="N1396" s="272"/>
      <c r="O1396" s="272"/>
      <c r="P1396" s="219"/>
      <c r="Q1396" s="273"/>
      <c r="R1396" s="216" t="str">
        <f ca="1">IF(ISERROR($V1396),"",OFFSET('Smelter Look-up'!$C$4,$V1396-4,0)&amp;"")</f>
        <v/>
      </c>
      <c r="S1396" s="224" t="str">
        <f t="shared" ca="1" si="195"/>
        <v/>
      </c>
      <c r="T1396" s="224" t="str">
        <f ca="1">IF(B1396="","",IF(ISERROR(MATCH($J1396,SorP!$B$1:$B$6230,0)),"",INDIRECT("'SorP'!$A$"&amp;MATCH($J1396,SorP!$B$1:$B$6230,0))))</f>
        <v/>
      </c>
      <c r="U1396" s="240"/>
      <c r="V1396" s="274" t="e">
        <f>IF(C1396="",NA(),MATCH($B1396&amp;$C1396,'Smelter Look-up'!$J:$J,0))</f>
        <v>#N/A</v>
      </c>
      <c r="W1396" s="275"/>
      <c r="X1396" s="275">
        <f t="shared" ca="1" si="196"/>
        <v>0</v>
      </c>
      <c r="Y1396" s="275"/>
      <c r="Z1396" s="275"/>
      <c r="AB1396" s="277" t="str">
        <f t="shared" si="197"/>
        <v/>
      </c>
    </row>
    <row r="1397" spans="1:28" s="276" customFormat="1" ht="20.25">
      <c r="A1397" s="330"/>
      <c r="B1397" s="216" t="str">
        <f>IF(LEN(A1397)=0,"",INDEX('Smelter Look-up'!$A:$A,MATCH($A1397,'Smelter Look-up'!$E:$E,0)))</f>
        <v/>
      </c>
      <c r="C1397" s="220" t="str">
        <f>IF(LEN(A1397)=0,"",INDEX('Smelter Look-up'!$C:$C,MATCH($A1397,'Smelter Look-up'!$E:$E,0)))</f>
        <v/>
      </c>
      <c r="D1397" s="282"/>
      <c r="E1397" s="216" t="str">
        <f ca="1">IF(ISERROR($V1397),"",OFFSET('Smelter Look-up'!$D$4,$V1397-4,0)&amp;"")</f>
        <v/>
      </c>
      <c r="F1397" s="216" t="str">
        <f ca="1">IF(ISERROR($V1397),"",OFFSET('Smelter Look-up'!$E$4,$V1397-4,0))</f>
        <v/>
      </c>
      <c r="G1397" s="216" t="str">
        <f ca="1">IF(C1397=$X$4,"Enter smelter details",IF(ISERROR($V1397),"",OFFSET('Smelter Look-up'!$F$4,$V1397-4,0)))</f>
        <v/>
      </c>
      <c r="H1397" s="217" t="str">
        <f ca="1">IF(ISERROR($V1397),"",OFFSET('Smelter Look-up'!$G$4,$V1397-4,0))</f>
        <v/>
      </c>
      <c r="I1397" s="218" t="str">
        <f ca="1">IF(ISERROR($V1397),"",OFFSET('Smelter Look-up'!$H$4,$V1397-4,0))</f>
        <v/>
      </c>
      <c r="J1397" s="218" t="str">
        <f ca="1">IF(ISERROR($V1397),"",OFFSET('Smelter Look-up'!$I$4,$V1397-4,0))</f>
        <v/>
      </c>
      <c r="K1397" s="272"/>
      <c r="L1397" s="272"/>
      <c r="M1397" s="272"/>
      <c r="N1397" s="272"/>
      <c r="O1397" s="272"/>
      <c r="P1397" s="219"/>
      <c r="Q1397" s="273"/>
      <c r="R1397" s="216" t="str">
        <f ca="1">IF(ISERROR($V1397),"",OFFSET('Smelter Look-up'!$C$4,$V1397-4,0)&amp;"")</f>
        <v/>
      </c>
      <c r="S1397" s="224" t="str">
        <f t="shared" ca="1" si="195"/>
        <v/>
      </c>
      <c r="T1397" s="224" t="str">
        <f ca="1">IF(B1397="","",IF(ISERROR(MATCH($J1397,SorP!$B$1:$B$6230,0)),"",INDIRECT("'SorP'!$A$"&amp;MATCH($J1397,SorP!$B$1:$B$6230,0))))</f>
        <v/>
      </c>
      <c r="U1397" s="240"/>
      <c r="V1397" s="274" t="e">
        <f>IF(C1397="",NA(),MATCH($B1397&amp;$C1397,'Smelter Look-up'!$J:$J,0))</f>
        <v>#N/A</v>
      </c>
      <c r="W1397" s="275"/>
      <c r="X1397" s="275">
        <f t="shared" ca="1" si="196"/>
        <v>0</v>
      </c>
      <c r="Y1397" s="275"/>
      <c r="Z1397" s="275"/>
      <c r="AB1397" s="277" t="str">
        <f t="shared" si="197"/>
        <v/>
      </c>
    </row>
    <row r="1398" spans="1:28" s="276" customFormat="1" ht="20.25">
      <c r="A1398" s="330"/>
      <c r="B1398" s="216" t="str">
        <f>IF(LEN(A1398)=0,"",INDEX('Smelter Look-up'!$A:$A,MATCH($A1398,'Smelter Look-up'!$E:$E,0)))</f>
        <v/>
      </c>
      <c r="C1398" s="220" t="str">
        <f>IF(LEN(A1398)=0,"",INDEX('Smelter Look-up'!$C:$C,MATCH($A1398,'Smelter Look-up'!$E:$E,0)))</f>
        <v/>
      </c>
      <c r="D1398" s="282"/>
      <c r="E1398" s="216" t="str">
        <f ca="1">IF(ISERROR($V1398),"",OFFSET('Smelter Look-up'!$D$4,$V1398-4,0)&amp;"")</f>
        <v/>
      </c>
      <c r="F1398" s="216" t="str">
        <f ca="1">IF(ISERROR($V1398),"",OFFSET('Smelter Look-up'!$E$4,$V1398-4,0))</f>
        <v/>
      </c>
      <c r="G1398" s="216" t="str">
        <f ca="1">IF(C1398=$X$4,"Enter smelter details",IF(ISERROR($V1398),"",OFFSET('Smelter Look-up'!$F$4,$V1398-4,0)))</f>
        <v/>
      </c>
      <c r="H1398" s="217" t="str">
        <f ca="1">IF(ISERROR($V1398),"",OFFSET('Smelter Look-up'!$G$4,$V1398-4,0))</f>
        <v/>
      </c>
      <c r="I1398" s="218" t="str">
        <f ca="1">IF(ISERROR($V1398),"",OFFSET('Smelter Look-up'!$H$4,$V1398-4,0))</f>
        <v/>
      </c>
      <c r="J1398" s="218" t="str">
        <f ca="1">IF(ISERROR($V1398),"",OFFSET('Smelter Look-up'!$I$4,$V1398-4,0))</f>
        <v/>
      </c>
      <c r="K1398" s="272"/>
      <c r="L1398" s="272"/>
      <c r="M1398" s="272"/>
      <c r="N1398" s="272"/>
      <c r="O1398" s="272"/>
      <c r="P1398" s="219"/>
      <c r="Q1398" s="273"/>
      <c r="R1398" s="216" t="str">
        <f ca="1">IF(ISERROR($V1398),"",OFFSET('Smelter Look-up'!$C$4,$V1398-4,0)&amp;"")</f>
        <v/>
      </c>
      <c r="S1398" s="224" t="str">
        <f t="shared" ca="1" si="195"/>
        <v/>
      </c>
      <c r="T1398" s="224" t="str">
        <f ca="1">IF(B1398="","",IF(ISERROR(MATCH($J1398,SorP!$B$1:$B$6230,0)),"",INDIRECT("'SorP'!$A$"&amp;MATCH($J1398,SorP!$B$1:$B$6230,0))))</f>
        <v/>
      </c>
      <c r="U1398" s="240"/>
      <c r="V1398" s="274" t="e">
        <f>IF(C1398="",NA(),MATCH($B1398&amp;$C1398,'Smelter Look-up'!$J:$J,0))</f>
        <v>#N/A</v>
      </c>
      <c r="W1398" s="275"/>
      <c r="X1398" s="275">
        <f t="shared" ca="1" si="196"/>
        <v>0</v>
      </c>
      <c r="Y1398" s="275"/>
      <c r="Z1398" s="275"/>
      <c r="AB1398" s="277" t="str">
        <f t="shared" si="197"/>
        <v/>
      </c>
    </row>
    <row r="1399" spans="1:28" s="276" customFormat="1" ht="20.25">
      <c r="A1399" s="330"/>
      <c r="B1399" s="216" t="str">
        <f>IF(LEN(A1399)=0,"",INDEX('Smelter Look-up'!$A:$A,MATCH($A1399,'Smelter Look-up'!$E:$E,0)))</f>
        <v/>
      </c>
      <c r="C1399" s="220" t="str">
        <f>IF(LEN(A1399)=0,"",INDEX('Smelter Look-up'!$C:$C,MATCH($A1399,'Smelter Look-up'!$E:$E,0)))</f>
        <v/>
      </c>
      <c r="D1399" s="282"/>
      <c r="E1399" s="216" t="str">
        <f ca="1">IF(ISERROR($V1399),"",OFFSET('Smelter Look-up'!$D$4,$V1399-4,0)&amp;"")</f>
        <v/>
      </c>
      <c r="F1399" s="216" t="str">
        <f ca="1">IF(ISERROR($V1399),"",OFFSET('Smelter Look-up'!$E$4,$V1399-4,0))</f>
        <v/>
      </c>
      <c r="G1399" s="216" t="str">
        <f ca="1">IF(C1399=$X$4,"Enter smelter details",IF(ISERROR($V1399),"",OFFSET('Smelter Look-up'!$F$4,$V1399-4,0)))</f>
        <v/>
      </c>
      <c r="H1399" s="217" t="str">
        <f ca="1">IF(ISERROR($V1399),"",OFFSET('Smelter Look-up'!$G$4,$V1399-4,0))</f>
        <v/>
      </c>
      <c r="I1399" s="218" t="str">
        <f ca="1">IF(ISERROR($V1399),"",OFFSET('Smelter Look-up'!$H$4,$V1399-4,0))</f>
        <v/>
      </c>
      <c r="J1399" s="218" t="str">
        <f ca="1">IF(ISERROR($V1399),"",OFFSET('Smelter Look-up'!$I$4,$V1399-4,0))</f>
        <v/>
      </c>
      <c r="K1399" s="272"/>
      <c r="L1399" s="272"/>
      <c r="M1399" s="272"/>
      <c r="N1399" s="272"/>
      <c r="O1399" s="272"/>
      <c r="P1399" s="219"/>
      <c r="Q1399" s="273"/>
      <c r="R1399" s="216" t="str">
        <f ca="1">IF(ISERROR($V1399),"",OFFSET('Smelter Look-up'!$C$4,$V1399-4,0)&amp;"")</f>
        <v/>
      </c>
      <c r="S1399" s="224" t="str">
        <f t="shared" ca="1" si="195"/>
        <v/>
      </c>
      <c r="T1399" s="224" t="str">
        <f ca="1">IF(B1399="","",IF(ISERROR(MATCH($J1399,SorP!$B$1:$B$6230,0)),"",INDIRECT("'SorP'!$A$"&amp;MATCH($J1399,SorP!$B$1:$B$6230,0))))</f>
        <v/>
      </c>
      <c r="U1399" s="240"/>
      <c r="V1399" s="274" t="e">
        <f>IF(C1399="",NA(),MATCH($B1399&amp;$C1399,'Smelter Look-up'!$J:$J,0))</f>
        <v>#N/A</v>
      </c>
      <c r="W1399" s="275"/>
      <c r="X1399" s="275">
        <f t="shared" ca="1" si="196"/>
        <v>0</v>
      </c>
      <c r="Y1399" s="275"/>
      <c r="Z1399" s="275"/>
      <c r="AB1399" s="277" t="str">
        <f t="shared" si="197"/>
        <v/>
      </c>
    </row>
    <row r="1400" spans="1:28" s="276" customFormat="1" ht="20.25">
      <c r="A1400" s="330"/>
      <c r="B1400" s="216" t="str">
        <f>IF(LEN(A1400)=0,"",INDEX('Smelter Look-up'!$A:$A,MATCH($A1400,'Smelter Look-up'!$E:$E,0)))</f>
        <v/>
      </c>
      <c r="C1400" s="220" t="str">
        <f>IF(LEN(A1400)=0,"",INDEX('Smelter Look-up'!$C:$C,MATCH($A1400,'Smelter Look-up'!$E:$E,0)))</f>
        <v/>
      </c>
      <c r="D1400" s="282"/>
      <c r="E1400" s="216" t="str">
        <f ca="1">IF(ISERROR($V1400),"",OFFSET('Smelter Look-up'!$D$4,$V1400-4,0)&amp;"")</f>
        <v/>
      </c>
      <c r="F1400" s="216" t="str">
        <f ca="1">IF(ISERROR($V1400),"",OFFSET('Smelter Look-up'!$E$4,$V1400-4,0))</f>
        <v/>
      </c>
      <c r="G1400" s="216" t="str">
        <f ca="1">IF(C1400=$X$4,"Enter smelter details",IF(ISERROR($V1400),"",OFFSET('Smelter Look-up'!$F$4,$V1400-4,0)))</f>
        <v/>
      </c>
      <c r="H1400" s="217" t="str">
        <f ca="1">IF(ISERROR($V1400),"",OFFSET('Smelter Look-up'!$G$4,$V1400-4,0))</f>
        <v/>
      </c>
      <c r="I1400" s="218" t="str">
        <f ca="1">IF(ISERROR($V1400),"",OFFSET('Smelter Look-up'!$H$4,$V1400-4,0))</f>
        <v/>
      </c>
      <c r="J1400" s="218" t="str">
        <f ca="1">IF(ISERROR($V1400),"",OFFSET('Smelter Look-up'!$I$4,$V1400-4,0))</f>
        <v/>
      </c>
      <c r="K1400" s="272"/>
      <c r="L1400" s="272"/>
      <c r="M1400" s="272"/>
      <c r="N1400" s="272"/>
      <c r="O1400" s="272"/>
      <c r="P1400" s="219"/>
      <c r="Q1400" s="273"/>
      <c r="R1400" s="216" t="str">
        <f ca="1">IF(ISERROR($V1400),"",OFFSET('Smelter Look-up'!$C$4,$V1400-4,0)&amp;"")</f>
        <v/>
      </c>
      <c r="S1400" s="224" t="str">
        <f t="shared" ca="1" si="195"/>
        <v/>
      </c>
      <c r="T1400" s="224" t="str">
        <f ca="1">IF(B1400="","",IF(ISERROR(MATCH($J1400,SorP!$B$1:$B$6230,0)),"",INDIRECT("'SorP'!$A$"&amp;MATCH($J1400,SorP!$B$1:$B$6230,0))))</f>
        <v/>
      </c>
      <c r="U1400" s="240"/>
      <c r="V1400" s="274" t="e">
        <f>IF(C1400="",NA(),MATCH($B1400&amp;$C1400,'Smelter Look-up'!$J:$J,0))</f>
        <v>#N/A</v>
      </c>
      <c r="W1400" s="275"/>
      <c r="X1400" s="275">
        <f t="shared" ca="1" si="196"/>
        <v>0</v>
      </c>
      <c r="Y1400" s="275"/>
      <c r="Z1400" s="275"/>
      <c r="AB1400" s="277" t="str">
        <f t="shared" si="197"/>
        <v/>
      </c>
    </row>
    <row r="1401" spans="1:28" s="276" customFormat="1" ht="20.25">
      <c r="A1401" s="330"/>
      <c r="B1401" s="216" t="str">
        <f>IF(LEN(A1401)=0,"",INDEX('Smelter Look-up'!$A:$A,MATCH($A1401,'Smelter Look-up'!$E:$E,0)))</f>
        <v/>
      </c>
      <c r="C1401" s="220" t="str">
        <f>IF(LEN(A1401)=0,"",INDEX('Smelter Look-up'!$C:$C,MATCH($A1401,'Smelter Look-up'!$E:$E,0)))</f>
        <v/>
      </c>
      <c r="D1401" s="282"/>
      <c r="E1401" s="216" t="str">
        <f ca="1">IF(ISERROR($V1401),"",OFFSET('Smelter Look-up'!$D$4,$V1401-4,0)&amp;"")</f>
        <v/>
      </c>
      <c r="F1401" s="216" t="str">
        <f ca="1">IF(ISERROR($V1401),"",OFFSET('Smelter Look-up'!$E$4,$V1401-4,0))</f>
        <v/>
      </c>
      <c r="G1401" s="216" t="str">
        <f ca="1">IF(C1401=$X$4,"Enter smelter details",IF(ISERROR($V1401),"",OFFSET('Smelter Look-up'!$F$4,$V1401-4,0)))</f>
        <v/>
      </c>
      <c r="H1401" s="217" t="str">
        <f ca="1">IF(ISERROR($V1401),"",OFFSET('Smelter Look-up'!$G$4,$V1401-4,0))</f>
        <v/>
      </c>
      <c r="I1401" s="218" t="str">
        <f ca="1">IF(ISERROR($V1401),"",OFFSET('Smelter Look-up'!$H$4,$V1401-4,0))</f>
        <v/>
      </c>
      <c r="J1401" s="218" t="str">
        <f ca="1">IF(ISERROR($V1401),"",OFFSET('Smelter Look-up'!$I$4,$V1401-4,0))</f>
        <v/>
      </c>
      <c r="K1401" s="272"/>
      <c r="L1401" s="272"/>
      <c r="M1401" s="272"/>
      <c r="N1401" s="272"/>
      <c r="O1401" s="272"/>
      <c r="P1401" s="219"/>
      <c r="Q1401" s="273"/>
      <c r="R1401" s="216" t="str">
        <f ca="1">IF(ISERROR($V1401),"",OFFSET('Smelter Look-up'!$C$4,$V1401-4,0)&amp;"")</f>
        <v/>
      </c>
      <c r="S1401" s="224" t="str">
        <f t="shared" ca="1" si="195"/>
        <v/>
      </c>
      <c r="T1401" s="224" t="str">
        <f ca="1">IF(B1401="","",IF(ISERROR(MATCH($J1401,SorP!$B$1:$B$6230,0)),"",INDIRECT("'SorP'!$A$"&amp;MATCH($J1401,SorP!$B$1:$B$6230,0))))</f>
        <v/>
      </c>
      <c r="U1401" s="240"/>
      <c r="V1401" s="274" t="e">
        <f>IF(C1401="",NA(),MATCH($B1401&amp;$C1401,'Smelter Look-up'!$J:$J,0))</f>
        <v>#N/A</v>
      </c>
      <c r="W1401" s="275"/>
      <c r="X1401" s="275">
        <f t="shared" ca="1" si="196"/>
        <v>0</v>
      </c>
      <c r="Y1401" s="275"/>
      <c r="Z1401" s="275"/>
      <c r="AB1401" s="277" t="str">
        <f t="shared" si="197"/>
        <v/>
      </c>
    </row>
    <row r="1402" spans="1:28" s="276" customFormat="1" ht="20.25">
      <c r="A1402" s="330"/>
      <c r="B1402" s="216" t="str">
        <f>IF(LEN(A1402)=0,"",INDEX('Smelter Look-up'!$A:$A,MATCH($A1402,'Smelter Look-up'!$E:$E,0)))</f>
        <v/>
      </c>
      <c r="C1402" s="220" t="str">
        <f>IF(LEN(A1402)=0,"",INDEX('Smelter Look-up'!$C:$C,MATCH($A1402,'Smelter Look-up'!$E:$E,0)))</f>
        <v/>
      </c>
      <c r="D1402" s="282"/>
      <c r="E1402" s="216" t="str">
        <f ca="1">IF(ISERROR($V1402),"",OFFSET('Smelter Look-up'!$D$4,$V1402-4,0)&amp;"")</f>
        <v/>
      </c>
      <c r="F1402" s="216" t="str">
        <f ca="1">IF(ISERROR($V1402),"",OFFSET('Smelter Look-up'!$E$4,$V1402-4,0))</f>
        <v/>
      </c>
      <c r="G1402" s="216" t="str">
        <f ca="1">IF(C1402=$X$4,"Enter smelter details",IF(ISERROR($V1402),"",OFFSET('Smelter Look-up'!$F$4,$V1402-4,0)))</f>
        <v/>
      </c>
      <c r="H1402" s="217" t="str">
        <f ca="1">IF(ISERROR($V1402),"",OFFSET('Smelter Look-up'!$G$4,$V1402-4,0))</f>
        <v/>
      </c>
      <c r="I1402" s="218" t="str">
        <f ca="1">IF(ISERROR($V1402),"",OFFSET('Smelter Look-up'!$H$4,$V1402-4,0))</f>
        <v/>
      </c>
      <c r="J1402" s="218" t="str">
        <f ca="1">IF(ISERROR($V1402),"",OFFSET('Smelter Look-up'!$I$4,$V1402-4,0))</f>
        <v/>
      </c>
      <c r="K1402" s="272"/>
      <c r="L1402" s="272"/>
      <c r="M1402" s="272"/>
      <c r="N1402" s="272"/>
      <c r="O1402" s="272"/>
      <c r="P1402" s="219"/>
      <c r="Q1402" s="273"/>
      <c r="R1402" s="216" t="str">
        <f ca="1">IF(ISERROR($V1402),"",OFFSET('Smelter Look-up'!$C$4,$V1402-4,0)&amp;"")</f>
        <v/>
      </c>
      <c r="S1402" s="224" t="str">
        <f t="shared" ca="1" si="195"/>
        <v/>
      </c>
      <c r="T1402" s="224" t="str">
        <f ca="1">IF(B1402="","",IF(ISERROR(MATCH($J1402,SorP!$B$1:$B$6230,0)),"",INDIRECT("'SorP'!$A$"&amp;MATCH($J1402,SorP!$B$1:$B$6230,0))))</f>
        <v/>
      </c>
      <c r="U1402" s="240"/>
      <c r="V1402" s="274" t="e">
        <f>IF(C1402="",NA(),MATCH($B1402&amp;$C1402,'Smelter Look-up'!$J:$J,0))</f>
        <v>#N/A</v>
      </c>
      <c r="W1402" s="275"/>
      <c r="X1402" s="275">
        <f t="shared" ca="1" si="196"/>
        <v>0</v>
      </c>
      <c r="Y1402" s="275"/>
      <c r="Z1402" s="275"/>
      <c r="AB1402" s="277" t="str">
        <f t="shared" si="197"/>
        <v/>
      </c>
    </row>
    <row r="1403" spans="1:28" s="276" customFormat="1" ht="20.25">
      <c r="A1403" s="330"/>
      <c r="B1403" s="216" t="str">
        <f>IF(LEN(A1403)=0,"",INDEX('Smelter Look-up'!$A:$A,MATCH($A1403,'Smelter Look-up'!$E:$E,0)))</f>
        <v/>
      </c>
      <c r="C1403" s="220" t="str">
        <f>IF(LEN(A1403)=0,"",INDEX('Smelter Look-up'!$C:$C,MATCH($A1403,'Smelter Look-up'!$E:$E,0)))</f>
        <v/>
      </c>
      <c r="D1403" s="282"/>
      <c r="E1403" s="216" t="str">
        <f ca="1">IF(ISERROR($V1403),"",OFFSET('Smelter Look-up'!$D$4,$V1403-4,0)&amp;"")</f>
        <v/>
      </c>
      <c r="F1403" s="216" t="str">
        <f ca="1">IF(ISERROR($V1403),"",OFFSET('Smelter Look-up'!$E$4,$V1403-4,0))</f>
        <v/>
      </c>
      <c r="G1403" s="216" t="str">
        <f ca="1">IF(C1403=$X$4,"Enter smelter details",IF(ISERROR($V1403),"",OFFSET('Smelter Look-up'!$F$4,$V1403-4,0)))</f>
        <v/>
      </c>
      <c r="H1403" s="217" t="str">
        <f ca="1">IF(ISERROR($V1403),"",OFFSET('Smelter Look-up'!$G$4,$V1403-4,0))</f>
        <v/>
      </c>
      <c r="I1403" s="218" t="str">
        <f ca="1">IF(ISERROR($V1403),"",OFFSET('Smelter Look-up'!$H$4,$V1403-4,0))</f>
        <v/>
      </c>
      <c r="J1403" s="218" t="str">
        <f ca="1">IF(ISERROR($V1403),"",OFFSET('Smelter Look-up'!$I$4,$V1403-4,0))</f>
        <v/>
      </c>
      <c r="K1403" s="272"/>
      <c r="L1403" s="272"/>
      <c r="M1403" s="272"/>
      <c r="N1403" s="272"/>
      <c r="O1403" s="272"/>
      <c r="P1403" s="219"/>
      <c r="Q1403" s="273"/>
      <c r="R1403" s="216" t="str">
        <f ca="1">IF(ISERROR($V1403),"",OFFSET('Smelter Look-up'!$C$4,$V1403-4,0)&amp;"")</f>
        <v/>
      </c>
      <c r="S1403" s="224" t="str">
        <f t="shared" ref="S1403" ca="1" si="198">IF(B1403="","",IF(ISERROR(MATCH($E1403,CL,0)),"Unknown",INDIRECT("'C'!$A$"&amp;MATCH($E1403,CL,0)+1)))</f>
        <v/>
      </c>
      <c r="T1403" s="224" t="str">
        <f ca="1">IF(B1403="","",IF(ISERROR(MATCH($J1403,SorP!$B$1:$B$6230,0)),"",INDIRECT("'SorP'!$A$"&amp;MATCH($J1403,SorP!$B$1:$B$6230,0))))</f>
        <v/>
      </c>
      <c r="U1403" s="240"/>
      <c r="V1403" s="274" t="e">
        <f>IF(C1403="",NA(),MATCH($B1403&amp;$C1403,'Smelter Look-up'!$J:$J,0))</f>
        <v>#N/A</v>
      </c>
      <c r="W1403" s="275"/>
      <c r="X1403" s="275">
        <f t="shared" ref="X1403" ca="1" si="199">IF(AND(C1403="Smelter not listed",OR(LEN(D1403)=0,LEN(E1403)=0)),1,0)</f>
        <v>0</v>
      </c>
      <c r="Y1403" s="275"/>
      <c r="Z1403" s="275"/>
      <c r="AB1403" s="277" t="str">
        <f t="shared" ref="AB1403" si="200">B1403&amp;C1403</f>
        <v/>
      </c>
    </row>
    <row r="1404" spans="1:28" s="276" customFormat="1" ht="20.25">
      <c r="A1404" s="330"/>
      <c r="B1404" s="216" t="str">
        <f>IF(LEN(A1404)=0,"",INDEX('Smelter Look-up'!$A:$A,MATCH($A1404,'Smelter Look-up'!$E:$E,0)))</f>
        <v/>
      </c>
      <c r="C1404" s="220" t="str">
        <f>IF(LEN(A1404)=0,"",INDEX('Smelter Look-up'!$C:$C,MATCH($A1404,'Smelter Look-up'!$E:$E,0)))</f>
        <v/>
      </c>
      <c r="D1404" s="282"/>
      <c r="E1404" s="216" t="str">
        <f ca="1">IF(ISERROR($V1404),"",OFFSET('Smelter Look-up'!$D$4,$V1404-4,0)&amp;"")</f>
        <v/>
      </c>
      <c r="F1404" s="216" t="str">
        <f ca="1">IF(ISERROR($V1404),"",OFFSET('Smelter Look-up'!$E$4,$V1404-4,0))</f>
        <v/>
      </c>
      <c r="G1404" s="216" t="str">
        <f ca="1">IF(C1404=$X$4,"Enter smelter details",IF(ISERROR($V1404),"",OFFSET('Smelter Look-up'!$F$4,$V1404-4,0)))</f>
        <v/>
      </c>
      <c r="H1404" s="217" t="str">
        <f ca="1">IF(ISERROR($V1404),"",OFFSET('Smelter Look-up'!$G$4,$V1404-4,0))</f>
        <v/>
      </c>
      <c r="I1404" s="218" t="str">
        <f ca="1">IF(ISERROR($V1404),"",OFFSET('Smelter Look-up'!$H$4,$V1404-4,0))</f>
        <v/>
      </c>
      <c r="J1404" s="218" t="str">
        <f ca="1">IF(ISERROR($V1404),"",OFFSET('Smelter Look-up'!$I$4,$V1404-4,0))</f>
        <v/>
      </c>
      <c r="K1404" s="272"/>
      <c r="L1404" s="272"/>
      <c r="M1404" s="272"/>
      <c r="N1404" s="272"/>
      <c r="O1404" s="272"/>
      <c r="P1404" s="219"/>
      <c r="Q1404" s="273"/>
      <c r="R1404" s="216" t="str">
        <f ca="1">IF(ISERROR($V1404),"",OFFSET('Smelter Look-up'!$C$4,$V1404-4,0)&amp;"")</f>
        <v/>
      </c>
      <c r="S1404" s="224" t="str">
        <f t="shared" ref="S1404:S1435" ca="1" si="201">IF(B1404="","",IF(ISERROR(MATCH($E1404,CL,0)),"Unknown",INDIRECT("'C'!$A$"&amp;MATCH($E1404,CL,0)+1)))</f>
        <v/>
      </c>
      <c r="T1404" s="224" t="str">
        <f ca="1">IF(B1404="","",IF(ISERROR(MATCH($J1404,SorP!$B$1:$B$6230,0)),"",INDIRECT("'SorP'!$A$"&amp;MATCH($J1404,SorP!$B$1:$B$6230,0))))</f>
        <v/>
      </c>
      <c r="U1404" s="240"/>
      <c r="V1404" s="274" t="e">
        <f>IF(C1404="",NA(),MATCH($B1404&amp;$C1404,'Smelter Look-up'!$J:$J,0))</f>
        <v>#N/A</v>
      </c>
      <c r="W1404" s="275"/>
      <c r="X1404" s="275">
        <f t="shared" ref="X1404:X1435" ca="1" si="202">IF(AND(C1404="Smelter not listed",OR(LEN(D1404)=0,LEN(E1404)=0)),1,0)</f>
        <v>0</v>
      </c>
      <c r="Y1404" s="275"/>
      <c r="Z1404" s="275"/>
      <c r="AB1404" s="277" t="str">
        <f t="shared" ref="AB1404:AB1435" si="203">B1404&amp;C1404</f>
        <v/>
      </c>
    </row>
    <row r="1405" spans="1:28" s="276" customFormat="1" ht="20.25">
      <c r="A1405" s="330"/>
      <c r="B1405" s="216" t="str">
        <f>IF(LEN(A1405)=0,"",INDEX('Smelter Look-up'!$A:$A,MATCH($A1405,'Smelter Look-up'!$E:$E,0)))</f>
        <v/>
      </c>
      <c r="C1405" s="220" t="str">
        <f>IF(LEN(A1405)=0,"",INDEX('Smelter Look-up'!$C:$C,MATCH($A1405,'Smelter Look-up'!$E:$E,0)))</f>
        <v/>
      </c>
      <c r="D1405" s="282"/>
      <c r="E1405" s="216" t="str">
        <f ca="1">IF(ISERROR($V1405),"",OFFSET('Smelter Look-up'!$D$4,$V1405-4,0)&amp;"")</f>
        <v/>
      </c>
      <c r="F1405" s="216" t="str">
        <f ca="1">IF(ISERROR($V1405),"",OFFSET('Smelter Look-up'!$E$4,$V1405-4,0))</f>
        <v/>
      </c>
      <c r="G1405" s="216" t="str">
        <f ca="1">IF(C1405=$X$4,"Enter smelter details",IF(ISERROR($V1405),"",OFFSET('Smelter Look-up'!$F$4,$V1405-4,0)))</f>
        <v/>
      </c>
      <c r="H1405" s="217" t="str">
        <f ca="1">IF(ISERROR($V1405),"",OFFSET('Smelter Look-up'!$G$4,$V1405-4,0))</f>
        <v/>
      </c>
      <c r="I1405" s="218" t="str">
        <f ca="1">IF(ISERROR($V1405),"",OFFSET('Smelter Look-up'!$H$4,$V1405-4,0))</f>
        <v/>
      </c>
      <c r="J1405" s="218" t="str">
        <f ca="1">IF(ISERROR($V1405),"",OFFSET('Smelter Look-up'!$I$4,$V1405-4,0))</f>
        <v/>
      </c>
      <c r="K1405" s="272"/>
      <c r="L1405" s="272"/>
      <c r="M1405" s="272"/>
      <c r="N1405" s="272"/>
      <c r="O1405" s="272"/>
      <c r="P1405" s="219"/>
      <c r="Q1405" s="273"/>
      <c r="R1405" s="216" t="str">
        <f ca="1">IF(ISERROR($V1405),"",OFFSET('Smelter Look-up'!$C$4,$V1405-4,0)&amp;"")</f>
        <v/>
      </c>
      <c r="S1405" s="224" t="str">
        <f t="shared" ca="1" si="201"/>
        <v/>
      </c>
      <c r="T1405" s="224" t="str">
        <f ca="1">IF(B1405="","",IF(ISERROR(MATCH($J1405,SorP!$B$1:$B$6230,0)),"",INDIRECT("'SorP'!$A$"&amp;MATCH($J1405,SorP!$B$1:$B$6230,0))))</f>
        <v/>
      </c>
      <c r="U1405" s="240"/>
      <c r="V1405" s="274" t="e">
        <f>IF(C1405="",NA(),MATCH($B1405&amp;$C1405,'Smelter Look-up'!$J:$J,0))</f>
        <v>#N/A</v>
      </c>
      <c r="W1405" s="275"/>
      <c r="X1405" s="275">
        <f t="shared" ca="1" si="202"/>
        <v>0</v>
      </c>
      <c r="Y1405" s="275"/>
      <c r="Z1405" s="275"/>
      <c r="AB1405" s="277" t="str">
        <f t="shared" si="203"/>
        <v/>
      </c>
    </row>
    <row r="1406" spans="1:28" s="276" customFormat="1" ht="20.25">
      <c r="A1406" s="330"/>
      <c r="B1406" s="216" t="str">
        <f>IF(LEN(A1406)=0,"",INDEX('Smelter Look-up'!$A:$A,MATCH($A1406,'Smelter Look-up'!$E:$E,0)))</f>
        <v/>
      </c>
      <c r="C1406" s="220" t="str">
        <f>IF(LEN(A1406)=0,"",INDEX('Smelter Look-up'!$C:$C,MATCH($A1406,'Smelter Look-up'!$E:$E,0)))</f>
        <v/>
      </c>
      <c r="D1406" s="282"/>
      <c r="E1406" s="216" t="str">
        <f ca="1">IF(ISERROR($V1406),"",OFFSET('Smelter Look-up'!$D$4,$V1406-4,0)&amp;"")</f>
        <v/>
      </c>
      <c r="F1406" s="216" t="str">
        <f ca="1">IF(ISERROR($V1406),"",OFFSET('Smelter Look-up'!$E$4,$V1406-4,0))</f>
        <v/>
      </c>
      <c r="G1406" s="216" t="str">
        <f ca="1">IF(C1406=$X$4,"Enter smelter details",IF(ISERROR($V1406),"",OFFSET('Smelter Look-up'!$F$4,$V1406-4,0)))</f>
        <v/>
      </c>
      <c r="H1406" s="217" t="str">
        <f ca="1">IF(ISERROR($V1406),"",OFFSET('Smelter Look-up'!$G$4,$V1406-4,0))</f>
        <v/>
      </c>
      <c r="I1406" s="218" t="str">
        <f ca="1">IF(ISERROR($V1406),"",OFFSET('Smelter Look-up'!$H$4,$V1406-4,0))</f>
        <v/>
      </c>
      <c r="J1406" s="218" t="str">
        <f ca="1">IF(ISERROR($V1406),"",OFFSET('Smelter Look-up'!$I$4,$V1406-4,0))</f>
        <v/>
      </c>
      <c r="K1406" s="272"/>
      <c r="L1406" s="272"/>
      <c r="M1406" s="272"/>
      <c r="N1406" s="272"/>
      <c r="O1406" s="272"/>
      <c r="P1406" s="219"/>
      <c r="Q1406" s="273"/>
      <c r="R1406" s="216" t="str">
        <f ca="1">IF(ISERROR($V1406),"",OFFSET('Smelter Look-up'!$C$4,$V1406-4,0)&amp;"")</f>
        <v/>
      </c>
      <c r="S1406" s="224" t="str">
        <f t="shared" ca="1" si="201"/>
        <v/>
      </c>
      <c r="T1406" s="224" t="str">
        <f ca="1">IF(B1406="","",IF(ISERROR(MATCH($J1406,SorP!$B$1:$B$6230,0)),"",INDIRECT("'SorP'!$A$"&amp;MATCH($J1406,SorP!$B$1:$B$6230,0))))</f>
        <v/>
      </c>
      <c r="U1406" s="240"/>
      <c r="V1406" s="274" t="e">
        <f>IF(C1406="",NA(),MATCH($B1406&amp;$C1406,'Smelter Look-up'!$J:$J,0))</f>
        <v>#N/A</v>
      </c>
      <c r="W1406" s="275"/>
      <c r="X1406" s="275">
        <f t="shared" ca="1" si="202"/>
        <v>0</v>
      </c>
      <c r="Y1406" s="275"/>
      <c r="Z1406" s="275"/>
      <c r="AB1406" s="277" t="str">
        <f t="shared" si="203"/>
        <v/>
      </c>
    </row>
    <row r="1407" spans="1:28" s="276" customFormat="1" ht="20.25">
      <c r="A1407" s="330"/>
      <c r="B1407" s="216" t="str">
        <f>IF(LEN(A1407)=0,"",INDEX('Smelter Look-up'!$A:$A,MATCH($A1407,'Smelter Look-up'!$E:$E,0)))</f>
        <v/>
      </c>
      <c r="C1407" s="220" t="str">
        <f>IF(LEN(A1407)=0,"",INDEX('Smelter Look-up'!$C:$C,MATCH($A1407,'Smelter Look-up'!$E:$E,0)))</f>
        <v/>
      </c>
      <c r="D1407" s="282"/>
      <c r="E1407" s="216" t="str">
        <f ca="1">IF(ISERROR($V1407),"",OFFSET('Smelter Look-up'!$D$4,$V1407-4,0)&amp;"")</f>
        <v/>
      </c>
      <c r="F1407" s="216" t="str">
        <f ca="1">IF(ISERROR($V1407),"",OFFSET('Smelter Look-up'!$E$4,$V1407-4,0))</f>
        <v/>
      </c>
      <c r="G1407" s="216" t="str">
        <f ca="1">IF(C1407=$X$4,"Enter smelter details",IF(ISERROR($V1407),"",OFFSET('Smelter Look-up'!$F$4,$V1407-4,0)))</f>
        <v/>
      </c>
      <c r="H1407" s="217" t="str">
        <f ca="1">IF(ISERROR($V1407),"",OFFSET('Smelter Look-up'!$G$4,$V1407-4,0))</f>
        <v/>
      </c>
      <c r="I1407" s="218" t="str">
        <f ca="1">IF(ISERROR($V1407),"",OFFSET('Smelter Look-up'!$H$4,$V1407-4,0))</f>
        <v/>
      </c>
      <c r="J1407" s="218" t="str">
        <f ca="1">IF(ISERROR($V1407),"",OFFSET('Smelter Look-up'!$I$4,$V1407-4,0))</f>
        <v/>
      </c>
      <c r="K1407" s="272"/>
      <c r="L1407" s="272"/>
      <c r="M1407" s="272"/>
      <c r="N1407" s="272"/>
      <c r="O1407" s="272"/>
      <c r="P1407" s="219"/>
      <c r="Q1407" s="273"/>
      <c r="R1407" s="216" t="str">
        <f ca="1">IF(ISERROR($V1407),"",OFFSET('Smelter Look-up'!$C$4,$V1407-4,0)&amp;"")</f>
        <v/>
      </c>
      <c r="S1407" s="224" t="str">
        <f t="shared" ca="1" si="201"/>
        <v/>
      </c>
      <c r="T1407" s="224" t="str">
        <f ca="1">IF(B1407="","",IF(ISERROR(MATCH($J1407,SorP!$B$1:$B$6230,0)),"",INDIRECT("'SorP'!$A$"&amp;MATCH($J1407,SorP!$B$1:$B$6230,0))))</f>
        <v/>
      </c>
      <c r="U1407" s="240"/>
      <c r="V1407" s="274" t="e">
        <f>IF(C1407="",NA(),MATCH($B1407&amp;$C1407,'Smelter Look-up'!$J:$J,0))</f>
        <v>#N/A</v>
      </c>
      <c r="W1407" s="275"/>
      <c r="X1407" s="275">
        <f t="shared" ca="1" si="202"/>
        <v>0</v>
      </c>
      <c r="Y1407" s="275"/>
      <c r="Z1407" s="275"/>
      <c r="AB1407" s="277" t="str">
        <f t="shared" si="203"/>
        <v/>
      </c>
    </row>
    <row r="1408" spans="1:28" s="276" customFormat="1" ht="20.25">
      <c r="A1408" s="330"/>
      <c r="B1408" s="216" t="str">
        <f>IF(LEN(A1408)=0,"",INDEX('Smelter Look-up'!$A:$A,MATCH($A1408,'Smelter Look-up'!$E:$E,0)))</f>
        <v/>
      </c>
      <c r="C1408" s="220" t="str">
        <f>IF(LEN(A1408)=0,"",INDEX('Smelter Look-up'!$C:$C,MATCH($A1408,'Smelter Look-up'!$E:$E,0)))</f>
        <v/>
      </c>
      <c r="D1408" s="282"/>
      <c r="E1408" s="216" t="str">
        <f ca="1">IF(ISERROR($V1408),"",OFFSET('Smelter Look-up'!$D$4,$V1408-4,0)&amp;"")</f>
        <v/>
      </c>
      <c r="F1408" s="216" t="str">
        <f ca="1">IF(ISERROR($V1408),"",OFFSET('Smelter Look-up'!$E$4,$V1408-4,0))</f>
        <v/>
      </c>
      <c r="G1408" s="216" t="str">
        <f ca="1">IF(C1408=$X$4,"Enter smelter details",IF(ISERROR($V1408),"",OFFSET('Smelter Look-up'!$F$4,$V1408-4,0)))</f>
        <v/>
      </c>
      <c r="H1408" s="217" t="str">
        <f ca="1">IF(ISERROR($V1408),"",OFFSET('Smelter Look-up'!$G$4,$V1408-4,0))</f>
        <v/>
      </c>
      <c r="I1408" s="218" t="str">
        <f ca="1">IF(ISERROR($V1408),"",OFFSET('Smelter Look-up'!$H$4,$V1408-4,0))</f>
        <v/>
      </c>
      <c r="J1408" s="218" t="str">
        <f ca="1">IF(ISERROR($V1408),"",OFFSET('Smelter Look-up'!$I$4,$V1408-4,0))</f>
        <v/>
      </c>
      <c r="K1408" s="272"/>
      <c r="L1408" s="272"/>
      <c r="M1408" s="272"/>
      <c r="N1408" s="272"/>
      <c r="O1408" s="272"/>
      <c r="P1408" s="219"/>
      <c r="Q1408" s="273"/>
      <c r="R1408" s="216" t="str">
        <f ca="1">IF(ISERROR($V1408),"",OFFSET('Smelter Look-up'!$C$4,$V1408-4,0)&amp;"")</f>
        <v/>
      </c>
      <c r="S1408" s="224" t="str">
        <f t="shared" ca="1" si="201"/>
        <v/>
      </c>
      <c r="T1408" s="224" t="str">
        <f ca="1">IF(B1408="","",IF(ISERROR(MATCH($J1408,SorP!$B$1:$B$6230,0)),"",INDIRECT("'SorP'!$A$"&amp;MATCH($J1408,SorP!$B$1:$B$6230,0))))</f>
        <v/>
      </c>
      <c r="U1408" s="240"/>
      <c r="V1408" s="274" t="e">
        <f>IF(C1408="",NA(),MATCH($B1408&amp;$C1408,'Smelter Look-up'!$J:$J,0))</f>
        <v>#N/A</v>
      </c>
      <c r="W1408" s="275"/>
      <c r="X1408" s="275">
        <f t="shared" ca="1" si="202"/>
        <v>0</v>
      </c>
      <c r="Y1408" s="275"/>
      <c r="Z1408" s="275"/>
      <c r="AB1408" s="277" t="str">
        <f t="shared" si="203"/>
        <v/>
      </c>
    </row>
    <row r="1409" spans="1:28" s="276" customFormat="1" ht="20.25">
      <c r="A1409" s="330"/>
      <c r="B1409" s="216" t="str">
        <f>IF(LEN(A1409)=0,"",INDEX('Smelter Look-up'!$A:$A,MATCH($A1409,'Smelter Look-up'!$E:$E,0)))</f>
        <v/>
      </c>
      <c r="C1409" s="220" t="str">
        <f>IF(LEN(A1409)=0,"",INDEX('Smelter Look-up'!$C:$C,MATCH($A1409,'Smelter Look-up'!$E:$E,0)))</f>
        <v/>
      </c>
      <c r="D1409" s="282"/>
      <c r="E1409" s="216" t="str">
        <f ca="1">IF(ISERROR($V1409),"",OFFSET('Smelter Look-up'!$D$4,$V1409-4,0)&amp;"")</f>
        <v/>
      </c>
      <c r="F1409" s="216" t="str">
        <f ca="1">IF(ISERROR($V1409),"",OFFSET('Smelter Look-up'!$E$4,$V1409-4,0))</f>
        <v/>
      </c>
      <c r="G1409" s="216" t="str">
        <f ca="1">IF(C1409=$X$4,"Enter smelter details",IF(ISERROR($V1409),"",OFFSET('Smelter Look-up'!$F$4,$V1409-4,0)))</f>
        <v/>
      </c>
      <c r="H1409" s="217" t="str">
        <f ca="1">IF(ISERROR($V1409),"",OFFSET('Smelter Look-up'!$G$4,$V1409-4,0))</f>
        <v/>
      </c>
      <c r="I1409" s="218" t="str">
        <f ca="1">IF(ISERROR($V1409),"",OFFSET('Smelter Look-up'!$H$4,$V1409-4,0))</f>
        <v/>
      </c>
      <c r="J1409" s="218" t="str">
        <f ca="1">IF(ISERROR($V1409),"",OFFSET('Smelter Look-up'!$I$4,$V1409-4,0))</f>
        <v/>
      </c>
      <c r="K1409" s="272"/>
      <c r="L1409" s="272"/>
      <c r="M1409" s="272"/>
      <c r="N1409" s="272"/>
      <c r="O1409" s="272"/>
      <c r="P1409" s="219"/>
      <c r="Q1409" s="273"/>
      <c r="R1409" s="216" t="str">
        <f ca="1">IF(ISERROR($V1409),"",OFFSET('Smelter Look-up'!$C$4,$V1409-4,0)&amp;"")</f>
        <v/>
      </c>
      <c r="S1409" s="224" t="str">
        <f t="shared" ca="1" si="201"/>
        <v/>
      </c>
      <c r="T1409" s="224" t="str">
        <f ca="1">IF(B1409="","",IF(ISERROR(MATCH($J1409,SorP!$B$1:$B$6230,0)),"",INDIRECT("'SorP'!$A$"&amp;MATCH($J1409,SorP!$B$1:$B$6230,0))))</f>
        <v/>
      </c>
      <c r="U1409" s="240"/>
      <c r="V1409" s="274" t="e">
        <f>IF(C1409="",NA(),MATCH($B1409&amp;$C1409,'Smelter Look-up'!$J:$J,0))</f>
        <v>#N/A</v>
      </c>
      <c r="W1409" s="275"/>
      <c r="X1409" s="275">
        <f t="shared" ca="1" si="202"/>
        <v>0</v>
      </c>
      <c r="Y1409" s="275"/>
      <c r="Z1409" s="275"/>
      <c r="AB1409" s="277" t="str">
        <f t="shared" si="203"/>
        <v/>
      </c>
    </row>
    <row r="1410" spans="1:28" s="276" customFormat="1" ht="20.25">
      <c r="A1410" s="330"/>
      <c r="B1410" s="216" t="str">
        <f>IF(LEN(A1410)=0,"",INDEX('Smelter Look-up'!$A:$A,MATCH($A1410,'Smelter Look-up'!$E:$E,0)))</f>
        <v/>
      </c>
      <c r="C1410" s="220" t="str">
        <f>IF(LEN(A1410)=0,"",INDEX('Smelter Look-up'!$C:$C,MATCH($A1410,'Smelter Look-up'!$E:$E,0)))</f>
        <v/>
      </c>
      <c r="D1410" s="282"/>
      <c r="E1410" s="216" t="str">
        <f ca="1">IF(ISERROR($V1410),"",OFFSET('Smelter Look-up'!$D$4,$V1410-4,0)&amp;"")</f>
        <v/>
      </c>
      <c r="F1410" s="216" t="str">
        <f ca="1">IF(ISERROR($V1410),"",OFFSET('Smelter Look-up'!$E$4,$V1410-4,0))</f>
        <v/>
      </c>
      <c r="G1410" s="216" t="str">
        <f ca="1">IF(C1410=$X$4,"Enter smelter details",IF(ISERROR($V1410),"",OFFSET('Smelter Look-up'!$F$4,$V1410-4,0)))</f>
        <v/>
      </c>
      <c r="H1410" s="217" t="str">
        <f ca="1">IF(ISERROR($V1410),"",OFFSET('Smelter Look-up'!$G$4,$V1410-4,0))</f>
        <v/>
      </c>
      <c r="I1410" s="218" t="str">
        <f ca="1">IF(ISERROR($V1410),"",OFFSET('Smelter Look-up'!$H$4,$V1410-4,0))</f>
        <v/>
      </c>
      <c r="J1410" s="218" t="str">
        <f ca="1">IF(ISERROR($V1410),"",OFFSET('Smelter Look-up'!$I$4,$V1410-4,0))</f>
        <v/>
      </c>
      <c r="K1410" s="272"/>
      <c r="L1410" s="272"/>
      <c r="M1410" s="272"/>
      <c r="N1410" s="272"/>
      <c r="O1410" s="272"/>
      <c r="P1410" s="219"/>
      <c r="Q1410" s="273"/>
      <c r="R1410" s="216" t="str">
        <f ca="1">IF(ISERROR($V1410),"",OFFSET('Smelter Look-up'!$C$4,$V1410-4,0)&amp;"")</f>
        <v/>
      </c>
      <c r="S1410" s="224" t="str">
        <f t="shared" ca="1" si="201"/>
        <v/>
      </c>
      <c r="T1410" s="224" t="str">
        <f ca="1">IF(B1410="","",IF(ISERROR(MATCH($J1410,SorP!$B$1:$B$6230,0)),"",INDIRECT("'SorP'!$A$"&amp;MATCH($J1410,SorP!$B$1:$B$6230,0))))</f>
        <v/>
      </c>
      <c r="U1410" s="240"/>
      <c r="V1410" s="274" t="e">
        <f>IF(C1410="",NA(),MATCH($B1410&amp;$C1410,'Smelter Look-up'!$J:$J,0))</f>
        <v>#N/A</v>
      </c>
      <c r="W1410" s="275"/>
      <c r="X1410" s="275">
        <f t="shared" ca="1" si="202"/>
        <v>0</v>
      </c>
      <c r="Y1410" s="275"/>
      <c r="Z1410" s="275"/>
      <c r="AB1410" s="277" t="str">
        <f t="shared" si="203"/>
        <v/>
      </c>
    </row>
    <row r="1411" spans="1:28" s="276" customFormat="1" ht="20.25">
      <c r="A1411" s="330"/>
      <c r="B1411" s="216" t="str">
        <f>IF(LEN(A1411)=0,"",INDEX('Smelter Look-up'!$A:$A,MATCH($A1411,'Smelter Look-up'!$E:$E,0)))</f>
        <v/>
      </c>
      <c r="C1411" s="220" t="str">
        <f>IF(LEN(A1411)=0,"",INDEX('Smelter Look-up'!$C:$C,MATCH($A1411,'Smelter Look-up'!$E:$E,0)))</f>
        <v/>
      </c>
      <c r="D1411" s="282"/>
      <c r="E1411" s="216" t="str">
        <f ca="1">IF(ISERROR($V1411),"",OFFSET('Smelter Look-up'!$D$4,$V1411-4,0)&amp;"")</f>
        <v/>
      </c>
      <c r="F1411" s="216" t="str">
        <f ca="1">IF(ISERROR($V1411),"",OFFSET('Smelter Look-up'!$E$4,$V1411-4,0))</f>
        <v/>
      </c>
      <c r="G1411" s="216" t="str">
        <f ca="1">IF(C1411=$X$4,"Enter smelter details",IF(ISERROR($V1411),"",OFFSET('Smelter Look-up'!$F$4,$V1411-4,0)))</f>
        <v/>
      </c>
      <c r="H1411" s="217" t="str">
        <f ca="1">IF(ISERROR($V1411),"",OFFSET('Smelter Look-up'!$G$4,$V1411-4,0))</f>
        <v/>
      </c>
      <c r="I1411" s="218" t="str">
        <f ca="1">IF(ISERROR($V1411),"",OFFSET('Smelter Look-up'!$H$4,$V1411-4,0))</f>
        <v/>
      </c>
      <c r="J1411" s="218" t="str">
        <f ca="1">IF(ISERROR($V1411),"",OFFSET('Smelter Look-up'!$I$4,$V1411-4,0))</f>
        <v/>
      </c>
      <c r="K1411" s="272"/>
      <c r="L1411" s="272"/>
      <c r="M1411" s="272"/>
      <c r="N1411" s="272"/>
      <c r="O1411" s="272"/>
      <c r="P1411" s="219"/>
      <c r="Q1411" s="273"/>
      <c r="R1411" s="216" t="str">
        <f ca="1">IF(ISERROR($V1411),"",OFFSET('Smelter Look-up'!$C$4,$V1411-4,0)&amp;"")</f>
        <v/>
      </c>
      <c r="S1411" s="224" t="str">
        <f t="shared" ca="1" si="201"/>
        <v/>
      </c>
      <c r="T1411" s="224" t="str">
        <f ca="1">IF(B1411="","",IF(ISERROR(MATCH($J1411,SorP!$B$1:$B$6230,0)),"",INDIRECT("'SorP'!$A$"&amp;MATCH($J1411,SorP!$B$1:$B$6230,0))))</f>
        <v/>
      </c>
      <c r="U1411" s="240"/>
      <c r="V1411" s="274" t="e">
        <f>IF(C1411="",NA(),MATCH($B1411&amp;$C1411,'Smelter Look-up'!$J:$J,0))</f>
        <v>#N/A</v>
      </c>
      <c r="W1411" s="275"/>
      <c r="X1411" s="275">
        <f t="shared" ca="1" si="202"/>
        <v>0</v>
      </c>
      <c r="Y1411" s="275"/>
      <c r="Z1411" s="275"/>
      <c r="AB1411" s="277" t="str">
        <f t="shared" si="203"/>
        <v/>
      </c>
    </row>
    <row r="1412" spans="1:28" s="276" customFormat="1" ht="20.25">
      <c r="A1412" s="330"/>
      <c r="B1412" s="216" t="str">
        <f>IF(LEN(A1412)=0,"",INDEX('Smelter Look-up'!$A:$A,MATCH($A1412,'Smelter Look-up'!$E:$E,0)))</f>
        <v/>
      </c>
      <c r="C1412" s="220" t="str">
        <f>IF(LEN(A1412)=0,"",INDEX('Smelter Look-up'!$C:$C,MATCH($A1412,'Smelter Look-up'!$E:$E,0)))</f>
        <v/>
      </c>
      <c r="D1412" s="282"/>
      <c r="E1412" s="216" t="str">
        <f ca="1">IF(ISERROR($V1412),"",OFFSET('Smelter Look-up'!$D$4,$V1412-4,0)&amp;"")</f>
        <v/>
      </c>
      <c r="F1412" s="216" t="str">
        <f ca="1">IF(ISERROR($V1412),"",OFFSET('Smelter Look-up'!$E$4,$V1412-4,0))</f>
        <v/>
      </c>
      <c r="G1412" s="216" t="str">
        <f ca="1">IF(C1412=$X$4,"Enter smelter details",IF(ISERROR($V1412),"",OFFSET('Smelter Look-up'!$F$4,$V1412-4,0)))</f>
        <v/>
      </c>
      <c r="H1412" s="217" t="str">
        <f ca="1">IF(ISERROR($V1412),"",OFFSET('Smelter Look-up'!$G$4,$V1412-4,0))</f>
        <v/>
      </c>
      <c r="I1412" s="218" t="str">
        <f ca="1">IF(ISERROR($V1412),"",OFFSET('Smelter Look-up'!$H$4,$V1412-4,0))</f>
        <v/>
      </c>
      <c r="J1412" s="218" t="str">
        <f ca="1">IF(ISERROR($V1412),"",OFFSET('Smelter Look-up'!$I$4,$V1412-4,0))</f>
        <v/>
      </c>
      <c r="K1412" s="272"/>
      <c r="L1412" s="272"/>
      <c r="M1412" s="272"/>
      <c r="N1412" s="272"/>
      <c r="O1412" s="272"/>
      <c r="P1412" s="219"/>
      <c r="Q1412" s="273"/>
      <c r="R1412" s="216" t="str">
        <f ca="1">IF(ISERROR($V1412),"",OFFSET('Smelter Look-up'!$C$4,$V1412-4,0)&amp;"")</f>
        <v/>
      </c>
      <c r="S1412" s="224" t="str">
        <f t="shared" ca="1" si="201"/>
        <v/>
      </c>
      <c r="T1412" s="224" t="str">
        <f ca="1">IF(B1412="","",IF(ISERROR(MATCH($J1412,SorP!$B$1:$B$6230,0)),"",INDIRECT("'SorP'!$A$"&amp;MATCH($J1412,SorP!$B$1:$B$6230,0))))</f>
        <v/>
      </c>
      <c r="U1412" s="240"/>
      <c r="V1412" s="274" t="e">
        <f>IF(C1412="",NA(),MATCH($B1412&amp;$C1412,'Smelter Look-up'!$J:$J,0))</f>
        <v>#N/A</v>
      </c>
      <c r="W1412" s="275"/>
      <c r="X1412" s="275">
        <f t="shared" ca="1" si="202"/>
        <v>0</v>
      </c>
      <c r="Y1412" s="275"/>
      <c r="Z1412" s="275"/>
      <c r="AB1412" s="277" t="str">
        <f t="shared" si="203"/>
        <v/>
      </c>
    </row>
    <row r="1413" spans="1:28" s="276" customFormat="1" ht="20.25">
      <c r="A1413" s="330"/>
      <c r="B1413" s="216" t="str">
        <f>IF(LEN(A1413)=0,"",INDEX('Smelter Look-up'!$A:$A,MATCH($A1413,'Smelter Look-up'!$E:$E,0)))</f>
        <v/>
      </c>
      <c r="C1413" s="220" t="str">
        <f>IF(LEN(A1413)=0,"",INDEX('Smelter Look-up'!$C:$C,MATCH($A1413,'Smelter Look-up'!$E:$E,0)))</f>
        <v/>
      </c>
      <c r="D1413" s="282"/>
      <c r="E1413" s="216" t="str">
        <f ca="1">IF(ISERROR($V1413),"",OFFSET('Smelter Look-up'!$D$4,$V1413-4,0)&amp;"")</f>
        <v/>
      </c>
      <c r="F1413" s="216" t="str">
        <f ca="1">IF(ISERROR($V1413),"",OFFSET('Smelter Look-up'!$E$4,$V1413-4,0))</f>
        <v/>
      </c>
      <c r="G1413" s="216" t="str">
        <f ca="1">IF(C1413=$X$4,"Enter smelter details",IF(ISERROR($V1413),"",OFFSET('Smelter Look-up'!$F$4,$V1413-4,0)))</f>
        <v/>
      </c>
      <c r="H1413" s="217" t="str">
        <f ca="1">IF(ISERROR($V1413),"",OFFSET('Smelter Look-up'!$G$4,$V1413-4,0))</f>
        <v/>
      </c>
      <c r="I1413" s="218" t="str">
        <f ca="1">IF(ISERROR($V1413),"",OFFSET('Smelter Look-up'!$H$4,$V1413-4,0))</f>
        <v/>
      </c>
      <c r="J1413" s="218" t="str">
        <f ca="1">IF(ISERROR($V1413),"",OFFSET('Smelter Look-up'!$I$4,$V1413-4,0))</f>
        <v/>
      </c>
      <c r="K1413" s="272"/>
      <c r="L1413" s="272"/>
      <c r="M1413" s="272"/>
      <c r="N1413" s="272"/>
      <c r="O1413" s="272"/>
      <c r="P1413" s="219"/>
      <c r="Q1413" s="273"/>
      <c r="R1413" s="216" t="str">
        <f ca="1">IF(ISERROR($V1413),"",OFFSET('Smelter Look-up'!$C$4,$V1413-4,0)&amp;"")</f>
        <v/>
      </c>
      <c r="S1413" s="224" t="str">
        <f t="shared" ca="1" si="201"/>
        <v/>
      </c>
      <c r="T1413" s="224" t="str">
        <f ca="1">IF(B1413="","",IF(ISERROR(MATCH($J1413,SorP!$B$1:$B$6230,0)),"",INDIRECT("'SorP'!$A$"&amp;MATCH($J1413,SorP!$B$1:$B$6230,0))))</f>
        <v/>
      </c>
      <c r="U1413" s="240"/>
      <c r="V1413" s="274" t="e">
        <f>IF(C1413="",NA(),MATCH($B1413&amp;$C1413,'Smelter Look-up'!$J:$J,0))</f>
        <v>#N/A</v>
      </c>
      <c r="W1413" s="275"/>
      <c r="X1413" s="275">
        <f t="shared" ca="1" si="202"/>
        <v>0</v>
      </c>
      <c r="Y1413" s="275"/>
      <c r="Z1413" s="275"/>
      <c r="AB1413" s="277" t="str">
        <f t="shared" si="203"/>
        <v/>
      </c>
    </row>
    <row r="1414" spans="1:28" s="276" customFormat="1" ht="20.25">
      <c r="A1414" s="330"/>
      <c r="B1414" s="216" t="str">
        <f>IF(LEN(A1414)=0,"",INDEX('Smelter Look-up'!$A:$A,MATCH($A1414,'Smelter Look-up'!$E:$E,0)))</f>
        <v/>
      </c>
      <c r="C1414" s="220" t="str">
        <f>IF(LEN(A1414)=0,"",INDEX('Smelter Look-up'!$C:$C,MATCH($A1414,'Smelter Look-up'!$E:$E,0)))</f>
        <v/>
      </c>
      <c r="D1414" s="282"/>
      <c r="E1414" s="216" t="str">
        <f ca="1">IF(ISERROR($V1414),"",OFFSET('Smelter Look-up'!$D$4,$V1414-4,0)&amp;"")</f>
        <v/>
      </c>
      <c r="F1414" s="216" t="str">
        <f ca="1">IF(ISERROR($V1414),"",OFFSET('Smelter Look-up'!$E$4,$V1414-4,0))</f>
        <v/>
      </c>
      <c r="G1414" s="216" t="str">
        <f ca="1">IF(C1414=$X$4,"Enter smelter details",IF(ISERROR($V1414),"",OFFSET('Smelter Look-up'!$F$4,$V1414-4,0)))</f>
        <v/>
      </c>
      <c r="H1414" s="217" t="str">
        <f ca="1">IF(ISERROR($V1414),"",OFFSET('Smelter Look-up'!$G$4,$V1414-4,0))</f>
        <v/>
      </c>
      <c r="I1414" s="218" t="str">
        <f ca="1">IF(ISERROR($V1414),"",OFFSET('Smelter Look-up'!$H$4,$V1414-4,0))</f>
        <v/>
      </c>
      <c r="J1414" s="218" t="str">
        <f ca="1">IF(ISERROR($V1414),"",OFFSET('Smelter Look-up'!$I$4,$V1414-4,0))</f>
        <v/>
      </c>
      <c r="K1414" s="272"/>
      <c r="L1414" s="272"/>
      <c r="M1414" s="272"/>
      <c r="N1414" s="272"/>
      <c r="O1414" s="272"/>
      <c r="P1414" s="219"/>
      <c r="Q1414" s="273"/>
      <c r="R1414" s="216" t="str">
        <f ca="1">IF(ISERROR($V1414),"",OFFSET('Smelter Look-up'!$C$4,$V1414-4,0)&amp;"")</f>
        <v/>
      </c>
      <c r="S1414" s="224" t="str">
        <f t="shared" ca="1" si="201"/>
        <v/>
      </c>
      <c r="T1414" s="224" t="str">
        <f ca="1">IF(B1414="","",IF(ISERROR(MATCH($J1414,SorP!$B$1:$B$6230,0)),"",INDIRECT("'SorP'!$A$"&amp;MATCH($J1414,SorP!$B$1:$B$6230,0))))</f>
        <v/>
      </c>
      <c r="U1414" s="240"/>
      <c r="V1414" s="274" t="e">
        <f>IF(C1414="",NA(),MATCH($B1414&amp;$C1414,'Smelter Look-up'!$J:$J,0))</f>
        <v>#N/A</v>
      </c>
      <c r="W1414" s="275"/>
      <c r="X1414" s="275">
        <f t="shared" ca="1" si="202"/>
        <v>0</v>
      </c>
      <c r="Y1414" s="275"/>
      <c r="Z1414" s="275"/>
      <c r="AB1414" s="277" t="str">
        <f t="shared" si="203"/>
        <v/>
      </c>
    </row>
    <row r="1415" spans="1:28" s="276" customFormat="1" ht="20.25">
      <c r="A1415" s="330"/>
      <c r="B1415" s="216" t="str">
        <f>IF(LEN(A1415)=0,"",INDEX('Smelter Look-up'!$A:$A,MATCH($A1415,'Smelter Look-up'!$E:$E,0)))</f>
        <v/>
      </c>
      <c r="C1415" s="220" t="str">
        <f>IF(LEN(A1415)=0,"",INDEX('Smelter Look-up'!$C:$C,MATCH($A1415,'Smelter Look-up'!$E:$E,0)))</f>
        <v/>
      </c>
      <c r="D1415" s="282"/>
      <c r="E1415" s="216" t="str">
        <f ca="1">IF(ISERROR($V1415),"",OFFSET('Smelter Look-up'!$D$4,$V1415-4,0)&amp;"")</f>
        <v/>
      </c>
      <c r="F1415" s="216" t="str">
        <f ca="1">IF(ISERROR($V1415),"",OFFSET('Smelter Look-up'!$E$4,$V1415-4,0))</f>
        <v/>
      </c>
      <c r="G1415" s="216" t="str">
        <f ca="1">IF(C1415=$X$4,"Enter smelter details",IF(ISERROR($V1415),"",OFFSET('Smelter Look-up'!$F$4,$V1415-4,0)))</f>
        <v/>
      </c>
      <c r="H1415" s="217" t="str">
        <f ca="1">IF(ISERROR($V1415),"",OFFSET('Smelter Look-up'!$G$4,$V1415-4,0))</f>
        <v/>
      </c>
      <c r="I1415" s="218" t="str">
        <f ca="1">IF(ISERROR($V1415),"",OFFSET('Smelter Look-up'!$H$4,$V1415-4,0))</f>
        <v/>
      </c>
      <c r="J1415" s="218" t="str">
        <f ca="1">IF(ISERROR($V1415),"",OFFSET('Smelter Look-up'!$I$4,$V1415-4,0))</f>
        <v/>
      </c>
      <c r="K1415" s="272"/>
      <c r="L1415" s="272"/>
      <c r="M1415" s="272"/>
      <c r="N1415" s="272"/>
      <c r="O1415" s="272"/>
      <c r="P1415" s="219"/>
      <c r="Q1415" s="273"/>
      <c r="R1415" s="216" t="str">
        <f ca="1">IF(ISERROR($V1415),"",OFFSET('Smelter Look-up'!$C$4,$V1415-4,0)&amp;"")</f>
        <v/>
      </c>
      <c r="S1415" s="224" t="str">
        <f t="shared" ca="1" si="201"/>
        <v/>
      </c>
      <c r="T1415" s="224" t="str">
        <f ca="1">IF(B1415="","",IF(ISERROR(MATCH($J1415,SorP!$B$1:$B$6230,0)),"",INDIRECT("'SorP'!$A$"&amp;MATCH($J1415,SorP!$B$1:$B$6230,0))))</f>
        <v/>
      </c>
      <c r="U1415" s="240"/>
      <c r="V1415" s="274" t="e">
        <f>IF(C1415="",NA(),MATCH($B1415&amp;$C1415,'Smelter Look-up'!$J:$J,0))</f>
        <v>#N/A</v>
      </c>
      <c r="W1415" s="275"/>
      <c r="X1415" s="275">
        <f t="shared" ca="1" si="202"/>
        <v>0</v>
      </c>
      <c r="Y1415" s="275"/>
      <c r="Z1415" s="275"/>
      <c r="AB1415" s="277" t="str">
        <f t="shared" si="203"/>
        <v/>
      </c>
    </row>
    <row r="1416" spans="1:28" s="276" customFormat="1" ht="20.25">
      <c r="A1416" s="330"/>
      <c r="B1416" s="216" t="str">
        <f>IF(LEN(A1416)=0,"",INDEX('Smelter Look-up'!$A:$A,MATCH($A1416,'Smelter Look-up'!$E:$E,0)))</f>
        <v/>
      </c>
      <c r="C1416" s="220" t="str">
        <f>IF(LEN(A1416)=0,"",INDEX('Smelter Look-up'!$C:$C,MATCH($A1416,'Smelter Look-up'!$E:$E,0)))</f>
        <v/>
      </c>
      <c r="D1416" s="282"/>
      <c r="E1416" s="216" t="str">
        <f ca="1">IF(ISERROR($V1416),"",OFFSET('Smelter Look-up'!$D$4,$V1416-4,0)&amp;"")</f>
        <v/>
      </c>
      <c r="F1416" s="216" t="str">
        <f ca="1">IF(ISERROR($V1416),"",OFFSET('Smelter Look-up'!$E$4,$V1416-4,0))</f>
        <v/>
      </c>
      <c r="G1416" s="216" t="str">
        <f ca="1">IF(C1416=$X$4,"Enter smelter details",IF(ISERROR($V1416),"",OFFSET('Smelter Look-up'!$F$4,$V1416-4,0)))</f>
        <v/>
      </c>
      <c r="H1416" s="217" t="str">
        <f ca="1">IF(ISERROR($V1416),"",OFFSET('Smelter Look-up'!$G$4,$V1416-4,0))</f>
        <v/>
      </c>
      <c r="I1416" s="218" t="str">
        <f ca="1">IF(ISERROR($V1416),"",OFFSET('Smelter Look-up'!$H$4,$V1416-4,0))</f>
        <v/>
      </c>
      <c r="J1416" s="218" t="str">
        <f ca="1">IF(ISERROR($V1416),"",OFFSET('Smelter Look-up'!$I$4,$V1416-4,0))</f>
        <v/>
      </c>
      <c r="K1416" s="272"/>
      <c r="L1416" s="272"/>
      <c r="M1416" s="272"/>
      <c r="N1416" s="272"/>
      <c r="O1416" s="272"/>
      <c r="P1416" s="219"/>
      <c r="Q1416" s="273"/>
      <c r="R1416" s="216" t="str">
        <f ca="1">IF(ISERROR($V1416),"",OFFSET('Smelter Look-up'!$C$4,$V1416-4,0)&amp;"")</f>
        <v/>
      </c>
      <c r="S1416" s="224" t="str">
        <f t="shared" ca="1" si="201"/>
        <v/>
      </c>
      <c r="T1416" s="224" t="str">
        <f ca="1">IF(B1416="","",IF(ISERROR(MATCH($J1416,SorP!$B$1:$B$6230,0)),"",INDIRECT("'SorP'!$A$"&amp;MATCH($J1416,SorP!$B$1:$B$6230,0))))</f>
        <v/>
      </c>
      <c r="U1416" s="240"/>
      <c r="V1416" s="274" t="e">
        <f>IF(C1416="",NA(),MATCH($B1416&amp;$C1416,'Smelter Look-up'!$J:$J,0))</f>
        <v>#N/A</v>
      </c>
      <c r="W1416" s="275"/>
      <c r="X1416" s="275">
        <f t="shared" ca="1" si="202"/>
        <v>0</v>
      </c>
      <c r="Y1416" s="275"/>
      <c r="Z1416" s="275"/>
      <c r="AB1416" s="277" t="str">
        <f t="shared" si="203"/>
        <v/>
      </c>
    </row>
    <row r="1417" spans="1:28" s="276" customFormat="1" ht="20.25">
      <c r="A1417" s="330"/>
      <c r="B1417" s="216" t="str">
        <f>IF(LEN(A1417)=0,"",INDEX('Smelter Look-up'!$A:$A,MATCH($A1417,'Smelter Look-up'!$E:$E,0)))</f>
        <v/>
      </c>
      <c r="C1417" s="220" t="str">
        <f>IF(LEN(A1417)=0,"",INDEX('Smelter Look-up'!$C:$C,MATCH($A1417,'Smelter Look-up'!$E:$E,0)))</f>
        <v/>
      </c>
      <c r="D1417" s="282"/>
      <c r="E1417" s="216" t="str">
        <f ca="1">IF(ISERROR($V1417),"",OFFSET('Smelter Look-up'!$D$4,$V1417-4,0)&amp;"")</f>
        <v/>
      </c>
      <c r="F1417" s="216" t="str">
        <f ca="1">IF(ISERROR($V1417),"",OFFSET('Smelter Look-up'!$E$4,$V1417-4,0))</f>
        <v/>
      </c>
      <c r="G1417" s="216" t="str">
        <f ca="1">IF(C1417=$X$4,"Enter smelter details",IF(ISERROR($V1417),"",OFFSET('Smelter Look-up'!$F$4,$V1417-4,0)))</f>
        <v/>
      </c>
      <c r="H1417" s="217" t="str">
        <f ca="1">IF(ISERROR($V1417),"",OFFSET('Smelter Look-up'!$G$4,$V1417-4,0))</f>
        <v/>
      </c>
      <c r="I1417" s="218" t="str">
        <f ca="1">IF(ISERROR($V1417),"",OFFSET('Smelter Look-up'!$H$4,$V1417-4,0))</f>
        <v/>
      </c>
      <c r="J1417" s="218" t="str">
        <f ca="1">IF(ISERROR($V1417),"",OFFSET('Smelter Look-up'!$I$4,$V1417-4,0))</f>
        <v/>
      </c>
      <c r="K1417" s="272"/>
      <c r="L1417" s="272"/>
      <c r="M1417" s="272"/>
      <c r="N1417" s="272"/>
      <c r="O1417" s="272"/>
      <c r="P1417" s="219"/>
      <c r="Q1417" s="273"/>
      <c r="R1417" s="216" t="str">
        <f ca="1">IF(ISERROR($V1417),"",OFFSET('Smelter Look-up'!$C$4,$V1417-4,0)&amp;"")</f>
        <v/>
      </c>
      <c r="S1417" s="224" t="str">
        <f t="shared" ca="1" si="201"/>
        <v/>
      </c>
      <c r="T1417" s="224" t="str">
        <f ca="1">IF(B1417="","",IF(ISERROR(MATCH($J1417,SorP!$B$1:$B$6230,0)),"",INDIRECT("'SorP'!$A$"&amp;MATCH($J1417,SorP!$B$1:$B$6230,0))))</f>
        <v/>
      </c>
      <c r="U1417" s="240"/>
      <c r="V1417" s="274" t="e">
        <f>IF(C1417="",NA(),MATCH($B1417&amp;$C1417,'Smelter Look-up'!$J:$J,0))</f>
        <v>#N/A</v>
      </c>
      <c r="W1417" s="275"/>
      <c r="X1417" s="275">
        <f t="shared" ca="1" si="202"/>
        <v>0</v>
      </c>
      <c r="Y1417" s="275"/>
      <c r="Z1417" s="275"/>
      <c r="AB1417" s="277" t="str">
        <f t="shared" si="203"/>
        <v/>
      </c>
    </row>
    <row r="1418" spans="1:28" s="276" customFormat="1" ht="20.25">
      <c r="A1418" s="330"/>
      <c r="B1418" s="216" t="str">
        <f>IF(LEN(A1418)=0,"",INDEX('Smelter Look-up'!$A:$A,MATCH($A1418,'Smelter Look-up'!$E:$E,0)))</f>
        <v/>
      </c>
      <c r="C1418" s="220" t="str">
        <f>IF(LEN(A1418)=0,"",INDEX('Smelter Look-up'!$C:$C,MATCH($A1418,'Smelter Look-up'!$E:$E,0)))</f>
        <v/>
      </c>
      <c r="D1418" s="282"/>
      <c r="E1418" s="216" t="str">
        <f ca="1">IF(ISERROR($V1418),"",OFFSET('Smelter Look-up'!$D$4,$V1418-4,0)&amp;"")</f>
        <v/>
      </c>
      <c r="F1418" s="216" t="str">
        <f ca="1">IF(ISERROR($V1418),"",OFFSET('Smelter Look-up'!$E$4,$V1418-4,0))</f>
        <v/>
      </c>
      <c r="G1418" s="216" t="str">
        <f ca="1">IF(C1418=$X$4,"Enter smelter details",IF(ISERROR($V1418),"",OFFSET('Smelter Look-up'!$F$4,$V1418-4,0)))</f>
        <v/>
      </c>
      <c r="H1418" s="217" t="str">
        <f ca="1">IF(ISERROR($V1418),"",OFFSET('Smelter Look-up'!$G$4,$V1418-4,0))</f>
        <v/>
      </c>
      <c r="I1418" s="218" t="str">
        <f ca="1">IF(ISERROR($V1418),"",OFFSET('Smelter Look-up'!$H$4,$V1418-4,0))</f>
        <v/>
      </c>
      <c r="J1418" s="218" t="str">
        <f ca="1">IF(ISERROR($V1418),"",OFFSET('Smelter Look-up'!$I$4,$V1418-4,0))</f>
        <v/>
      </c>
      <c r="K1418" s="272"/>
      <c r="L1418" s="272"/>
      <c r="M1418" s="272"/>
      <c r="N1418" s="272"/>
      <c r="O1418" s="272"/>
      <c r="P1418" s="219"/>
      <c r="Q1418" s="273"/>
      <c r="R1418" s="216" t="str">
        <f ca="1">IF(ISERROR($V1418),"",OFFSET('Smelter Look-up'!$C$4,$V1418-4,0)&amp;"")</f>
        <v/>
      </c>
      <c r="S1418" s="224" t="str">
        <f t="shared" ca="1" si="201"/>
        <v/>
      </c>
      <c r="T1418" s="224" t="str">
        <f ca="1">IF(B1418="","",IF(ISERROR(MATCH($J1418,SorP!$B$1:$B$6230,0)),"",INDIRECT("'SorP'!$A$"&amp;MATCH($J1418,SorP!$B$1:$B$6230,0))))</f>
        <v/>
      </c>
      <c r="U1418" s="240"/>
      <c r="V1418" s="274" t="e">
        <f>IF(C1418="",NA(),MATCH($B1418&amp;$C1418,'Smelter Look-up'!$J:$J,0))</f>
        <v>#N/A</v>
      </c>
      <c r="W1418" s="275"/>
      <c r="X1418" s="275">
        <f t="shared" ca="1" si="202"/>
        <v>0</v>
      </c>
      <c r="Y1418" s="275"/>
      <c r="Z1418" s="275"/>
      <c r="AB1418" s="277" t="str">
        <f t="shared" si="203"/>
        <v/>
      </c>
    </row>
    <row r="1419" spans="1:28" s="276" customFormat="1" ht="20.25">
      <c r="A1419" s="330"/>
      <c r="B1419" s="216" t="str">
        <f>IF(LEN(A1419)=0,"",INDEX('Smelter Look-up'!$A:$A,MATCH($A1419,'Smelter Look-up'!$E:$E,0)))</f>
        <v/>
      </c>
      <c r="C1419" s="220" t="str">
        <f>IF(LEN(A1419)=0,"",INDEX('Smelter Look-up'!$C:$C,MATCH($A1419,'Smelter Look-up'!$E:$E,0)))</f>
        <v/>
      </c>
      <c r="D1419" s="282"/>
      <c r="E1419" s="216" t="str">
        <f ca="1">IF(ISERROR($V1419),"",OFFSET('Smelter Look-up'!$D$4,$V1419-4,0)&amp;"")</f>
        <v/>
      </c>
      <c r="F1419" s="216" t="str">
        <f ca="1">IF(ISERROR($V1419),"",OFFSET('Smelter Look-up'!$E$4,$V1419-4,0))</f>
        <v/>
      </c>
      <c r="G1419" s="216" t="str">
        <f ca="1">IF(C1419=$X$4,"Enter smelter details",IF(ISERROR($V1419),"",OFFSET('Smelter Look-up'!$F$4,$V1419-4,0)))</f>
        <v/>
      </c>
      <c r="H1419" s="217" t="str">
        <f ca="1">IF(ISERROR($V1419),"",OFFSET('Smelter Look-up'!$G$4,$V1419-4,0))</f>
        <v/>
      </c>
      <c r="I1419" s="218" t="str">
        <f ca="1">IF(ISERROR($V1419),"",OFFSET('Smelter Look-up'!$H$4,$V1419-4,0))</f>
        <v/>
      </c>
      <c r="J1419" s="218" t="str">
        <f ca="1">IF(ISERROR($V1419),"",OFFSET('Smelter Look-up'!$I$4,$V1419-4,0))</f>
        <v/>
      </c>
      <c r="K1419" s="272"/>
      <c r="L1419" s="272"/>
      <c r="M1419" s="272"/>
      <c r="N1419" s="272"/>
      <c r="O1419" s="272"/>
      <c r="P1419" s="219"/>
      <c r="Q1419" s="273"/>
      <c r="R1419" s="216" t="str">
        <f ca="1">IF(ISERROR($V1419),"",OFFSET('Smelter Look-up'!$C$4,$V1419-4,0)&amp;"")</f>
        <v/>
      </c>
      <c r="S1419" s="224" t="str">
        <f t="shared" ca="1" si="201"/>
        <v/>
      </c>
      <c r="T1419" s="224" t="str">
        <f ca="1">IF(B1419="","",IF(ISERROR(MATCH($J1419,SorP!$B$1:$B$6230,0)),"",INDIRECT("'SorP'!$A$"&amp;MATCH($J1419,SorP!$B$1:$B$6230,0))))</f>
        <v/>
      </c>
      <c r="U1419" s="240"/>
      <c r="V1419" s="274" t="e">
        <f>IF(C1419="",NA(),MATCH($B1419&amp;$C1419,'Smelter Look-up'!$J:$J,0))</f>
        <v>#N/A</v>
      </c>
      <c r="W1419" s="275"/>
      <c r="X1419" s="275">
        <f t="shared" ca="1" si="202"/>
        <v>0</v>
      </c>
      <c r="Y1419" s="275"/>
      <c r="Z1419" s="275"/>
      <c r="AB1419" s="277" t="str">
        <f t="shared" si="203"/>
        <v/>
      </c>
    </row>
    <row r="1420" spans="1:28" s="276" customFormat="1" ht="20.25">
      <c r="A1420" s="330"/>
      <c r="B1420" s="216" t="str">
        <f>IF(LEN(A1420)=0,"",INDEX('Smelter Look-up'!$A:$A,MATCH($A1420,'Smelter Look-up'!$E:$E,0)))</f>
        <v/>
      </c>
      <c r="C1420" s="220" t="str">
        <f>IF(LEN(A1420)=0,"",INDEX('Smelter Look-up'!$C:$C,MATCH($A1420,'Smelter Look-up'!$E:$E,0)))</f>
        <v/>
      </c>
      <c r="D1420" s="282"/>
      <c r="E1420" s="216" t="str">
        <f ca="1">IF(ISERROR($V1420),"",OFFSET('Smelter Look-up'!$D$4,$V1420-4,0)&amp;"")</f>
        <v/>
      </c>
      <c r="F1420" s="216" t="str">
        <f ca="1">IF(ISERROR($V1420),"",OFFSET('Smelter Look-up'!$E$4,$V1420-4,0))</f>
        <v/>
      </c>
      <c r="G1420" s="216" t="str">
        <f ca="1">IF(C1420=$X$4,"Enter smelter details",IF(ISERROR($V1420),"",OFFSET('Smelter Look-up'!$F$4,$V1420-4,0)))</f>
        <v/>
      </c>
      <c r="H1420" s="217" t="str">
        <f ca="1">IF(ISERROR($V1420),"",OFFSET('Smelter Look-up'!$G$4,$V1420-4,0))</f>
        <v/>
      </c>
      <c r="I1420" s="218" t="str">
        <f ca="1">IF(ISERROR($V1420),"",OFFSET('Smelter Look-up'!$H$4,$V1420-4,0))</f>
        <v/>
      </c>
      <c r="J1420" s="218" t="str">
        <f ca="1">IF(ISERROR($V1420),"",OFFSET('Smelter Look-up'!$I$4,$V1420-4,0))</f>
        <v/>
      </c>
      <c r="K1420" s="272"/>
      <c r="L1420" s="272"/>
      <c r="M1420" s="272"/>
      <c r="N1420" s="272"/>
      <c r="O1420" s="272"/>
      <c r="P1420" s="219"/>
      <c r="Q1420" s="273"/>
      <c r="R1420" s="216" t="str">
        <f ca="1">IF(ISERROR($V1420),"",OFFSET('Smelter Look-up'!$C$4,$V1420-4,0)&amp;"")</f>
        <v/>
      </c>
      <c r="S1420" s="224" t="str">
        <f t="shared" ca="1" si="201"/>
        <v/>
      </c>
      <c r="T1420" s="224" t="str">
        <f ca="1">IF(B1420="","",IF(ISERROR(MATCH($J1420,SorP!$B$1:$B$6230,0)),"",INDIRECT("'SorP'!$A$"&amp;MATCH($J1420,SorP!$B$1:$B$6230,0))))</f>
        <v/>
      </c>
      <c r="U1420" s="240"/>
      <c r="V1420" s="274" t="e">
        <f>IF(C1420="",NA(),MATCH($B1420&amp;$C1420,'Smelter Look-up'!$J:$J,0))</f>
        <v>#N/A</v>
      </c>
      <c r="W1420" s="275"/>
      <c r="X1420" s="275">
        <f t="shared" ca="1" si="202"/>
        <v>0</v>
      </c>
      <c r="Y1420" s="275"/>
      <c r="Z1420" s="275"/>
      <c r="AB1420" s="277" t="str">
        <f t="shared" si="203"/>
        <v/>
      </c>
    </row>
    <row r="1421" spans="1:28" s="276" customFormat="1" ht="20.25">
      <c r="A1421" s="330"/>
      <c r="B1421" s="216" t="str">
        <f>IF(LEN(A1421)=0,"",INDEX('Smelter Look-up'!$A:$A,MATCH($A1421,'Smelter Look-up'!$E:$E,0)))</f>
        <v/>
      </c>
      <c r="C1421" s="220" t="str">
        <f>IF(LEN(A1421)=0,"",INDEX('Smelter Look-up'!$C:$C,MATCH($A1421,'Smelter Look-up'!$E:$E,0)))</f>
        <v/>
      </c>
      <c r="D1421" s="282"/>
      <c r="E1421" s="216" t="str">
        <f ca="1">IF(ISERROR($V1421),"",OFFSET('Smelter Look-up'!$D$4,$V1421-4,0)&amp;"")</f>
        <v/>
      </c>
      <c r="F1421" s="216" t="str">
        <f ca="1">IF(ISERROR($V1421),"",OFFSET('Smelter Look-up'!$E$4,$V1421-4,0))</f>
        <v/>
      </c>
      <c r="G1421" s="216" t="str">
        <f ca="1">IF(C1421=$X$4,"Enter smelter details",IF(ISERROR($V1421),"",OFFSET('Smelter Look-up'!$F$4,$V1421-4,0)))</f>
        <v/>
      </c>
      <c r="H1421" s="217" t="str">
        <f ca="1">IF(ISERROR($V1421),"",OFFSET('Smelter Look-up'!$G$4,$V1421-4,0))</f>
        <v/>
      </c>
      <c r="I1421" s="218" t="str">
        <f ca="1">IF(ISERROR($V1421),"",OFFSET('Smelter Look-up'!$H$4,$V1421-4,0))</f>
        <v/>
      </c>
      <c r="J1421" s="218" t="str">
        <f ca="1">IF(ISERROR($V1421),"",OFFSET('Smelter Look-up'!$I$4,$V1421-4,0))</f>
        <v/>
      </c>
      <c r="K1421" s="272"/>
      <c r="L1421" s="272"/>
      <c r="M1421" s="272"/>
      <c r="N1421" s="272"/>
      <c r="O1421" s="272"/>
      <c r="P1421" s="219"/>
      <c r="Q1421" s="273"/>
      <c r="R1421" s="216" t="str">
        <f ca="1">IF(ISERROR($V1421),"",OFFSET('Smelter Look-up'!$C$4,$V1421-4,0)&amp;"")</f>
        <v/>
      </c>
      <c r="S1421" s="224" t="str">
        <f t="shared" ca="1" si="201"/>
        <v/>
      </c>
      <c r="T1421" s="224" t="str">
        <f ca="1">IF(B1421="","",IF(ISERROR(MATCH($J1421,SorP!$B$1:$B$6230,0)),"",INDIRECT("'SorP'!$A$"&amp;MATCH($J1421,SorP!$B$1:$B$6230,0))))</f>
        <v/>
      </c>
      <c r="U1421" s="240"/>
      <c r="V1421" s="274" t="e">
        <f>IF(C1421="",NA(),MATCH($B1421&amp;$C1421,'Smelter Look-up'!$J:$J,0))</f>
        <v>#N/A</v>
      </c>
      <c r="W1421" s="275"/>
      <c r="X1421" s="275">
        <f t="shared" ca="1" si="202"/>
        <v>0</v>
      </c>
      <c r="Y1421" s="275"/>
      <c r="Z1421" s="275"/>
      <c r="AB1421" s="277" t="str">
        <f t="shared" si="203"/>
        <v/>
      </c>
    </row>
    <row r="1422" spans="1:28" s="276" customFormat="1" ht="20.25">
      <c r="A1422" s="330"/>
      <c r="B1422" s="216" t="str">
        <f>IF(LEN(A1422)=0,"",INDEX('Smelter Look-up'!$A:$A,MATCH($A1422,'Smelter Look-up'!$E:$E,0)))</f>
        <v/>
      </c>
      <c r="C1422" s="220" t="str">
        <f>IF(LEN(A1422)=0,"",INDEX('Smelter Look-up'!$C:$C,MATCH($A1422,'Smelter Look-up'!$E:$E,0)))</f>
        <v/>
      </c>
      <c r="D1422" s="282"/>
      <c r="E1422" s="216" t="str">
        <f ca="1">IF(ISERROR($V1422),"",OFFSET('Smelter Look-up'!$D$4,$V1422-4,0)&amp;"")</f>
        <v/>
      </c>
      <c r="F1422" s="216" t="str">
        <f ca="1">IF(ISERROR($V1422),"",OFFSET('Smelter Look-up'!$E$4,$V1422-4,0))</f>
        <v/>
      </c>
      <c r="G1422" s="216" t="str">
        <f ca="1">IF(C1422=$X$4,"Enter smelter details",IF(ISERROR($V1422),"",OFFSET('Smelter Look-up'!$F$4,$V1422-4,0)))</f>
        <v/>
      </c>
      <c r="H1422" s="217" t="str">
        <f ca="1">IF(ISERROR($V1422),"",OFFSET('Smelter Look-up'!$G$4,$V1422-4,0))</f>
        <v/>
      </c>
      <c r="I1422" s="218" t="str">
        <f ca="1">IF(ISERROR($V1422),"",OFFSET('Smelter Look-up'!$H$4,$V1422-4,0))</f>
        <v/>
      </c>
      <c r="J1422" s="218" t="str">
        <f ca="1">IF(ISERROR($V1422),"",OFFSET('Smelter Look-up'!$I$4,$V1422-4,0))</f>
        <v/>
      </c>
      <c r="K1422" s="272"/>
      <c r="L1422" s="272"/>
      <c r="M1422" s="272"/>
      <c r="N1422" s="272"/>
      <c r="O1422" s="272"/>
      <c r="P1422" s="219"/>
      <c r="Q1422" s="273"/>
      <c r="R1422" s="216" t="str">
        <f ca="1">IF(ISERROR($V1422),"",OFFSET('Smelter Look-up'!$C$4,$V1422-4,0)&amp;"")</f>
        <v/>
      </c>
      <c r="S1422" s="224" t="str">
        <f t="shared" ca="1" si="201"/>
        <v/>
      </c>
      <c r="T1422" s="224" t="str">
        <f ca="1">IF(B1422="","",IF(ISERROR(MATCH($J1422,SorP!$B$1:$B$6230,0)),"",INDIRECT("'SorP'!$A$"&amp;MATCH($J1422,SorP!$B$1:$B$6230,0))))</f>
        <v/>
      </c>
      <c r="U1422" s="240"/>
      <c r="V1422" s="274" t="e">
        <f>IF(C1422="",NA(),MATCH($B1422&amp;$C1422,'Smelter Look-up'!$J:$J,0))</f>
        <v>#N/A</v>
      </c>
      <c r="W1422" s="275"/>
      <c r="X1422" s="275">
        <f t="shared" ca="1" si="202"/>
        <v>0</v>
      </c>
      <c r="Y1422" s="275"/>
      <c r="Z1422" s="275"/>
      <c r="AB1422" s="277" t="str">
        <f t="shared" si="203"/>
        <v/>
      </c>
    </row>
    <row r="1423" spans="1:28" s="276" customFormat="1" ht="20.25">
      <c r="A1423" s="330"/>
      <c r="B1423" s="216" t="str">
        <f>IF(LEN(A1423)=0,"",INDEX('Smelter Look-up'!$A:$A,MATCH($A1423,'Smelter Look-up'!$E:$E,0)))</f>
        <v/>
      </c>
      <c r="C1423" s="220" t="str">
        <f>IF(LEN(A1423)=0,"",INDEX('Smelter Look-up'!$C:$C,MATCH($A1423,'Smelter Look-up'!$E:$E,0)))</f>
        <v/>
      </c>
      <c r="D1423" s="282"/>
      <c r="E1423" s="216" t="str">
        <f ca="1">IF(ISERROR($V1423),"",OFFSET('Smelter Look-up'!$D$4,$V1423-4,0)&amp;"")</f>
        <v/>
      </c>
      <c r="F1423" s="216" t="str">
        <f ca="1">IF(ISERROR($V1423),"",OFFSET('Smelter Look-up'!$E$4,$V1423-4,0))</f>
        <v/>
      </c>
      <c r="G1423" s="216" t="str">
        <f ca="1">IF(C1423=$X$4,"Enter smelter details",IF(ISERROR($V1423),"",OFFSET('Smelter Look-up'!$F$4,$V1423-4,0)))</f>
        <v/>
      </c>
      <c r="H1423" s="217" t="str">
        <f ca="1">IF(ISERROR($V1423),"",OFFSET('Smelter Look-up'!$G$4,$V1423-4,0))</f>
        <v/>
      </c>
      <c r="I1423" s="218" t="str">
        <f ca="1">IF(ISERROR($V1423),"",OFFSET('Smelter Look-up'!$H$4,$V1423-4,0))</f>
        <v/>
      </c>
      <c r="J1423" s="218" t="str">
        <f ca="1">IF(ISERROR($V1423),"",OFFSET('Smelter Look-up'!$I$4,$V1423-4,0))</f>
        <v/>
      </c>
      <c r="K1423" s="272"/>
      <c r="L1423" s="272"/>
      <c r="M1423" s="272"/>
      <c r="N1423" s="272"/>
      <c r="O1423" s="272"/>
      <c r="P1423" s="219"/>
      <c r="Q1423" s="273"/>
      <c r="R1423" s="216" t="str">
        <f ca="1">IF(ISERROR($V1423),"",OFFSET('Smelter Look-up'!$C$4,$V1423-4,0)&amp;"")</f>
        <v/>
      </c>
      <c r="S1423" s="224" t="str">
        <f t="shared" ca="1" si="201"/>
        <v/>
      </c>
      <c r="T1423" s="224" t="str">
        <f ca="1">IF(B1423="","",IF(ISERROR(MATCH($J1423,SorP!$B$1:$B$6230,0)),"",INDIRECT("'SorP'!$A$"&amp;MATCH($J1423,SorP!$B$1:$B$6230,0))))</f>
        <v/>
      </c>
      <c r="U1423" s="240"/>
      <c r="V1423" s="274" t="e">
        <f>IF(C1423="",NA(),MATCH($B1423&amp;$C1423,'Smelter Look-up'!$J:$J,0))</f>
        <v>#N/A</v>
      </c>
      <c r="W1423" s="275"/>
      <c r="X1423" s="275">
        <f t="shared" ca="1" si="202"/>
        <v>0</v>
      </c>
      <c r="Y1423" s="275"/>
      <c r="Z1423" s="275"/>
      <c r="AB1423" s="277" t="str">
        <f t="shared" si="203"/>
        <v/>
      </c>
    </row>
    <row r="1424" spans="1:28" s="276" customFormat="1" ht="20.25">
      <c r="A1424" s="330"/>
      <c r="B1424" s="216" t="str">
        <f>IF(LEN(A1424)=0,"",INDEX('Smelter Look-up'!$A:$A,MATCH($A1424,'Smelter Look-up'!$E:$E,0)))</f>
        <v/>
      </c>
      <c r="C1424" s="220" t="str">
        <f>IF(LEN(A1424)=0,"",INDEX('Smelter Look-up'!$C:$C,MATCH($A1424,'Smelter Look-up'!$E:$E,0)))</f>
        <v/>
      </c>
      <c r="D1424" s="282"/>
      <c r="E1424" s="216" t="str">
        <f ca="1">IF(ISERROR($V1424),"",OFFSET('Smelter Look-up'!$D$4,$V1424-4,0)&amp;"")</f>
        <v/>
      </c>
      <c r="F1424" s="216" t="str">
        <f ca="1">IF(ISERROR($V1424),"",OFFSET('Smelter Look-up'!$E$4,$V1424-4,0))</f>
        <v/>
      </c>
      <c r="G1424" s="216" t="str">
        <f ca="1">IF(C1424=$X$4,"Enter smelter details",IF(ISERROR($V1424),"",OFFSET('Smelter Look-up'!$F$4,$V1424-4,0)))</f>
        <v/>
      </c>
      <c r="H1424" s="217" t="str">
        <f ca="1">IF(ISERROR($V1424),"",OFFSET('Smelter Look-up'!$G$4,$V1424-4,0))</f>
        <v/>
      </c>
      <c r="I1424" s="218" t="str">
        <f ca="1">IF(ISERROR($V1424),"",OFFSET('Smelter Look-up'!$H$4,$V1424-4,0))</f>
        <v/>
      </c>
      <c r="J1424" s="218" t="str">
        <f ca="1">IF(ISERROR($V1424),"",OFFSET('Smelter Look-up'!$I$4,$V1424-4,0))</f>
        <v/>
      </c>
      <c r="K1424" s="272"/>
      <c r="L1424" s="272"/>
      <c r="M1424" s="272"/>
      <c r="N1424" s="272"/>
      <c r="O1424" s="272"/>
      <c r="P1424" s="219"/>
      <c r="Q1424" s="273"/>
      <c r="R1424" s="216" t="str">
        <f ca="1">IF(ISERROR($V1424),"",OFFSET('Smelter Look-up'!$C$4,$V1424-4,0)&amp;"")</f>
        <v/>
      </c>
      <c r="S1424" s="224" t="str">
        <f t="shared" ca="1" si="201"/>
        <v/>
      </c>
      <c r="T1424" s="224" t="str">
        <f ca="1">IF(B1424="","",IF(ISERROR(MATCH($J1424,SorP!$B$1:$B$6230,0)),"",INDIRECT("'SorP'!$A$"&amp;MATCH($J1424,SorP!$B$1:$B$6230,0))))</f>
        <v/>
      </c>
      <c r="U1424" s="240"/>
      <c r="V1424" s="274" t="e">
        <f>IF(C1424="",NA(),MATCH($B1424&amp;$C1424,'Smelter Look-up'!$J:$J,0))</f>
        <v>#N/A</v>
      </c>
      <c r="W1424" s="275"/>
      <c r="X1424" s="275">
        <f t="shared" ca="1" si="202"/>
        <v>0</v>
      </c>
      <c r="Y1424" s="275"/>
      <c r="Z1424" s="275"/>
      <c r="AB1424" s="277" t="str">
        <f t="shared" si="203"/>
        <v/>
      </c>
    </row>
    <row r="1425" spans="1:28" s="276" customFormat="1" ht="20.25">
      <c r="A1425" s="330"/>
      <c r="B1425" s="216" t="str">
        <f>IF(LEN(A1425)=0,"",INDEX('Smelter Look-up'!$A:$A,MATCH($A1425,'Smelter Look-up'!$E:$E,0)))</f>
        <v/>
      </c>
      <c r="C1425" s="220" t="str">
        <f>IF(LEN(A1425)=0,"",INDEX('Smelter Look-up'!$C:$C,MATCH($A1425,'Smelter Look-up'!$E:$E,0)))</f>
        <v/>
      </c>
      <c r="D1425" s="282"/>
      <c r="E1425" s="216" t="str">
        <f ca="1">IF(ISERROR($V1425),"",OFFSET('Smelter Look-up'!$D$4,$V1425-4,0)&amp;"")</f>
        <v/>
      </c>
      <c r="F1425" s="216" t="str">
        <f ca="1">IF(ISERROR($V1425),"",OFFSET('Smelter Look-up'!$E$4,$V1425-4,0))</f>
        <v/>
      </c>
      <c r="G1425" s="216" t="str">
        <f ca="1">IF(C1425=$X$4,"Enter smelter details",IF(ISERROR($V1425),"",OFFSET('Smelter Look-up'!$F$4,$V1425-4,0)))</f>
        <v/>
      </c>
      <c r="H1425" s="217" t="str">
        <f ca="1">IF(ISERROR($V1425),"",OFFSET('Smelter Look-up'!$G$4,$V1425-4,0))</f>
        <v/>
      </c>
      <c r="I1425" s="218" t="str">
        <f ca="1">IF(ISERROR($V1425),"",OFFSET('Smelter Look-up'!$H$4,$V1425-4,0))</f>
        <v/>
      </c>
      <c r="J1425" s="218" t="str">
        <f ca="1">IF(ISERROR($V1425),"",OFFSET('Smelter Look-up'!$I$4,$V1425-4,0))</f>
        <v/>
      </c>
      <c r="K1425" s="272"/>
      <c r="L1425" s="272"/>
      <c r="M1425" s="272"/>
      <c r="N1425" s="272"/>
      <c r="O1425" s="272"/>
      <c r="P1425" s="219"/>
      <c r="Q1425" s="273"/>
      <c r="R1425" s="216" t="str">
        <f ca="1">IF(ISERROR($V1425),"",OFFSET('Smelter Look-up'!$C$4,$V1425-4,0)&amp;"")</f>
        <v/>
      </c>
      <c r="S1425" s="224" t="str">
        <f t="shared" ca="1" si="201"/>
        <v/>
      </c>
      <c r="T1425" s="224" t="str">
        <f ca="1">IF(B1425="","",IF(ISERROR(MATCH($J1425,SorP!$B$1:$B$6230,0)),"",INDIRECT("'SorP'!$A$"&amp;MATCH($J1425,SorP!$B$1:$B$6230,0))))</f>
        <v/>
      </c>
      <c r="U1425" s="240"/>
      <c r="V1425" s="274" t="e">
        <f>IF(C1425="",NA(),MATCH($B1425&amp;$C1425,'Smelter Look-up'!$J:$J,0))</f>
        <v>#N/A</v>
      </c>
      <c r="W1425" s="275"/>
      <c r="X1425" s="275">
        <f t="shared" ca="1" si="202"/>
        <v>0</v>
      </c>
      <c r="Y1425" s="275"/>
      <c r="Z1425" s="275"/>
      <c r="AB1425" s="277" t="str">
        <f t="shared" si="203"/>
        <v/>
      </c>
    </row>
    <row r="1426" spans="1:28" s="276" customFormat="1" ht="20.25">
      <c r="A1426" s="330"/>
      <c r="B1426" s="216" t="str">
        <f>IF(LEN(A1426)=0,"",INDEX('Smelter Look-up'!$A:$A,MATCH($A1426,'Smelter Look-up'!$E:$E,0)))</f>
        <v/>
      </c>
      <c r="C1426" s="220" t="str">
        <f>IF(LEN(A1426)=0,"",INDEX('Smelter Look-up'!$C:$C,MATCH($A1426,'Smelter Look-up'!$E:$E,0)))</f>
        <v/>
      </c>
      <c r="D1426" s="282"/>
      <c r="E1426" s="216" t="str">
        <f ca="1">IF(ISERROR($V1426),"",OFFSET('Smelter Look-up'!$D$4,$V1426-4,0)&amp;"")</f>
        <v/>
      </c>
      <c r="F1426" s="216" t="str">
        <f ca="1">IF(ISERROR($V1426),"",OFFSET('Smelter Look-up'!$E$4,$V1426-4,0))</f>
        <v/>
      </c>
      <c r="G1426" s="216" t="str">
        <f ca="1">IF(C1426=$X$4,"Enter smelter details",IF(ISERROR($V1426),"",OFFSET('Smelter Look-up'!$F$4,$V1426-4,0)))</f>
        <v/>
      </c>
      <c r="H1426" s="217" t="str">
        <f ca="1">IF(ISERROR($V1426),"",OFFSET('Smelter Look-up'!$G$4,$V1426-4,0))</f>
        <v/>
      </c>
      <c r="I1426" s="218" t="str">
        <f ca="1">IF(ISERROR($V1426),"",OFFSET('Smelter Look-up'!$H$4,$V1426-4,0))</f>
        <v/>
      </c>
      <c r="J1426" s="218" t="str">
        <f ca="1">IF(ISERROR($V1426),"",OFFSET('Smelter Look-up'!$I$4,$V1426-4,0))</f>
        <v/>
      </c>
      <c r="K1426" s="272"/>
      <c r="L1426" s="272"/>
      <c r="M1426" s="272"/>
      <c r="N1426" s="272"/>
      <c r="O1426" s="272"/>
      <c r="P1426" s="219"/>
      <c r="Q1426" s="273"/>
      <c r="R1426" s="216" t="str">
        <f ca="1">IF(ISERROR($V1426),"",OFFSET('Smelter Look-up'!$C$4,$V1426-4,0)&amp;"")</f>
        <v/>
      </c>
      <c r="S1426" s="224" t="str">
        <f t="shared" ca="1" si="201"/>
        <v/>
      </c>
      <c r="T1426" s="224" t="str">
        <f ca="1">IF(B1426="","",IF(ISERROR(MATCH($J1426,SorP!$B$1:$B$6230,0)),"",INDIRECT("'SorP'!$A$"&amp;MATCH($J1426,SorP!$B$1:$B$6230,0))))</f>
        <v/>
      </c>
      <c r="U1426" s="240"/>
      <c r="V1426" s="274" t="e">
        <f>IF(C1426="",NA(),MATCH($B1426&amp;$C1426,'Smelter Look-up'!$J:$J,0))</f>
        <v>#N/A</v>
      </c>
      <c r="W1426" s="275"/>
      <c r="X1426" s="275">
        <f t="shared" ca="1" si="202"/>
        <v>0</v>
      </c>
      <c r="Y1426" s="275"/>
      <c r="Z1426" s="275"/>
      <c r="AB1426" s="277" t="str">
        <f t="shared" si="203"/>
        <v/>
      </c>
    </row>
    <row r="1427" spans="1:28" s="276" customFormat="1" ht="20.25">
      <c r="A1427" s="330"/>
      <c r="B1427" s="216" t="str">
        <f>IF(LEN(A1427)=0,"",INDEX('Smelter Look-up'!$A:$A,MATCH($A1427,'Smelter Look-up'!$E:$E,0)))</f>
        <v/>
      </c>
      <c r="C1427" s="220" t="str">
        <f>IF(LEN(A1427)=0,"",INDEX('Smelter Look-up'!$C:$C,MATCH($A1427,'Smelter Look-up'!$E:$E,0)))</f>
        <v/>
      </c>
      <c r="D1427" s="282"/>
      <c r="E1427" s="216" t="str">
        <f ca="1">IF(ISERROR($V1427),"",OFFSET('Smelter Look-up'!$D$4,$V1427-4,0)&amp;"")</f>
        <v/>
      </c>
      <c r="F1427" s="216" t="str">
        <f ca="1">IF(ISERROR($V1427),"",OFFSET('Smelter Look-up'!$E$4,$V1427-4,0))</f>
        <v/>
      </c>
      <c r="G1427" s="216" t="str">
        <f ca="1">IF(C1427=$X$4,"Enter smelter details",IF(ISERROR($V1427),"",OFFSET('Smelter Look-up'!$F$4,$V1427-4,0)))</f>
        <v/>
      </c>
      <c r="H1427" s="217" t="str">
        <f ca="1">IF(ISERROR($V1427),"",OFFSET('Smelter Look-up'!$G$4,$V1427-4,0))</f>
        <v/>
      </c>
      <c r="I1427" s="218" t="str">
        <f ca="1">IF(ISERROR($V1427),"",OFFSET('Smelter Look-up'!$H$4,$V1427-4,0))</f>
        <v/>
      </c>
      <c r="J1427" s="218" t="str">
        <f ca="1">IF(ISERROR($V1427),"",OFFSET('Smelter Look-up'!$I$4,$V1427-4,0))</f>
        <v/>
      </c>
      <c r="K1427" s="272"/>
      <c r="L1427" s="272"/>
      <c r="M1427" s="272"/>
      <c r="N1427" s="272"/>
      <c r="O1427" s="272"/>
      <c r="P1427" s="219"/>
      <c r="Q1427" s="273"/>
      <c r="R1427" s="216" t="str">
        <f ca="1">IF(ISERROR($V1427),"",OFFSET('Smelter Look-up'!$C$4,$V1427-4,0)&amp;"")</f>
        <v/>
      </c>
      <c r="S1427" s="224" t="str">
        <f t="shared" ca="1" si="201"/>
        <v/>
      </c>
      <c r="T1427" s="224" t="str">
        <f ca="1">IF(B1427="","",IF(ISERROR(MATCH($J1427,SorP!$B$1:$B$6230,0)),"",INDIRECT("'SorP'!$A$"&amp;MATCH($J1427,SorP!$B$1:$B$6230,0))))</f>
        <v/>
      </c>
      <c r="U1427" s="240"/>
      <c r="V1427" s="274" t="e">
        <f>IF(C1427="",NA(),MATCH($B1427&amp;$C1427,'Smelter Look-up'!$J:$J,0))</f>
        <v>#N/A</v>
      </c>
      <c r="W1427" s="275"/>
      <c r="X1427" s="275">
        <f t="shared" ca="1" si="202"/>
        <v>0</v>
      </c>
      <c r="Y1427" s="275"/>
      <c r="Z1427" s="275"/>
      <c r="AB1427" s="277" t="str">
        <f t="shared" si="203"/>
        <v/>
      </c>
    </row>
    <row r="1428" spans="1:28" s="276" customFormat="1" ht="20.25">
      <c r="A1428" s="330"/>
      <c r="B1428" s="216" t="str">
        <f>IF(LEN(A1428)=0,"",INDEX('Smelter Look-up'!$A:$A,MATCH($A1428,'Smelter Look-up'!$E:$E,0)))</f>
        <v/>
      </c>
      <c r="C1428" s="220" t="str">
        <f>IF(LEN(A1428)=0,"",INDEX('Smelter Look-up'!$C:$C,MATCH($A1428,'Smelter Look-up'!$E:$E,0)))</f>
        <v/>
      </c>
      <c r="D1428" s="282"/>
      <c r="E1428" s="216" t="str">
        <f ca="1">IF(ISERROR($V1428),"",OFFSET('Smelter Look-up'!$D$4,$V1428-4,0)&amp;"")</f>
        <v/>
      </c>
      <c r="F1428" s="216" t="str">
        <f ca="1">IF(ISERROR($V1428),"",OFFSET('Smelter Look-up'!$E$4,$V1428-4,0))</f>
        <v/>
      </c>
      <c r="G1428" s="216" t="str">
        <f ca="1">IF(C1428=$X$4,"Enter smelter details",IF(ISERROR($V1428),"",OFFSET('Smelter Look-up'!$F$4,$V1428-4,0)))</f>
        <v/>
      </c>
      <c r="H1428" s="217" t="str">
        <f ca="1">IF(ISERROR($V1428),"",OFFSET('Smelter Look-up'!$G$4,$V1428-4,0))</f>
        <v/>
      </c>
      <c r="I1428" s="218" t="str">
        <f ca="1">IF(ISERROR($V1428),"",OFFSET('Smelter Look-up'!$H$4,$V1428-4,0))</f>
        <v/>
      </c>
      <c r="J1428" s="218" t="str">
        <f ca="1">IF(ISERROR($V1428),"",OFFSET('Smelter Look-up'!$I$4,$V1428-4,0))</f>
        <v/>
      </c>
      <c r="K1428" s="272"/>
      <c r="L1428" s="272"/>
      <c r="M1428" s="272"/>
      <c r="N1428" s="272"/>
      <c r="O1428" s="272"/>
      <c r="P1428" s="219"/>
      <c r="Q1428" s="273"/>
      <c r="R1428" s="216" t="str">
        <f ca="1">IF(ISERROR($V1428),"",OFFSET('Smelter Look-up'!$C$4,$V1428-4,0)&amp;"")</f>
        <v/>
      </c>
      <c r="S1428" s="224" t="str">
        <f t="shared" ca="1" si="201"/>
        <v/>
      </c>
      <c r="T1428" s="224" t="str">
        <f ca="1">IF(B1428="","",IF(ISERROR(MATCH($J1428,SorP!$B$1:$B$6230,0)),"",INDIRECT("'SorP'!$A$"&amp;MATCH($J1428,SorP!$B$1:$B$6230,0))))</f>
        <v/>
      </c>
      <c r="U1428" s="240"/>
      <c r="V1428" s="274" t="e">
        <f>IF(C1428="",NA(),MATCH($B1428&amp;$C1428,'Smelter Look-up'!$J:$J,0))</f>
        <v>#N/A</v>
      </c>
      <c r="W1428" s="275"/>
      <c r="X1428" s="275">
        <f t="shared" ca="1" si="202"/>
        <v>0</v>
      </c>
      <c r="Y1428" s="275"/>
      <c r="Z1428" s="275"/>
      <c r="AB1428" s="277" t="str">
        <f t="shared" si="203"/>
        <v/>
      </c>
    </row>
    <row r="1429" spans="1:28" s="276" customFormat="1" ht="20.25">
      <c r="A1429" s="330"/>
      <c r="B1429" s="216" t="str">
        <f>IF(LEN(A1429)=0,"",INDEX('Smelter Look-up'!$A:$A,MATCH($A1429,'Smelter Look-up'!$E:$E,0)))</f>
        <v/>
      </c>
      <c r="C1429" s="220" t="str">
        <f>IF(LEN(A1429)=0,"",INDEX('Smelter Look-up'!$C:$C,MATCH($A1429,'Smelter Look-up'!$E:$E,0)))</f>
        <v/>
      </c>
      <c r="D1429" s="282"/>
      <c r="E1429" s="216" t="str">
        <f ca="1">IF(ISERROR($V1429),"",OFFSET('Smelter Look-up'!$D$4,$V1429-4,0)&amp;"")</f>
        <v/>
      </c>
      <c r="F1429" s="216" t="str">
        <f ca="1">IF(ISERROR($V1429),"",OFFSET('Smelter Look-up'!$E$4,$V1429-4,0))</f>
        <v/>
      </c>
      <c r="G1429" s="216" t="str">
        <f ca="1">IF(C1429=$X$4,"Enter smelter details",IF(ISERROR($V1429),"",OFFSET('Smelter Look-up'!$F$4,$V1429-4,0)))</f>
        <v/>
      </c>
      <c r="H1429" s="217" t="str">
        <f ca="1">IF(ISERROR($V1429),"",OFFSET('Smelter Look-up'!$G$4,$V1429-4,0))</f>
        <v/>
      </c>
      <c r="I1429" s="218" t="str">
        <f ca="1">IF(ISERROR($V1429),"",OFFSET('Smelter Look-up'!$H$4,$V1429-4,0))</f>
        <v/>
      </c>
      <c r="J1429" s="218" t="str">
        <f ca="1">IF(ISERROR($V1429),"",OFFSET('Smelter Look-up'!$I$4,$V1429-4,0))</f>
        <v/>
      </c>
      <c r="K1429" s="272"/>
      <c r="L1429" s="272"/>
      <c r="M1429" s="272"/>
      <c r="N1429" s="272"/>
      <c r="O1429" s="272"/>
      <c r="P1429" s="219"/>
      <c r="Q1429" s="273"/>
      <c r="R1429" s="216" t="str">
        <f ca="1">IF(ISERROR($V1429),"",OFFSET('Smelter Look-up'!$C$4,$V1429-4,0)&amp;"")</f>
        <v/>
      </c>
      <c r="S1429" s="224" t="str">
        <f t="shared" ca="1" si="201"/>
        <v/>
      </c>
      <c r="T1429" s="224" t="str">
        <f ca="1">IF(B1429="","",IF(ISERROR(MATCH($J1429,SorP!$B$1:$B$6230,0)),"",INDIRECT("'SorP'!$A$"&amp;MATCH($J1429,SorP!$B$1:$B$6230,0))))</f>
        <v/>
      </c>
      <c r="U1429" s="240"/>
      <c r="V1429" s="274" t="e">
        <f>IF(C1429="",NA(),MATCH($B1429&amp;$C1429,'Smelter Look-up'!$J:$J,0))</f>
        <v>#N/A</v>
      </c>
      <c r="W1429" s="275"/>
      <c r="X1429" s="275">
        <f t="shared" ca="1" si="202"/>
        <v>0</v>
      </c>
      <c r="Y1429" s="275"/>
      <c r="Z1429" s="275"/>
      <c r="AB1429" s="277" t="str">
        <f t="shared" si="203"/>
        <v/>
      </c>
    </row>
    <row r="1430" spans="1:28" s="276" customFormat="1" ht="20.25">
      <c r="A1430" s="330"/>
      <c r="B1430" s="216" t="str">
        <f>IF(LEN(A1430)=0,"",INDEX('Smelter Look-up'!$A:$A,MATCH($A1430,'Smelter Look-up'!$E:$E,0)))</f>
        <v/>
      </c>
      <c r="C1430" s="220" t="str">
        <f>IF(LEN(A1430)=0,"",INDEX('Smelter Look-up'!$C:$C,MATCH($A1430,'Smelter Look-up'!$E:$E,0)))</f>
        <v/>
      </c>
      <c r="D1430" s="282"/>
      <c r="E1430" s="216" t="str">
        <f ca="1">IF(ISERROR($V1430),"",OFFSET('Smelter Look-up'!$D$4,$V1430-4,0)&amp;"")</f>
        <v/>
      </c>
      <c r="F1430" s="216" t="str">
        <f ca="1">IF(ISERROR($V1430),"",OFFSET('Smelter Look-up'!$E$4,$V1430-4,0))</f>
        <v/>
      </c>
      <c r="G1430" s="216" t="str">
        <f ca="1">IF(C1430=$X$4,"Enter smelter details",IF(ISERROR($V1430),"",OFFSET('Smelter Look-up'!$F$4,$V1430-4,0)))</f>
        <v/>
      </c>
      <c r="H1430" s="217" t="str">
        <f ca="1">IF(ISERROR($V1430),"",OFFSET('Smelter Look-up'!$G$4,$V1430-4,0))</f>
        <v/>
      </c>
      <c r="I1430" s="218" t="str">
        <f ca="1">IF(ISERROR($V1430),"",OFFSET('Smelter Look-up'!$H$4,$V1430-4,0))</f>
        <v/>
      </c>
      <c r="J1430" s="218" t="str">
        <f ca="1">IF(ISERROR($V1430),"",OFFSET('Smelter Look-up'!$I$4,$V1430-4,0))</f>
        <v/>
      </c>
      <c r="K1430" s="272"/>
      <c r="L1430" s="272"/>
      <c r="M1430" s="272"/>
      <c r="N1430" s="272"/>
      <c r="O1430" s="272"/>
      <c r="P1430" s="219"/>
      <c r="Q1430" s="273"/>
      <c r="R1430" s="216" t="str">
        <f ca="1">IF(ISERROR($V1430),"",OFFSET('Smelter Look-up'!$C$4,$V1430-4,0)&amp;"")</f>
        <v/>
      </c>
      <c r="S1430" s="224" t="str">
        <f t="shared" ca="1" si="201"/>
        <v/>
      </c>
      <c r="T1430" s="224" t="str">
        <f ca="1">IF(B1430="","",IF(ISERROR(MATCH($J1430,SorP!$B$1:$B$6230,0)),"",INDIRECT("'SorP'!$A$"&amp;MATCH($J1430,SorP!$B$1:$B$6230,0))))</f>
        <v/>
      </c>
      <c r="U1430" s="240"/>
      <c r="V1430" s="274" t="e">
        <f>IF(C1430="",NA(),MATCH($B1430&amp;$C1430,'Smelter Look-up'!$J:$J,0))</f>
        <v>#N/A</v>
      </c>
      <c r="W1430" s="275"/>
      <c r="X1430" s="275">
        <f t="shared" ca="1" si="202"/>
        <v>0</v>
      </c>
      <c r="Y1430" s="275"/>
      <c r="Z1430" s="275"/>
      <c r="AB1430" s="277" t="str">
        <f t="shared" si="203"/>
        <v/>
      </c>
    </row>
    <row r="1431" spans="1:28" s="276" customFormat="1" ht="20.25">
      <c r="A1431" s="330"/>
      <c r="B1431" s="216" t="str">
        <f>IF(LEN(A1431)=0,"",INDEX('Smelter Look-up'!$A:$A,MATCH($A1431,'Smelter Look-up'!$E:$E,0)))</f>
        <v/>
      </c>
      <c r="C1431" s="220" t="str">
        <f>IF(LEN(A1431)=0,"",INDEX('Smelter Look-up'!$C:$C,MATCH($A1431,'Smelter Look-up'!$E:$E,0)))</f>
        <v/>
      </c>
      <c r="D1431" s="282"/>
      <c r="E1431" s="216" t="str">
        <f ca="1">IF(ISERROR($V1431),"",OFFSET('Smelter Look-up'!$D$4,$V1431-4,0)&amp;"")</f>
        <v/>
      </c>
      <c r="F1431" s="216" t="str">
        <f ca="1">IF(ISERROR($V1431),"",OFFSET('Smelter Look-up'!$E$4,$V1431-4,0))</f>
        <v/>
      </c>
      <c r="G1431" s="216" t="str">
        <f ca="1">IF(C1431=$X$4,"Enter smelter details",IF(ISERROR($V1431),"",OFFSET('Smelter Look-up'!$F$4,$V1431-4,0)))</f>
        <v/>
      </c>
      <c r="H1431" s="217" t="str">
        <f ca="1">IF(ISERROR($V1431),"",OFFSET('Smelter Look-up'!$G$4,$V1431-4,0))</f>
        <v/>
      </c>
      <c r="I1431" s="218" t="str">
        <f ca="1">IF(ISERROR($V1431),"",OFFSET('Smelter Look-up'!$H$4,$V1431-4,0))</f>
        <v/>
      </c>
      <c r="J1431" s="218" t="str">
        <f ca="1">IF(ISERROR($V1431),"",OFFSET('Smelter Look-up'!$I$4,$V1431-4,0))</f>
        <v/>
      </c>
      <c r="K1431" s="272"/>
      <c r="L1431" s="272"/>
      <c r="M1431" s="272"/>
      <c r="N1431" s="272"/>
      <c r="O1431" s="272"/>
      <c r="P1431" s="219"/>
      <c r="Q1431" s="273"/>
      <c r="R1431" s="216" t="str">
        <f ca="1">IF(ISERROR($V1431),"",OFFSET('Smelter Look-up'!$C$4,$V1431-4,0)&amp;"")</f>
        <v/>
      </c>
      <c r="S1431" s="224" t="str">
        <f t="shared" ca="1" si="201"/>
        <v/>
      </c>
      <c r="T1431" s="224" t="str">
        <f ca="1">IF(B1431="","",IF(ISERROR(MATCH($J1431,SorP!$B$1:$B$6230,0)),"",INDIRECT("'SorP'!$A$"&amp;MATCH($J1431,SorP!$B$1:$B$6230,0))))</f>
        <v/>
      </c>
      <c r="U1431" s="240"/>
      <c r="V1431" s="274" t="e">
        <f>IF(C1431="",NA(),MATCH($B1431&amp;$C1431,'Smelter Look-up'!$J:$J,0))</f>
        <v>#N/A</v>
      </c>
      <c r="W1431" s="275"/>
      <c r="X1431" s="275">
        <f t="shared" ca="1" si="202"/>
        <v>0</v>
      </c>
      <c r="Y1431" s="275"/>
      <c r="Z1431" s="275"/>
      <c r="AB1431" s="277" t="str">
        <f t="shared" si="203"/>
        <v/>
      </c>
    </row>
    <row r="1432" spans="1:28" s="276" customFormat="1" ht="20.25">
      <c r="A1432" s="330"/>
      <c r="B1432" s="216" t="str">
        <f>IF(LEN(A1432)=0,"",INDEX('Smelter Look-up'!$A:$A,MATCH($A1432,'Smelter Look-up'!$E:$E,0)))</f>
        <v/>
      </c>
      <c r="C1432" s="220" t="str">
        <f>IF(LEN(A1432)=0,"",INDEX('Smelter Look-up'!$C:$C,MATCH($A1432,'Smelter Look-up'!$E:$E,0)))</f>
        <v/>
      </c>
      <c r="D1432" s="282"/>
      <c r="E1432" s="216" t="str">
        <f ca="1">IF(ISERROR($V1432),"",OFFSET('Smelter Look-up'!$D$4,$V1432-4,0)&amp;"")</f>
        <v/>
      </c>
      <c r="F1432" s="216" t="str">
        <f ca="1">IF(ISERROR($V1432),"",OFFSET('Smelter Look-up'!$E$4,$V1432-4,0))</f>
        <v/>
      </c>
      <c r="G1432" s="216" t="str">
        <f ca="1">IF(C1432=$X$4,"Enter smelter details",IF(ISERROR($V1432),"",OFFSET('Smelter Look-up'!$F$4,$V1432-4,0)))</f>
        <v/>
      </c>
      <c r="H1432" s="217" t="str">
        <f ca="1">IF(ISERROR($V1432),"",OFFSET('Smelter Look-up'!$G$4,$V1432-4,0))</f>
        <v/>
      </c>
      <c r="I1432" s="218" t="str">
        <f ca="1">IF(ISERROR($V1432),"",OFFSET('Smelter Look-up'!$H$4,$V1432-4,0))</f>
        <v/>
      </c>
      <c r="J1432" s="218" t="str">
        <f ca="1">IF(ISERROR($V1432),"",OFFSET('Smelter Look-up'!$I$4,$V1432-4,0))</f>
        <v/>
      </c>
      <c r="K1432" s="272"/>
      <c r="L1432" s="272"/>
      <c r="M1432" s="272"/>
      <c r="N1432" s="272"/>
      <c r="O1432" s="272"/>
      <c r="P1432" s="219"/>
      <c r="Q1432" s="273"/>
      <c r="R1432" s="216" t="str">
        <f ca="1">IF(ISERROR($V1432),"",OFFSET('Smelter Look-up'!$C$4,$V1432-4,0)&amp;"")</f>
        <v/>
      </c>
      <c r="S1432" s="224" t="str">
        <f t="shared" ca="1" si="201"/>
        <v/>
      </c>
      <c r="T1432" s="224" t="str">
        <f ca="1">IF(B1432="","",IF(ISERROR(MATCH($J1432,SorP!$B$1:$B$6230,0)),"",INDIRECT("'SorP'!$A$"&amp;MATCH($J1432,SorP!$B$1:$B$6230,0))))</f>
        <v/>
      </c>
      <c r="U1432" s="240"/>
      <c r="V1432" s="274" t="e">
        <f>IF(C1432="",NA(),MATCH($B1432&amp;$C1432,'Smelter Look-up'!$J:$J,0))</f>
        <v>#N/A</v>
      </c>
      <c r="W1432" s="275"/>
      <c r="X1432" s="275">
        <f t="shared" ca="1" si="202"/>
        <v>0</v>
      </c>
      <c r="Y1432" s="275"/>
      <c r="Z1432" s="275"/>
      <c r="AB1432" s="277" t="str">
        <f t="shared" si="203"/>
        <v/>
      </c>
    </row>
    <row r="1433" spans="1:28" s="276" customFormat="1" ht="20.25">
      <c r="A1433" s="330"/>
      <c r="B1433" s="216" t="str">
        <f>IF(LEN(A1433)=0,"",INDEX('Smelter Look-up'!$A:$A,MATCH($A1433,'Smelter Look-up'!$E:$E,0)))</f>
        <v/>
      </c>
      <c r="C1433" s="220" t="str">
        <f>IF(LEN(A1433)=0,"",INDEX('Smelter Look-up'!$C:$C,MATCH($A1433,'Smelter Look-up'!$E:$E,0)))</f>
        <v/>
      </c>
      <c r="D1433" s="282"/>
      <c r="E1433" s="216" t="str">
        <f ca="1">IF(ISERROR($V1433),"",OFFSET('Smelter Look-up'!$D$4,$V1433-4,0)&amp;"")</f>
        <v/>
      </c>
      <c r="F1433" s="216" t="str">
        <f ca="1">IF(ISERROR($V1433),"",OFFSET('Smelter Look-up'!$E$4,$V1433-4,0))</f>
        <v/>
      </c>
      <c r="G1433" s="216" t="str">
        <f ca="1">IF(C1433=$X$4,"Enter smelter details",IF(ISERROR($V1433),"",OFFSET('Smelter Look-up'!$F$4,$V1433-4,0)))</f>
        <v/>
      </c>
      <c r="H1433" s="217" t="str">
        <f ca="1">IF(ISERROR($V1433),"",OFFSET('Smelter Look-up'!$G$4,$V1433-4,0))</f>
        <v/>
      </c>
      <c r="I1433" s="218" t="str">
        <f ca="1">IF(ISERROR($V1433),"",OFFSET('Smelter Look-up'!$H$4,$V1433-4,0))</f>
        <v/>
      </c>
      <c r="J1433" s="218" t="str">
        <f ca="1">IF(ISERROR($V1433),"",OFFSET('Smelter Look-up'!$I$4,$V1433-4,0))</f>
        <v/>
      </c>
      <c r="K1433" s="272"/>
      <c r="L1433" s="272"/>
      <c r="M1433" s="272"/>
      <c r="N1433" s="272"/>
      <c r="O1433" s="272"/>
      <c r="P1433" s="219"/>
      <c r="Q1433" s="273"/>
      <c r="R1433" s="216" t="str">
        <f ca="1">IF(ISERROR($V1433),"",OFFSET('Smelter Look-up'!$C$4,$V1433-4,0)&amp;"")</f>
        <v/>
      </c>
      <c r="S1433" s="224" t="str">
        <f t="shared" ca="1" si="201"/>
        <v/>
      </c>
      <c r="T1433" s="224" t="str">
        <f ca="1">IF(B1433="","",IF(ISERROR(MATCH($J1433,SorP!$B$1:$B$6230,0)),"",INDIRECT("'SorP'!$A$"&amp;MATCH($J1433,SorP!$B$1:$B$6230,0))))</f>
        <v/>
      </c>
      <c r="U1433" s="240"/>
      <c r="V1433" s="274" t="e">
        <f>IF(C1433="",NA(),MATCH($B1433&amp;$C1433,'Smelter Look-up'!$J:$J,0))</f>
        <v>#N/A</v>
      </c>
      <c r="W1433" s="275"/>
      <c r="X1433" s="275">
        <f t="shared" ca="1" si="202"/>
        <v>0</v>
      </c>
      <c r="Y1433" s="275"/>
      <c r="Z1433" s="275"/>
      <c r="AB1433" s="277" t="str">
        <f t="shared" si="203"/>
        <v/>
      </c>
    </row>
    <row r="1434" spans="1:28" s="276" customFormat="1" ht="20.25">
      <c r="A1434" s="330"/>
      <c r="B1434" s="216" t="str">
        <f>IF(LEN(A1434)=0,"",INDEX('Smelter Look-up'!$A:$A,MATCH($A1434,'Smelter Look-up'!$E:$E,0)))</f>
        <v/>
      </c>
      <c r="C1434" s="220" t="str">
        <f>IF(LEN(A1434)=0,"",INDEX('Smelter Look-up'!$C:$C,MATCH($A1434,'Smelter Look-up'!$E:$E,0)))</f>
        <v/>
      </c>
      <c r="D1434" s="282"/>
      <c r="E1434" s="216" t="str">
        <f ca="1">IF(ISERROR($V1434),"",OFFSET('Smelter Look-up'!$D$4,$V1434-4,0)&amp;"")</f>
        <v/>
      </c>
      <c r="F1434" s="216" t="str">
        <f ca="1">IF(ISERROR($V1434),"",OFFSET('Smelter Look-up'!$E$4,$V1434-4,0))</f>
        <v/>
      </c>
      <c r="G1434" s="216" t="str">
        <f ca="1">IF(C1434=$X$4,"Enter smelter details",IF(ISERROR($V1434),"",OFFSET('Smelter Look-up'!$F$4,$V1434-4,0)))</f>
        <v/>
      </c>
      <c r="H1434" s="217" t="str">
        <f ca="1">IF(ISERROR($V1434),"",OFFSET('Smelter Look-up'!$G$4,$V1434-4,0))</f>
        <v/>
      </c>
      <c r="I1434" s="218" t="str">
        <f ca="1">IF(ISERROR($V1434),"",OFFSET('Smelter Look-up'!$H$4,$V1434-4,0))</f>
        <v/>
      </c>
      <c r="J1434" s="218" t="str">
        <f ca="1">IF(ISERROR($V1434),"",OFFSET('Smelter Look-up'!$I$4,$V1434-4,0))</f>
        <v/>
      </c>
      <c r="K1434" s="272"/>
      <c r="L1434" s="272"/>
      <c r="M1434" s="272"/>
      <c r="N1434" s="272"/>
      <c r="O1434" s="272"/>
      <c r="P1434" s="219"/>
      <c r="Q1434" s="273"/>
      <c r="R1434" s="216" t="str">
        <f ca="1">IF(ISERROR($V1434),"",OFFSET('Smelter Look-up'!$C$4,$V1434-4,0)&amp;"")</f>
        <v/>
      </c>
      <c r="S1434" s="224" t="str">
        <f t="shared" ca="1" si="201"/>
        <v/>
      </c>
      <c r="T1434" s="224" t="str">
        <f ca="1">IF(B1434="","",IF(ISERROR(MATCH($J1434,SorP!$B$1:$B$6230,0)),"",INDIRECT("'SorP'!$A$"&amp;MATCH($J1434,SorP!$B$1:$B$6230,0))))</f>
        <v/>
      </c>
      <c r="U1434" s="240"/>
      <c r="V1434" s="274" t="e">
        <f>IF(C1434="",NA(),MATCH($B1434&amp;$C1434,'Smelter Look-up'!$J:$J,0))</f>
        <v>#N/A</v>
      </c>
      <c r="W1434" s="275"/>
      <c r="X1434" s="275">
        <f t="shared" ca="1" si="202"/>
        <v>0</v>
      </c>
      <c r="Y1434" s="275"/>
      <c r="Z1434" s="275"/>
      <c r="AB1434" s="277" t="str">
        <f t="shared" si="203"/>
        <v/>
      </c>
    </row>
    <row r="1435" spans="1:28" s="276" customFormat="1" ht="20.25">
      <c r="A1435" s="330"/>
      <c r="B1435" s="216" t="str">
        <f>IF(LEN(A1435)=0,"",INDEX('Smelter Look-up'!$A:$A,MATCH($A1435,'Smelter Look-up'!$E:$E,0)))</f>
        <v/>
      </c>
      <c r="C1435" s="220" t="str">
        <f>IF(LEN(A1435)=0,"",INDEX('Smelter Look-up'!$C:$C,MATCH($A1435,'Smelter Look-up'!$E:$E,0)))</f>
        <v/>
      </c>
      <c r="D1435" s="282"/>
      <c r="E1435" s="216" t="str">
        <f ca="1">IF(ISERROR($V1435),"",OFFSET('Smelter Look-up'!$D$4,$V1435-4,0)&amp;"")</f>
        <v/>
      </c>
      <c r="F1435" s="216" t="str">
        <f ca="1">IF(ISERROR($V1435),"",OFFSET('Smelter Look-up'!$E$4,$V1435-4,0))</f>
        <v/>
      </c>
      <c r="G1435" s="216" t="str">
        <f ca="1">IF(C1435=$X$4,"Enter smelter details",IF(ISERROR($V1435),"",OFFSET('Smelter Look-up'!$F$4,$V1435-4,0)))</f>
        <v/>
      </c>
      <c r="H1435" s="217" t="str">
        <f ca="1">IF(ISERROR($V1435),"",OFFSET('Smelter Look-up'!$G$4,$V1435-4,0))</f>
        <v/>
      </c>
      <c r="I1435" s="218" t="str">
        <f ca="1">IF(ISERROR($V1435),"",OFFSET('Smelter Look-up'!$H$4,$V1435-4,0))</f>
        <v/>
      </c>
      <c r="J1435" s="218" t="str">
        <f ca="1">IF(ISERROR($V1435),"",OFFSET('Smelter Look-up'!$I$4,$V1435-4,0))</f>
        <v/>
      </c>
      <c r="K1435" s="272"/>
      <c r="L1435" s="272"/>
      <c r="M1435" s="272"/>
      <c r="N1435" s="272"/>
      <c r="O1435" s="272"/>
      <c r="P1435" s="219"/>
      <c r="Q1435" s="273"/>
      <c r="R1435" s="216" t="str">
        <f ca="1">IF(ISERROR($V1435),"",OFFSET('Smelter Look-up'!$C$4,$V1435-4,0)&amp;"")</f>
        <v/>
      </c>
      <c r="S1435" s="224" t="str">
        <f t="shared" ca="1" si="201"/>
        <v/>
      </c>
      <c r="T1435" s="224" t="str">
        <f ca="1">IF(B1435="","",IF(ISERROR(MATCH($J1435,SorP!$B$1:$B$6230,0)),"",INDIRECT("'SorP'!$A$"&amp;MATCH($J1435,SorP!$B$1:$B$6230,0))))</f>
        <v/>
      </c>
      <c r="U1435" s="240"/>
      <c r="V1435" s="274" t="e">
        <f>IF(C1435="",NA(),MATCH($B1435&amp;$C1435,'Smelter Look-up'!$J:$J,0))</f>
        <v>#N/A</v>
      </c>
      <c r="W1435" s="275"/>
      <c r="X1435" s="275">
        <f t="shared" ca="1" si="202"/>
        <v>0</v>
      </c>
      <c r="Y1435" s="275"/>
      <c r="Z1435" s="275"/>
      <c r="AB1435" s="277" t="str">
        <f t="shared" si="203"/>
        <v/>
      </c>
    </row>
    <row r="1436" spans="1:28" s="276" customFormat="1" ht="20.25">
      <c r="A1436" s="330"/>
      <c r="B1436" s="216" t="str">
        <f>IF(LEN(A1436)=0,"",INDEX('Smelter Look-up'!$A:$A,MATCH($A1436,'Smelter Look-up'!$E:$E,0)))</f>
        <v/>
      </c>
      <c r="C1436" s="220" t="str">
        <f>IF(LEN(A1436)=0,"",INDEX('Smelter Look-up'!$C:$C,MATCH($A1436,'Smelter Look-up'!$E:$E,0)))</f>
        <v/>
      </c>
      <c r="D1436" s="282"/>
      <c r="E1436" s="216" t="str">
        <f ca="1">IF(ISERROR($V1436),"",OFFSET('Smelter Look-up'!$D$4,$V1436-4,0)&amp;"")</f>
        <v/>
      </c>
      <c r="F1436" s="216" t="str">
        <f ca="1">IF(ISERROR($V1436),"",OFFSET('Smelter Look-up'!$E$4,$V1436-4,0))</f>
        <v/>
      </c>
      <c r="G1436" s="216" t="str">
        <f ca="1">IF(C1436=$X$4,"Enter smelter details",IF(ISERROR($V1436),"",OFFSET('Smelter Look-up'!$F$4,$V1436-4,0)))</f>
        <v/>
      </c>
      <c r="H1436" s="217" t="str">
        <f ca="1">IF(ISERROR($V1436),"",OFFSET('Smelter Look-up'!$G$4,$V1436-4,0))</f>
        <v/>
      </c>
      <c r="I1436" s="218" t="str">
        <f ca="1">IF(ISERROR($V1436),"",OFFSET('Smelter Look-up'!$H$4,$V1436-4,0))</f>
        <v/>
      </c>
      <c r="J1436" s="218" t="str">
        <f ca="1">IF(ISERROR($V1436),"",OFFSET('Smelter Look-up'!$I$4,$V1436-4,0))</f>
        <v/>
      </c>
      <c r="K1436" s="272"/>
      <c r="L1436" s="272"/>
      <c r="M1436" s="272"/>
      <c r="N1436" s="272"/>
      <c r="O1436" s="272"/>
      <c r="P1436" s="219"/>
      <c r="Q1436" s="273"/>
      <c r="R1436" s="216" t="str">
        <f ca="1">IF(ISERROR($V1436),"",OFFSET('Smelter Look-up'!$C$4,$V1436-4,0)&amp;"")</f>
        <v/>
      </c>
      <c r="S1436" s="224" t="str">
        <f t="shared" ref="S1436:S1466" ca="1" si="204">IF(B1436="","",IF(ISERROR(MATCH($E1436,CL,0)),"Unknown",INDIRECT("'C'!$A$"&amp;MATCH($E1436,CL,0)+1)))</f>
        <v/>
      </c>
      <c r="T1436" s="224" t="str">
        <f ca="1">IF(B1436="","",IF(ISERROR(MATCH($J1436,SorP!$B$1:$B$6230,0)),"",INDIRECT("'SorP'!$A$"&amp;MATCH($J1436,SorP!$B$1:$B$6230,0))))</f>
        <v/>
      </c>
      <c r="U1436" s="240"/>
      <c r="V1436" s="274" t="e">
        <f>IF(C1436="",NA(),MATCH($B1436&amp;$C1436,'Smelter Look-up'!$J:$J,0))</f>
        <v>#N/A</v>
      </c>
      <c r="W1436" s="275"/>
      <c r="X1436" s="275">
        <f t="shared" ref="X1436:X1466" ca="1" si="205">IF(AND(C1436="Smelter not listed",OR(LEN(D1436)=0,LEN(E1436)=0)),1,0)</f>
        <v>0</v>
      </c>
      <c r="Y1436" s="275"/>
      <c r="Z1436" s="275"/>
      <c r="AB1436" s="277" t="str">
        <f t="shared" ref="AB1436:AB1466" si="206">B1436&amp;C1436</f>
        <v/>
      </c>
    </row>
    <row r="1437" spans="1:28" s="276" customFormat="1" ht="20.25">
      <c r="A1437" s="330"/>
      <c r="B1437" s="216" t="str">
        <f>IF(LEN(A1437)=0,"",INDEX('Smelter Look-up'!$A:$A,MATCH($A1437,'Smelter Look-up'!$E:$E,0)))</f>
        <v/>
      </c>
      <c r="C1437" s="220" t="str">
        <f>IF(LEN(A1437)=0,"",INDEX('Smelter Look-up'!$C:$C,MATCH($A1437,'Smelter Look-up'!$E:$E,0)))</f>
        <v/>
      </c>
      <c r="D1437" s="282"/>
      <c r="E1437" s="216" t="str">
        <f ca="1">IF(ISERROR($V1437),"",OFFSET('Smelter Look-up'!$D$4,$V1437-4,0)&amp;"")</f>
        <v/>
      </c>
      <c r="F1437" s="216" t="str">
        <f ca="1">IF(ISERROR($V1437),"",OFFSET('Smelter Look-up'!$E$4,$V1437-4,0))</f>
        <v/>
      </c>
      <c r="G1437" s="216" t="str">
        <f ca="1">IF(C1437=$X$4,"Enter smelter details",IF(ISERROR($V1437),"",OFFSET('Smelter Look-up'!$F$4,$V1437-4,0)))</f>
        <v/>
      </c>
      <c r="H1437" s="217" t="str">
        <f ca="1">IF(ISERROR($V1437),"",OFFSET('Smelter Look-up'!$G$4,$V1437-4,0))</f>
        <v/>
      </c>
      <c r="I1437" s="218" t="str">
        <f ca="1">IF(ISERROR($V1437),"",OFFSET('Smelter Look-up'!$H$4,$V1437-4,0))</f>
        <v/>
      </c>
      <c r="J1437" s="218" t="str">
        <f ca="1">IF(ISERROR($V1437),"",OFFSET('Smelter Look-up'!$I$4,$V1437-4,0))</f>
        <v/>
      </c>
      <c r="K1437" s="272"/>
      <c r="L1437" s="272"/>
      <c r="M1437" s="272"/>
      <c r="N1437" s="272"/>
      <c r="O1437" s="272"/>
      <c r="P1437" s="219"/>
      <c r="Q1437" s="273"/>
      <c r="R1437" s="216" t="str">
        <f ca="1">IF(ISERROR($V1437),"",OFFSET('Smelter Look-up'!$C$4,$V1437-4,0)&amp;"")</f>
        <v/>
      </c>
      <c r="S1437" s="224" t="str">
        <f t="shared" ca="1" si="204"/>
        <v/>
      </c>
      <c r="T1437" s="224" t="str">
        <f ca="1">IF(B1437="","",IF(ISERROR(MATCH($J1437,SorP!$B$1:$B$6230,0)),"",INDIRECT("'SorP'!$A$"&amp;MATCH($J1437,SorP!$B$1:$B$6230,0))))</f>
        <v/>
      </c>
      <c r="U1437" s="240"/>
      <c r="V1437" s="274" t="e">
        <f>IF(C1437="",NA(),MATCH($B1437&amp;$C1437,'Smelter Look-up'!$J:$J,0))</f>
        <v>#N/A</v>
      </c>
      <c r="W1437" s="275"/>
      <c r="X1437" s="275">
        <f t="shared" ca="1" si="205"/>
        <v>0</v>
      </c>
      <c r="Y1437" s="275"/>
      <c r="Z1437" s="275"/>
      <c r="AB1437" s="277" t="str">
        <f t="shared" si="206"/>
        <v/>
      </c>
    </row>
    <row r="1438" spans="1:28" s="276" customFormat="1" ht="20.25">
      <c r="A1438" s="330"/>
      <c r="B1438" s="216" t="str">
        <f>IF(LEN(A1438)=0,"",INDEX('Smelter Look-up'!$A:$A,MATCH($A1438,'Smelter Look-up'!$E:$E,0)))</f>
        <v/>
      </c>
      <c r="C1438" s="220" t="str">
        <f>IF(LEN(A1438)=0,"",INDEX('Smelter Look-up'!$C:$C,MATCH($A1438,'Smelter Look-up'!$E:$E,0)))</f>
        <v/>
      </c>
      <c r="D1438" s="282"/>
      <c r="E1438" s="216" t="str">
        <f ca="1">IF(ISERROR($V1438),"",OFFSET('Smelter Look-up'!$D$4,$V1438-4,0)&amp;"")</f>
        <v/>
      </c>
      <c r="F1438" s="216" t="str">
        <f ca="1">IF(ISERROR($V1438),"",OFFSET('Smelter Look-up'!$E$4,$V1438-4,0))</f>
        <v/>
      </c>
      <c r="G1438" s="216" t="str">
        <f ca="1">IF(C1438=$X$4,"Enter smelter details",IF(ISERROR($V1438),"",OFFSET('Smelter Look-up'!$F$4,$V1438-4,0)))</f>
        <v/>
      </c>
      <c r="H1438" s="217" t="str">
        <f ca="1">IF(ISERROR($V1438),"",OFFSET('Smelter Look-up'!$G$4,$V1438-4,0))</f>
        <v/>
      </c>
      <c r="I1438" s="218" t="str">
        <f ca="1">IF(ISERROR($V1438),"",OFFSET('Smelter Look-up'!$H$4,$V1438-4,0))</f>
        <v/>
      </c>
      <c r="J1438" s="218" t="str">
        <f ca="1">IF(ISERROR($V1438),"",OFFSET('Smelter Look-up'!$I$4,$V1438-4,0))</f>
        <v/>
      </c>
      <c r="K1438" s="272"/>
      <c r="L1438" s="272"/>
      <c r="M1438" s="272"/>
      <c r="N1438" s="272"/>
      <c r="O1438" s="272"/>
      <c r="P1438" s="219"/>
      <c r="Q1438" s="273"/>
      <c r="R1438" s="216" t="str">
        <f ca="1">IF(ISERROR($V1438),"",OFFSET('Smelter Look-up'!$C$4,$V1438-4,0)&amp;"")</f>
        <v/>
      </c>
      <c r="S1438" s="224" t="str">
        <f t="shared" ca="1" si="204"/>
        <v/>
      </c>
      <c r="T1438" s="224" t="str">
        <f ca="1">IF(B1438="","",IF(ISERROR(MATCH($J1438,SorP!$B$1:$B$6230,0)),"",INDIRECT("'SorP'!$A$"&amp;MATCH($J1438,SorP!$B$1:$B$6230,0))))</f>
        <v/>
      </c>
      <c r="U1438" s="240"/>
      <c r="V1438" s="274" t="e">
        <f>IF(C1438="",NA(),MATCH($B1438&amp;$C1438,'Smelter Look-up'!$J:$J,0))</f>
        <v>#N/A</v>
      </c>
      <c r="W1438" s="275"/>
      <c r="X1438" s="275">
        <f t="shared" ca="1" si="205"/>
        <v>0</v>
      </c>
      <c r="Y1438" s="275"/>
      <c r="Z1438" s="275"/>
      <c r="AB1438" s="277" t="str">
        <f t="shared" si="206"/>
        <v/>
      </c>
    </row>
    <row r="1439" spans="1:28" s="276" customFormat="1" ht="20.25">
      <c r="A1439" s="330"/>
      <c r="B1439" s="216" t="str">
        <f>IF(LEN(A1439)=0,"",INDEX('Smelter Look-up'!$A:$A,MATCH($A1439,'Smelter Look-up'!$E:$E,0)))</f>
        <v/>
      </c>
      <c r="C1439" s="220" t="str">
        <f>IF(LEN(A1439)=0,"",INDEX('Smelter Look-up'!$C:$C,MATCH($A1439,'Smelter Look-up'!$E:$E,0)))</f>
        <v/>
      </c>
      <c r="D1439" s="282"/>
      <c r="E1439" s="216" t="str">
        <f ca="1">IF(ISERROR($V1439),"",OFFSET('Smelter Look-up'!$D$4,$V1439-4,0)&amp;"")</f>
        <v/>
      </c>
      <c r="F1439" s="216" t="str">
        <f ca="1">IF(ISERROR($V1439),"",OFFSET('Smelter Look-up'!$E$4,$V1439-4,0))</f>
        <v/>
      </c>
      <c r="G1439" s="216" t="str">
        <f ca="1">IF(C1439=$X$4,"Enter smelter details",IF(ISERROR($V1439),"",OFFSET('Smelter Look-up'!$F$4,$V1439-4,0)))</f>
        <v/>
      </c>
      <c r="H1439" s="217" t="str">
        <f ca="1">IF(ISERROR($V1439),"",OFFSET('Smelter Look-up'!$G$4,$V1439-4,0))</f>
        <v/>
      </c>
      <c r="I1439" s="218" t="str">
        <f ca="1">IF(ISERROR($V1439),"",OFFSET('Smelter Look-up'!$H$4,$V1439-4,0))</f>
        <v/>
      </c>
      <c r="J1439" s="218" t="str">
        <f ca="1">IF(ISERROR($V1439),"",OFFSET('Smelter Look-up'!$I$4,$V1439-4,0))</f>
        <v/>
      </c>
      <c r="K1439" s="272"/>
      <c r="L1439" s="272"/>
      <c r="M1439" s="272"/>
      <c r="N1439" s="272"/>
      <c r="O1439" s="272"/>
      <c r="P1439" s="219"/>
      <c r="Q1439" s="273"/>
      <c r="R1439" s="216" t="str">
        <f ca="1">IF(ISERROR($V1439),"",OFFSET('Smelter Look-up'!$C$4,$V1439-4,0)&amp;"")</f>
        <v/>
      </c>
      <c r="S1439" s="224" t="str">
        <f t="shared" ca="1" si="204"/>
        <v/>
      </c>
      <c r="T1439" s="224" t="str">
        <f ca="1">IF(B1439="","",IF(ISERROR(MATCH($J1439,SorP!$B$1:$B$6230,0)),"",INDIRECT("'SorP'!$A$"&amp;MATCH($J1439,SorP!$B$1:$B$6230,0))))</f>
        <v/>
      </c>
      <c r="U1439" s="240"/>
      <c r="V1439" s="274" t="e">
        <f>IF(C1439="",NA(),MATCH($B1439&amp;$C1439,'Smelter Look-up'!$J:$J,0))</f>
        <v>#N/A</v>
      </c>
      <c r="W1439" s="275"/>
      <c r="X1439" s="275">
        <f t="shared" ca="1" si="205"/>
        <v>0</v>
      </c>
      <c r="Y1439" s="275"/>
      <c r="Z1439" s="275"/>
      <c r="AB1439" s="277" t="str">
        <f t="shared" si="206"/>
        <v/>
      </c>
    </row>
    <row r="1440" spans="1:28" s="276" customFormat="1" ht="20.25">
      <c r="A1440" s="330"/>
      <c r="B1440" s="216" t="str">
        <f>IF(LEN(A1440)=0,"",INDEX('Smelter Look-up'!$A:$A,MATCH($A1440,'Smelter Look-up'!$E:$E,0)))</f>
        <v/>
      </c>
      <c r="C1440" s="220" t="str">
        <f>IF(LEN(A1440)=0,"",INDEX('Smelter Look-up'!$C:$C,MATCH($A1440,'Smelter Look-up'!$E:$E,0)))</f>
        <v/>
      </c>
      <c r="D1440" s="282"/>
      <c r="E1440" s="216" t="str">
        <f ca="1">IF(ISERROR($V1440),"",OFFSET('Smelter Look-up'!$D$4,$V1440-4,0)&amp;"")</f>
        <v/>
      </c>
      <c r="F1440" s="216" t="str">
        <f ca="1">IF(ISERROR($V1440),"",OFFSET('Smelter Look-up'!$E$4,$V1440-4,0))</f>
        <v/>
      </c>
      <c r="G1440" s="216" t="str">
        <f ca="1">IF(C1440=$X$4,"Enter smelter details",IF(ISERROR($V1440),"",OFFSET('Smelter Look-up'!$F$4,$V1440-4,0)))</f>
        <v/>
      </c>
      <c r="H1440" s="217" t="str">
        <f ca="1">IF(ISERROR($V1440),"",OFFSET('Smelter Look-up'!$G$4,$V1440-4,0))</f>
        <v/>
      </c>
      <c r="I1440" s="218" t="str">
        <f ca="1">IF(ISERROR($V1440),"",OFFSET('Smelter Look-up'!$H$4,$V1440-4,0))</f>
        <v/>
      </c>
      <c r="J1440" s="218" t="str">
        <f ca="1">IF(ISERROR($V1440),"",OFFSET('Smelter Look-up'!$I$4,$V1440-4,0))</f>
        <v/>
      </c>
      <c r="K1440" s="272"/>
      <c r="L1440" s="272"/>
      <c r="M1440" s="272"/>
      <c r="N1440" s="272"/>
      <c r="O1440" s="272"/>
      <c r="P1440" s="219"/>
      <c r="Q1440" s="273"/>
      <c r="R1440" s="216" t="str">
        <f ca="1">IF(ISERROR($V1440),"",OFFSET('Smelter Look-up'!$C$4,$V1440-4,0)&amp;"")</f>
        <v/>
      </c>
      <c r="S1440" s="224" t="str">
        <f t="shared" ca="1" si="204"/>
        <v/>
      </c>
      <c r="T1440" s="224" t="str">
        <f ca="1">IF(B1440="","",IF(ISERROR(MATCH($J1440,SorP!$B$1:$B$6230,0)),"",INDIRECT("'SorP'!$A$"&amp;MATCH($J1440,SorP!$B$1:$B$6230,0))))</f>
        <v/>
      </c>
      <c r="U1440" s="240"/>
      <c r="V1440" s="274" t="e">
        <f>IF(C1440="",NA(),MATCH($B1440&amp;$C1440,'Smelter Look-up'!$J:$J,0))</f>
        <v>#N/A</v>
      </c>
      <c r="W1440" s="275"/>
      <c r="X1440" s="275">
        <f t="shared" ca="1" si="205"/>
        <v>0</v>
      </c>
      <c r="Y1440" s="275"/>
      <c r="Z1440" s="275"/>
      <c r="AB1440" s="277" t="str">
        <f t="shared" si="206"/>
        <v/>
      </c>
    </row>
    <row r="1441" spans="1:28" s="276" customFormat="1" ht="20.25">
      <c r="A1441" s="330"/>
      <c r="B1441" s="216" t="str">
        <f>IF(LEN(A1441)=0,"",INDEX('Smelter Look-up'!$A:$A,MATCH($A1441,'Smelter Look-up'!$E:$E,0)))</f>
        <v/>
      </c>
      <c r="C1441" s="220" t="str">
        <f>IF(LEN(A1441)=0,"",INDEX('Smelter Look-up'!$C:$C,MATCH($A1441,'Smelter Look-up'!$E:$E,0)))</f>
        <v/>
      </c>
      <c r="D1441" s="282"/>
      <c r="E1441" s="216" t="str">
        <f ca="1">IF(ISERROR($V1441),"",OFFSET('Smelter Look-up'!$D$4,$V1441-4,0)&amp;"")</f>
        <v/>
      </c>
      <c r="F1441" s="216" t="str">
        <f ca="1">IF(ISERROR($V1441),"",OFFSET('Smelter Look-up'!$E$4,$V1441-4,0))</f>
        <v/>
      </c>
      <c r="G1441" s="216" t="str">
        <f ca="1">IF(C1441=$X$4,"Enter smelter details",IF(ISERROR($V1441),"",OFFSET('Smelter Look-up'!$F$4,$V1441-4,0)))</f>
        <v/>
      </c>
      <c r="H1441" s="217" t="str">
        <f ca="1">IF(ISERROR($V1441),"",OFFSET('Smelter Look-up'!$G$4,$V1441-4,0))</f>
        <v/>
      </c>
      <c r="I1441" s="218" t="str">
        <f ca="1">IF(ISERROR($V1441),"",OFFSET('Smelter Look-up'!$H$4,$V1441-4,0))</f>
        <v/>
      </c>
      <c r="J1441" s="218" t="str">
        <f ca="1">IF(ISERROR($V1441),"",OFFSET('Smelter Look-up'!$I$4,$V1441-4,0))</f>
        <v/>
      </c>
      <c r="K1441" s="272"/>
      <c r="L1441" s="272"/>
      <c r="M1441" s="272"/>
      <c r="N1441" s="272"/>
      <c r="O1441" s="272"/>
      <c r="P1441" s="219"/>
      <c r="Q1441" s="273"/>
      <c r="R1441" s="216" t="str">
        <f ca="1">IF(ISERROR($V1441),"",OFFSET('Smelter Look-up'!$C$4,$V1441-4,0)&amp;"")</f>
        <v/>
      </c>
      <c r="S1441" s="224" t="str">
        <f t="shared" ca="1" si="204"/>
        <v/>
      </c>
      <c r="T1441" s="224" t="str">
        <f ca="1">IF(B1441="","",IF(ISERROR(MATCH($J1441,SorP!$B$1:$B$6230,0)),"",INDIRECT("'SorP'!$A$"&amp;MATCH($J1441,SorP!$B$1:$B$6230,0))))</f>
        <v/>
      </c>
      <c r="U1441" s="240"/>
      <c r="V1441" s="274" t="e">
        <f>IF(C1441="",NA(),MATCH($B1441&amp;$C1441,'Smelter Look-up'!$J:$J,0))</f>
        <v>#N/A</v>
      </c>
      <c r="W1441" s="275"/>
      <c r="X1441" s="275">
        <f t="shared" ca="1" si="205"/>
        <v>0</v>
      </c>
      <c r="Y1441" s="275"/>
      <c r="Z1441" s="275"/>
      <c r="AB1441" s="277" t="str">
        <f t="shared" si="206"/>
        <v/>
      </c>
    </row>
    <row r="1442" spans="1:28" s="276" customFormat="1" ht="20.25">
      <c r="A1442" s="330"/>
      <c r="B1442" s="216" t="str">
        <f>IF(LEN(A1442)=0,"",INDEX('Smelter Look-up'!$A:$A,MATCH($A1442,'Smelter Look-up'!$E:$E,0)))</f>
        <v/>
      </c>
      <c r="C1442" s="220" t="str">
        <f>IF(LEN(A1442)=0,"",INDEX('Smelter Look-up'!$C:$C,MATCH($A1442,'Smelter Look-up'!$E:$E,0)))</f>
        <v/>
      </c>
      <c r="D1442" s="282"/>
      <c r="E1442" s="216" t="str">
        <f ca="1">IF(ISERROR($V1442),"",OFFSET('Smelter Look-up'!$D$4,$V1442-4,0)&amp;"")</f>
        <v/>
      </c>
      <c r="F1442" s="216" t="str">
        <f ca="1">IF(ISERROR($V1442),"",OFFSET('Smelter Look-up'!$E$4,$V1442-4,0))</f>
        <v/>
      </c>
      <c r="G1442" s="216" t="str">
        <f ca="1">IF(C1442=$X$4,"Enter smelter details",IF(ISERROR($V1442),"",OFFSET('Smelter Look-up'!$F$4,$V1442-4,0)))</f>
        <v/>
      </c>
      <c r="H1442" s="217" t="str">
        <f ca="1">IF(ISERROR($V1442),"",OFFSET('Smelter Look-up'!$G$4,$V1442-4,0))</f>
        <v/>
      </c>
      <c r="I1442" s="218" t="str">
        <f ca="1">IF(ISERROR($V1442),"",OFFSET('Smelter Look-up'!$H$4,$V1442-4,0))</f>
        <v/>
      </c>
      <c r="J1442" s="218" t="str">
        <f ca="1">IF(ISERROR($V1442),"",OFFSET('Smelter Look-up'!$I$4,$V1442-4,0))</f>
        <v/>
      </c>
      <c r="K1442" s="272"/>
      <c r="L1442" s="272"/>
      <c r="M1442" s="272"/>
      <c r="N1442" s="272"/>
      <c r="O1442" s="272"/>
      <c r="P1442" s="219"/>
      <c r="Q1442" s="273"/>
      <c r="R1442" s="216" t="str">
        <f ca="1">IF(ISERROR($V1442),"",OFFSET('Smelter Look-up'!$C$4,$V1442-4,0)&amp;"")</f>
        <v/>
      </c>
      <c r="S1442" s="224" t="str">
        <f t="shared" ca="1" si="204"/>
        <v/>
      </c>
      <c r="T1442" s="224" t="str">
        <f ca="1">IF(B1442="","",IF(ISERROR(MATCH($J1442,SorP!$B$1:$B$6230,0)),"",INDIRECT("'SorP'!$A$"&amp;MATCH($J1442,SorP!$B$1:$B$6230,0))))</f>
        <v/>
      </c>
      <c r="U1442" s="240"/>
      <c r="V1442" s="274" t="e">
        <f>IF(C1442="",NA(),MATCH($B1442&amp;$C1442,'Smelter Look-up'!$J:$J,0))</f>
        <v>#N/A</v>
      </c>
      <c r="W1442" s="275"/>
      <c r="X1442" s="275">
        <f t="shared" ca="1" si="205"/>
        <v>0</v>
      </c>
      <c r="Y1442" s="275"/>
      <c r="Z1442" s="275"/>
      <c r="AB1442" s="277" t="str">
        <f t="shared" si="206"/>
        <v/>
      </c>
    </row>
    <row r="1443" spans="1:28" s="276" customFormat="1" ht="20.25">
      <c r="A1443" s="330"/>
      <c r="B1443" s="216" t="str">
        <f>IF(LEN(A1443)=0,"",INDEX('Smelter Look-up'!$A:$A,MATCH($A1443,'Smelter Look-up'!$E:$E,0)))</f>
        <v/>
      </c>
      <c r="C1443" s="220" t="str">
        <f>IF(LEN(A1443)=0,"",INDEX('Smelter Look-up'!$C:$C,MATCH($A1443,'Smelter Look-up'!$E:$E,0)))</f>
        <v/>
      </c>
      <c r="D1443" s="282"/>
      <c r="E1443" s="216" t="str">
        <f ca="1">IF(ISERROR($V1443),"",OFFSET('Smelter Look-up'!$D$4,$V1443-4,0)&amp;"")</f>
        <v/>
      </c>
      <c r="F1443" s="216" t="str">
        <f ca="1">IF(ISERROR($V1443),"",OFFSET('Smelter Look-up'!$E$4,$V1443-4,0))</f>
        <v/>
      </c>
      <c r="G1443" s="216" t="str">
        <f ca="1">IF(C1443=$X$4,"Enter smelter details",IF(ISERROR($V1443),"",OFFSET('Smelter Look-up'!$F$4,$V1443-4,0)))</f>
        <v/>
      </c>
      <c r="H1443" s="217" t="str">
        <f ca="1">IF(ISERROR($V1443),"",OFFSET('Smelter Look-up'!$G$4,$V1443-4,0))</f>
        <v/>
      </c>
      <c r="I1443" s="218" t="str">
        <f ca="1">IF(ISERROR($V1443),"",OFFSET('Smelter Look-up'!$H$4,$V1443-4,0))</f>
        <v/>
      </c>
      <c r="J1443" s="218" t="str">
        <f ca="1">IF(ISERROR($V1443),"",OFFSET('Smelter Look-up'!$I$4,$V1443-4,0))</f>
        <v/>
      </c>
      <c r="K1443" s="272"/>
      <c r="L1443" s="272"/>
      <c r="M1443" s="272"/>
      <c r="N1443" s="272"/>
      <c r="O1443" s="272"/>
      <c r="P1443" s="219"/>
      <c r="Q1443" s="273"/>
      <c r="R1443" s="216" t="str">
        <f ca="1">IF(ISERROR($V1443),"",OFFSET('Smelter Look-up'!$C$4,$V1443-4,0)&amp;"")</f>
        <v/>
      </c>
      <c r="S1443" s="224" t="str">
        <f t="shared" ca="1" si="204"/>
        <v/>
      </c>
      <c r="T1443" s="224" t="str">
        <f ca="1">IF(B1443="","",IF(ISERROR(MATCH($J1443,SorP!$B$1:$B$6230,0)),"",INDIRECT("'SorP'!$A$"&amp;MATCH($J1443,SorP!$B$1:$B$6230,0))))</f>
        <v/>
      </c>
      <c r="U1443" s="240"/>
      <c r="V1443" s="274" t="e">
        <f>IF(C1443="",NA(),MATCH($B1443&amp;$C1443,'Smelter Look-up'!$J:$J,0))</f>
        <v>#N/A</v>
      </c>
      <c r="W1443" s="275"/>
      <c r="X1443" s="275">
        <f t="shared" ca="1" si="205"/>
        <v>0</v>
      </c>
      <c r="Y1443" s="275"/>
      <c r="Z1443" s="275"/>
      <c r="AB1443" s="277" t="str">
        <f t="shared" si="206"/>
        <v/>
      </c>
    </row>
    <row r="1444" spans="1:28" s="276" customFormat="1" ht="20.25">
      <c r="A1444" s="330"/>
      <c r="B1444" s="216" t="str">
        <f>IF(LEN(A1444)=0,"",INDEX('Smelter Look-up'!$A:$A,MATCH($A1444,'Smelter Look-up'!$E:$E,0)))</f>
        <v/>
      </c>
      <c r="C1444" s="220" t="str">
        <f>IF(LEN(A1444)=0,"",INDEX('Smelter Look-up'!$C:$C,MATCH($A1444,'Smelter Look-up'!$E:$E,0)))</f>
        <v/>
      </c>
      <c r="D1444" s="282"/>
      <c r="E1444" s="216" t="str">
        <f ca="1">IF(ISERROR($V1444),"",OFFSET('Smelter Look-up'!$D$4,$V1444-4,0)&amp;"")</f>
        <v/>
      </c>
      <c r="F1444" s="216" t="str">
        <f ca="1">IF(ISERROR($V1444),"",OFFSET('Smelter Look-up'!$E$4,$V1444-4,0))</f>
        <v/>
      </c>
      <c r="G1444" s="216" t="str">
        <f ca="1">IF(C1444=$X$4,"Enter smelter details",IF(ISERROR($V1444),"",OFFSET('Smelter Look-up'!$F$4,$V1444-4,0)))</f>
        <v/>
      </c>
      <c r="H1444" s="217" t="str">
        <f ca="1">IF(ISERROR($V1444),"",OFFSET('Smelter Look-up'!$G$4,$V1444-4,0))</f>
        <v/>
      </c>
      <c r="I1444" s="218" t="str">
        <f ca="1">IF(ISERROR($V1444),"",OFFSET('Smelter Look-up'!$H$4,$V1444-4,0))</f>
        <v/>
      </c>
      <c r="J1444" s="218" t="str">
        <f ca="1">IF(ISERROR($V1444),"",OFFSET('Smelter Look-up'!$I$4,$V1444-4,0))</f>
        <v/>
      </c>
      <c r="K1444" s="272"/>
      <c r="L1444" s="272"/>
      <c r="M1444" s="272"/>
      <c r="N1444" s="272"/>
      <c r="O1444" s="272"/>
      <c r="P1444" s="219"/>
      <c r="Q1444" s="273"/>
      <c r="R1444" s="216" t="str">
        <f ca="1">IF(ISERROR($V1444),"",OFFSET('Smelter Look-up'!$C$4,$V1444-4,0)&amp;"")</f>
        <v/>
      </c>
      <c r="S1444" s="224" t="str">
        <f t="shared" ca="1" si="204"/>
        <v/>
      </c>
      <c r="T1444" s="224" t="str">
        <f ca="1">IF(B1444="","",IF(ISERROR(MATCH($J1444,SorP!$B$1:$B$6230,0)),"",INDIRECT("'SorP'!$A$"&amp;MATCH($J1444,SorP!$B$1:$B$6230,0))))</f>
        <v/>
      </c>
      <c r="U1444" s="240"/>
      <c r="V1444" s="274" t="e">
        <f>IF(C1444="",NA(),MATCH($B1444&amp;$C1444,'Smelter Look-up'!$J:$J,0))</f>
        <v>#N/A</v>
      </c>
      <c r="W1444" s="275"/>
      <c r="X1444" s="275">
        <f t="shared" ca="1" si="205"/>
        <v>0</v>
      </c>
      <c r="Y1444" s="275"/>
      <c r="Z1444" s="275"/>
      <c r="AB1444" s="277" t="str">
        <f t="shared" si="206"/>
        <v/>
      </c>
    </row>
    <row r="1445" spans="1:28" s="276" customFormat="1" ht="20.25">
      <c r="A1445" s="330"/>
      <c r="B1445" s="216" t="str">
        <f>IF(LEN(A1445)=0,"",INDEX('Smelter Look-up'!$A:$A,MATCH($A1445,'Smelter Look-up'!$E:$E,0)))</f>
        <v/>
      </c>
      <c r="C1445" s="220" t="str">
        <f>IF(LEN(A1445)=0,"",INDEX('Smelter Look-up'!$C:$C,MATCH($A1445,'Smelter Look-up'!$E:$E,0)))</f>
        <v/>
      </c>
      <c r="D1445" s="282"/>
      <c r="E1445" s="216" t="str">
        <f ca="1">IF(ISERROR($V1445),"",OFFSET('Smelter Look-up'!$D$4,$V1445-4,0)&amp;"")</f>
        <v/>
      </c>
      <c r="F1445" s="216" t="str">
        <f ca="1">IF(ISERROR($V1445),"",OFFSET('Smelter Look-up'!$E$4,$V1445-4,0))</f>
        <v/>
      </c>
      <c r="G1445" s="216" t="str">
        <f ca="1">IF(C1445=$X$4,"Enter smelter details",IF(ISERROR($V1445),"",OFFSET('Smelter Look-up'!$F$4,$V1445-4,0)))</f>
        <v/>
      </c>
      <c r="H1445" s="217" t="str">
        <f ca="1">IF(ISERROR($V1445),"",OFFSET('Smelter Look-up'!$G$4,$V1445-4,0))</f>
        <v/>
      </c>
      <c r="I1445" s="218" t="str">
        <f ca="1">IF(ISERROR($V1445),"",OFFSET('Smelter Look-up'!$H$4,$V1445-4,0))</f>
        <v/>
      </c>
      <c r="J1445" s="218" t="str">
        <f ca="1">IF(ISERROR($V1445),"",OFFSET('Smelter Look-up'!$I$4,$V1445-4,0))</f>
        <v/>
      </c>
      <c r="K1445" s="272"/>
      <c r="L1445" s="272"/>
      <c r="M1445" s="272"/>
      <c r="N1445" s="272"/>
      <c r="O1445" s="272"/>
      <c r="P1445" s="219"/>
      <c r="Q1445" s="273"/>
      <c r="R1445" s="216" t="str">
        <f ca="1">IF(ISERROR($V1445),"",OFFSET('Smelter Look-up'!$C$4,$V1445-4,0)&amp;"")</f>
        <v/>
      </c>
      <c r="S1445" s="224" t="str">
        <f t="shared" ca="1" si="204"/>
        <v/>
      </c>
      <c r="T1445" s="224" t="str">
        <f ca="1">IF(B1445="","",IF(ISERROR(MATCH($J1445,SorP!$B$1:$B$6230,0)),"",INDIRECT("'SorP'!$A$"&amp;MATCH($J1445,SorP!$B$1:$B$6230,0))))</f>
        <v/>
      </c>
      <c r="U1445" s="240"/>
      <c r="V1445" s="274" t="e">
        <f>IF(C1445="",NA(),MATCH($B1445&amp;$C1445,'Smelter Look-up'!$J:$J,0))</f>
        <v>#N/A</v>
      </c>
      <c r="W1445" s="275"/>
      <c r="X1445" s="275">
        <f t="shared" ca="1" si="205"/>
        <v>0</v>
      </c>
      <c r="Y1445" s="275"/>
      <c r="Z1445" s="275"/>
      <c r="AB1445" s="277" t="str">
        <f t="shared" si="206"/>
        <v/>
      </c>
    </row>
    <row r="1446" spans="1:28" s="276" customFormat="1" ht="20.25">
      <c r="A1446" s="330"/>
      <c r="B1446" s="216" t="str">
        <f>IF(LEN(A1446)=0,"",INDEX('Smelter Look-up'!$A:$A,MATCH($A1446,'Smelter Look-up'!$E:$E,0)))</f>
        <v/>
      </c>
      <c r="C1446" s="220" t="str">
        <f>IF(LEN(A1446)=0,"",INDEX('Smelter Look-up'!$C:$C,MATCH($A1446,'Smelter Look-up'!$E:$E,0)))</f>
        <v/>
      </c>
      <c r="D1446" s="282"/>
      <c r="E1446" s="216" t="str">
        <f ca="1">IF(ISERROR($V1446),"",OFFSET('Smelter Look-up'!$D$4,$V1446-4,0)&amp;"")</f>
        <v/>
      </c>
      <c r="F1446" s="216" t="str">
        <f ca="1">IF(ISERROR($V1446),"",OFFSET('Smelter Look-up'!$E$4,$V1446-4,0))</f>
        <v/>
      </c>
      <c r="G1446" s="216" t="str">
        <f ca="1">IF(C1446=$X$4,"Enter smelter details",IF(ISERROR($V1446),"",OFFSET('Smelter Look-up'!$F$4,$V1446-4,0)))</f>
        <v/>
      </c>
      <c r="H1446" s="217" t="str">
        <f ca="1">IF(ISERROR($V1446),"",OFFSET('Smelter Look-up'!$G$4,$V1446-4,0))</f>
        <v/>
      </c>
      <c r="I1446" s="218" t="str">
        <f ca="1">IF(ISERROR($V1446),"",OFFSET('Smelter Look-up'!$H$4,$V1446-4,0))</f>
        <v/>
      </c>
      <c r="J1446" s="218" t="str">
        <f ca="1">IF(ISERROR($V1446),"",OFFSET('Smelter Look-up'!$I$4,$V1446-4,0))</f>
        <v/>
      </c>
      <c r="K1446" s="272"/>
      <c r="L1446" s="272"/>
      <c r="M1446" s="272"/>
      <c r="N1446" s="272"/>
      <c r="O1446" s="272"/>
      <c r="P1446" s="219"/>
      <c r="Q1446" s="273"/>
      <c r="R1446" s="216" t="str">
        <f ca="1">IF(ISERROR($V1446),"",OFFSET('Smelter Look-up'!$C$4,$V1446-4,0)&amp;"")</f>
        <v/>
      </c>
      <c r="S1446" s="224" t="str">
        <f t="shared" ca="1" si="204"/>
        <v/>
      </c>
      <c r="T1446" s="224" t="str">
        <f ca="1">IF(B1446="","",IF(ISERROR(MATCH($J1446,SorP!$B$1:$B$6230,0)),"",INDIRECT("'SorP'!$A$"&amp;MATCH($J1446,SorP!$B$1:$B$6230,0))))</f>
        <v/>
      </c>
      <c r="U1446" s="240"/>
      <c r="V1446" s="274" t="e">
        <f>IF(C1446="",NA(),MATCH($B1446&amp;$C1446,'Smelter Look-up'!$J:$J,0))</f>
        <v>#N/A</v>
      </c>
      <c r="W1446" s="275"/>
      <c r="X1446" s="275">
        <f t="shared" ca="1" si="205"/>
        <v>0</v>
      </c>
      <c r="Y1446" s="275"/>
      <c r="Z1446" s="275"/>
      <c r="AB1446" s="277" t="str">
        <f t="shared" si="206"/>
        <v/>
      </c>
    </row>
    <row r="1447" spans="1:28" s="276" customFormat="1" ht="20.25">
      <c r="A1447" s="330"/>
      <c r="B1447" s="216" t="str">
        <f>IF(LEN(A1447)=0,"",INDEX('Smelter Look-up'!$A:$A,MATCH($A1447,'Smelter Look-up'!$E:$E,0)))</f>
        <v/>
      </c>
      <c r="C1447" s="220" t="str">
        <f>IF(LEN(A1447)=0,"",INDEX('Smelter Look-up'!$C:$C,MATCH($A1447,'Smelter Look-up'!$E:$E,0)))</f>
        <v/>
      </c>
      <c r="D1447" s="282"/>
      <c r="E1447" s="216" t="str">
        <f ca="1">IF(ISERROR($V1447),"",OFFSET('Smelter Look-up'!$D$4,$V1447-4,0)&amp;"")</f>
        <v/>
      </c>
      <c r="F1447" s="216" t="str">
        <f ca="1">IF(ISERROR($V1447),"",OFFSET('Smelter Look-up'!$E$4,$V1447-4,0))</f>
        <v/>
      </c>
      <c r="G1447" s="216" t="str">
        <f ca="1">IF(C1447=$X$4,"Enter smelter details",IF(ISERROR($V1447),"",OFFSET('Smelter Look-up'!$F$4,$V1447-4,0)))</f>
        <v/>
      </c>
      <c r="H1447" s="217" t="str">
        <f ca="1">IF(ISERROR($V1447),"",OFFSET('Smelter Look-up'!$G$4,$V1447-4,0))</f>
        <v/>
      </c>
      <c r="I1447" s="218" t="str">
        <f ca="1">IF(ISERROR($V1447),"",OFFSET('Smelter Look-up'!$H$4,$V1447-4,0))</f>
        <v/>
      </c>
      <c r="J1447" s="218" t="str">
        <f ca="1">IF(ISERROR($V1447),"",OFFSET('Smelter Look-up'!$I$4,$V1447-4,0))</f>
        <v/>
      </c>
      <c r="K1447" s="272"/>
      <c r="L1447" s="272"/>
      <c r="M1447" s="272"/>
      <c r="N1447" s="272"/>
      <c r="O1447" s="272"/>
      <c r="P1447" s="219"/>
      <c r="Q1447" s="273"/>
      <c r="R1447" s="216" t="str">
        <f ca="1">IF(ISERROR($V1447),"",OFFSET('Smelter Look-up'!$C$4,$V1447-4,0)&amp;"")</f>
        <v/>
      </c>
      <c r="S1447" s="224" t="str">
        <f t="shared" ca="1" si="204"/>
        <v/>
      </c>
      <c r="T1447" s="224" t="str">
        <f ca="1">IF(B1447="","",IF(ISERROR(MATCH($J1447,SorP!$B$1:$B$6230,0)),"",INDIRECT("'SorP'!$A$"&amp;MATCH($J1447,SorP!$B$1:$B$6230,0))))</f>
        <v/>
      </c>
      <c r="U1447" s="240"/>
      <c r="V1447" s="274" t="e">
        <f>IF(C1447="",NA(),MATCH($B1447&amp;$C1447,'Smelter Look-up'!$J:$J,0))</f>
        <v>#N/A</v>
      </c>
      <c r="W1447" s="275"/>
      <c r="X1447" s="275">
        <f t="shared" ca="1" si="205"/>
        <v>0</v>
      </c>
      <c r="Y1447" s="275"/>
      <c r="Z1447" s="275"/>
      <c r="AB1447" s="277" t="str">
        <f t="shared" si="206"/>
        <v/>
      </c>
    </row>
    <row r="1448" spans="1:28" s="276" customFormat="1" ht="20.25">
      <c r="A1448" s="330"/>
      <c r="B1448" s="216" t="str">
        <f>IF(LEN(A1448)=0,"",INDEX('Smelter Look-up'!$A:$A,MATCH($A1448,'Smelter Look-up'!$E:$E,0)))</f>
        <v/>
      </c>
      <c r="C1448" s="220" t="str">
        <f>IF(LEN(A1448)=0,"",INDEX('Smelter Look-up'!$C:$C,MATCH($A1448,'Smelter Look-up'!$E:$E,0)))</f>
        <v/>
      </c>
      <c r="D1448" s="282"/>
      <c r="E1448" s="216" t="str">
        <f ca="1">IF(ISERROR($V1448),"",OFFSET('Smelter Look-up'!$D$4,$V1448-4,0)&amp;"")</f>
        <v/>
      </c>
      <c r="F1448" s="216" t="str">
        <f ca="1">IF(ISERROR($V1448),"",OFFSET('Smelter Look-up'!$E$4,$V1448-4,0))</f>
        <v/>
      </c>
      <c r="G1448" s="216" t="str">
        <f ca="1">IF(C1448=$X$4,"Enter smelter details",IF(ISERROR($V1448),"",OFFSET('Smelter Look-up'!$F$4,$V1448-4,0)))</f>
        <v/>
      </c>
      <c r="H1448" s="217" t="str">
        <f ca="1">IF(ISERROR($V1448),"",OFFSET('Smelter Look-up'!$G$4,$V1448-4,0))</f>
        <v/>
      </c>
      <c r="I1448" s="218" t="str">
        <f ca="1">IF(ISERROR($V1448),"",OFFSET('Smelter Look-up'!$H$4,$V1448-4,0))</f>
        <v/>
      </c>
      <c r="J1448" s="218" t="str">
        <f ca="1">IF(ISERROR($V1448),"",OFFSET('Smelter Look-up'!$I$4,$V1448-4,0))</f>
        <v/>
      </c>
      <c r="K1448" s="272"/>
      <c r="L1448" s="272"/>
      <c r="M1448" s="272"/>
      <c r="N1448" s="272"/>
      <c r="O1448" s="272"/>
      <c r="P1448" s="219"/>
      <c r="Q1448" s="273"/>
      <c r="R1448" s="216" t="str">
        <f ca="1">IF(ISERROR($V1448),"",OFFSET('Smelter Look-up'!$C$4,$V1448-4,0)&amp;"")</f>
        <v/>
      </c>
      <c r="S1448" s="224" t="str">
        <f t="shared" ca="1" si="204"/>
        <v/>
      </c>
      <c r="T1448" s="224" t="str">
        <f ca="1">IF(B1448="","",IF(ISERROR(MATCH($J1448,SorP!$B$1:$B$6230,0)),"",INDIRECT("'SorP'!$A$"&amp;MATCH($J1448,SorP!$B$1:$B$6230,0))))</f>
        <v/>
      </c>
      <c r="U1448" s="240"/>
      <c r="V1448" s="274" t="e">
        <f>IF(C1448="",NA(),MATCH($B1448&amp;$C1448,'Smelter Look-up'!$J:$J,0))</f>
        <v>#N/A</v>
      </c>
      <c r="W1448" s="275"/>
      <c r="X1448" s="275">
        <f t="shared" ca="1" si="205"/>
        <v>0</v>
      </c>
      <c r="Y1448" s="275"/>
      <c r="Z1448" s="275"/>
      <c r="AB1448" s="277" t="str">
        <f t="shared" si="206"/>
        <v/>
      </c>
    </row>
    <row r="1449" spans="1:28" s="276" customFormat="1" ht="20.25">
      <c r="A1449" s="330"/>
      <c r="B1449" s="216" t="str">
        <f>IF(LEN(A1449)=0,"",INDEX('Smelter Look-up'!$A:$A,MATCH($A1449,'Smelter Look-up'!$E:$E,0)))</f>
        <v/>
      </c>
      <c r="C1449" s="220" t="str">
        <f>IF(LEN(A1449)=0,"",INDEX('Smelter Look-up'!$C:$C,MATCH($A1449,'Smelter Look-up'!$E:$E,0)))</f>
        <v/>
      </c>
      <c r="D1449" s="282"/>
      <c r="E1449" s="216" t="str">
        <f ca="1">IF(ISERROR($V1449),"",OFFSET('Smelter Look-up'!$D$4,$V1449-4,0)&amp;"")</f>
        <v/>
      </c>
      <c r="F1449" s="216" t="str">
        <f ca="1">IF(ISERROR($V1449),"",OFFSET('Smelter Look-up'!$E$4,$V1449-4,0))</f>
        <v/>
      </c>
      <c r="G1449" s="216" t="str">
        <f ca="1">IF(C1449=$X$4,"Enter smelter details",IF(ISERROR($V1449),"",OFFSET('Smelter Look-up'!$F$4,$V1449-4,0)))</f>
        <v/>
      </c>
      <c r="H1449" s="217" t="str">
        <f ca="1">IF(ISERROR($V1449),"",OFFSET('Smelter Look-up'!$G$4,$V1449-4,0))</f>
        <v/>
      </c>
      <c r="I1449" s="218" t="str">
        <f ca="1">IF(ISERROR($V1449),"",OFFSET('Smelter Look-up'!$H$4,$V1449-4,0))</f>
        <v/>
      </c>
      <c r="J1449" s="218" t="str">
        <f ca="1">IF(ISERROR($V1449),"",OFFSET('Smelter Look-up'!$I$4,$V1449-4,0))</f>
        <v/>
      </c>
      <c r="K1449" s="272"/>
      <c r="L1449" s="272"/>
      <c r="M1449" s="272"/>
      <c r="N1449" s="272"/>
      <c r="O1449" s="272"/>
      <c r="P1449" s="219"/>
      <c r="Q1449" s="273"/>
      <c r="R1449" s="216" t="str">
        <f ca="1">IF(ISERROR($V1449),"",OFFSET('Smelter Look-up'!$C$4,$V1449-4,0)&amp;"")</f>
        <v/>
      </c>
      <c r="S1449" s="224" t="str">
        <f t="shared" ca="1" si="204"/>
        <v/>
      </c>
      <c r="T1449" s="224" t="str">
        <f ca="1">IF(B1449="","",IF(ISERROR(MATCH($J1449,SorP!$B$1:$B$6230,0)),"",INDIRECT("'SorP'!$A$"&amp;MATCH($J1449,SorP!$B$1:$B$6230,0))))</f>
        <v/>
      </c>
      <c r="U1449" s="240"/>
      <c r="V1449" s="274" t="e">
        <f>IF(C1449="",NA(),MATCH($B1449&amp;$C1449,'Smelter Look-up'!$J:$J,0))</f>
        <v>#N/A</v>
      </c>
      <c r="W1449" s="275"/>
      <c r="X1449" s="275">
        <f t="shared" ca="1" si="205"/>
        <v>0</v>
      </c>
      <c r="Y1449" s="275"/>
      <c r="Z1449" s="275"/>
      <c r="AB1449" s="277" t="str">
        <f t="shared" si="206"/>
        <v/>
      </c>
    </row>
    <row r="1450" spans="1:28" s="276" customFormat="1" ht="20.25">
      <c r="A1450" s="330"/>
      <c r="B1450" s="216" t="str">
        <f>IF(LEN(A1450)=0,"",INDEX('Smelter Look-up'!$A:$A,MATCH($A1450,'Smelter Look-up'!$E:$E,0)))</f>
        <v/>
      </c>
      <c r="C1450" s="220" t="str">
        <f>IF(LEN(A1450)=0,"",INDEX('Smelter Look-up'!$C:$C,MATCH($A1450,'Smelter Look-up'!$E:$E,0)))</f>
        <v/>
      </c>
      <c r="D1450" s="282"/>
      <c r="E1450" s="216" t="str">
        <f ca="1">IF(ISERROR($V1450),"",OFFSET('Smelter Look-up'!$D$4,$V1450-4,0)&amp;"")</f>
        <v/>
      </c>
      <c r="F1450" s="216" t="str">
        <f ca="1">IF(ISERROR($V1450),"",OFFSET('Smelter Look-up'!$E$4,$V1450-4,0))</f>
        <v/>
      </c>
      <c r="G1450" s="216" t="str">
        <f ca="1">IF(C1450=$X$4,"Enter smelter details",IF(ISERROR($V1450),"",OFFSET('Smelter Look-up'!$F$4,$V1450-4,0)))</f>
        <v/>
      </c>
      <c r="H1450" s="217" t="str">
        <f ca="1">IF(ISERROR($V1450),"",OFFSET('Smelter Look-up'!$G$4,$V1450-4,0))</f>
        <v/>
      </c>
      <c r="I1450" s="218" t="str">
        <f ca="1">IF(ISERROR($V1450),"",OFFSET('Smelter Look-up'!$H$4,$V1450-4,0))</f>
        <v/>
      </c>
      <c r="J1450" s="218" t="str">
        <f ca="1">IF(ISERROR($V1450),"",OFFSET('Smelter Look-up'!$I$4,$V1450-4,0))</f>
        <v/>
      </c>
      <c r="K1450" s="272"/>
      <c r="L1450" s="272"/>
      <c r="M1450" s="272"/>
      <c r="N1450" s="272"/>
      <c r="O1450" s="272"/>
      <c r="P1450" s="219"/>
      <c r="Q1450" s="273"/>
      <c r="R1450" s="216" t="str">
        <f ca="1">IF(ISERROR($V1450),"",OFFSET('Smelter Look-up'!$C$4,$V1450-4,0)&amp;"")</f>
        <v/>
      </c>
      <c r="S1450" s="224" t="str">
        <f t="shared" ca="1" si="204"/>
        <v/>
      </c>
      <c r="T1450" s="224" t="str">
        <f ca="1">IF(B1450="","",IF(ISERROR(MATCH($J1450,SorP!$B$1:$B$6230,0)),"",INDIRECT("'SorP'!$A$"&amp;MATCH($J1450,SorP!$B$1:$B$6230,0))))</f>
        <v/>
      </c>
      <c r="U1450" s="240"/>
      <c r="V1450" s="274" t="e">
        <f>IF(C1450="",NA(),MATCH($B1450&amp;$C1450,'Smelter Look-up'!$J:$J,0))</f>
        <v>#N/A</v>
      </c>
      <c r="W1450" s="275"/>
      <c r="X1450" s="275">
        <f t="shared" ca="1" si="205"/>
        <v>0</v>
      </c>
      <c r="Y1450" s="275"/>
      <c r="Z1450" s="275"/>
      <c r="AB1450" s="277" t="str">
        <f t="shared" si="206"/>
        <v/>
      </c>
    </row>
    <row r="1451" spans="1:28" s="276" customFormat="1" ht="20.25">
      <c r="A1451" s="330"/>
      <c r="B1451" s="216" t="str">
        <f>IF(LEN(A1451)=0,"",INDEX('Smelter Look-up'!$A:$A,MATCH($A1451,'Smelter Look-up'!$E:$E,0)))</f>
        <v/>
      </c>
      <c r="C1451" s="220" t="str">
        <f>IF(LEN(A1451)=0,"",INDEX('Smelter Look-up'!$C:$C,MATCH($A1451,'Smelter Look-up'!$E:$E,0)))</f>
        <v/>
      </c>
      <c r="D1451" s="282"/>
      <c r="E1451" s="216" t="str">
        <f ca="1">IF(ISERROR($V1451),"",OFFSET('Smelter Look-up'!$D$4,$V1451-4,0)&amp;"")</f>
        <v/>
      </c>
      <c r="F1451" s="216" t="str">
        <f ca="1">IF(ISERROR($V1451),"",OFFSET('Smelter Look-up'!$E$4,$V1451-4,0))</f>
        <v/>
      </c>
      <c r="G1451" s="216" t="str">
        <f ca="1">IF(C1451=$X$4,"Enter smelter details",IF(ISERROR($V1451),"",OFFSET('Smelter Look-up'!$F$4,$V1451-4,0)))</f>
        <v/>
      </c>
      <c r="H1451" s="217" t="str">
        <f ca="1">IF(ISERROR($V1451),"",OFFSET('Smelter Look-up'!$G$4,$V1451-4,0))</f>
        <v/>
      </c>
      <c r="I1451" s="218" t="str">
        <f ca="1">IF(ISERROR($V1451),"",OFFSET('Smelter Look-up'!$H$4,$V1451-4,0))</f>
        <v/>
      </c>
      <c r="J1451" s="218" t="str">
        <f ca="1">IF(ISERROR($V1451),"",OFFSET('Smelter Look-up'!$I$4,$V1451-4,0))</f>
        <v/>
      </c>
      <c r="K1451" s="272"/>
      <c r="L1451" s="272"/>
      <c r="M1451" s="272"/>
      <c r="N1451" s="272"/>
      <c r="O1451" s="272"/>
      <c r="P1451" s="219"/>
      <c r="Q1451" s="273"/>
      <c r="R1451" s="216" t="str">
        <f ca="1">IF(ISERROR($V1451),"",OFFSET('Smelter Look-up'!$C$4,$V1451-4,0)&amp;"")</f>
        <v/>
      </c>
      <c r="S1451" s="224" t="str">
        <f t="shared" ca="1" si="204"/>
        <v/>
      </c>
      <c r="T1451" s="224" t="str">
        <f ca="1">IF(B1451="","",IF(ISERROR(MATCH($J1451,SorP!$B$1:$B$6230,0)),"",INDIRECT("'SorP'!$A$"&amp;MATCH($J1451,SorP!$B$1:$B$6230,0))))</f>
        <v/>
      </c>
      <c r="U1451" s="240"/>
      <c r="V1451" s="274" t="e">
        <f>IF(C1451="",NA(),MATCH($B1451&amp;$C1451,'Smelter Look-up'!$J:$J,0))</f>
        <v>#N/A</v>
      </c>
      <c r="W1451" s="275"/>
      <c r="X1451" s="275">
        <f t="shared" ca="1" si="205"/>
        <v>0</v>
      </c>
      <c r="Y1451" s="275"/>
      <c r="Z1451" s="275"/>
      <c r="AB1451" s="277" t="str">
        <f t="shared" si="206"/>
        <v/>
      </c>
    </row>
    <row r="1452" spans="1:28" s="276" customFormat="1" ht="20.25">
      <c r="A1452" s="330"/>
      <c r="B1452" s="216" t="str">
        <f>IF(LEN(A1452)=0,"",INDEX('Smelter Look-up'!$A:$A,MATCH($A1452,'Smelter Look-up'!$E:$E,0)))</f>
        <v/>
      </c>
      <c r="C1452" s="220" t="str">
        <f>IF(LEN(A1452)=0,"",INDEX('Smelter Look-up'!$C:$C,MATCH($A1452,'Smelter Look-up'!$E:$E,0)))</f>
        <v/>
      </c>
      <c r="D1452" s="282"/>
      <c r="E1452" s="216" t="str">
        <f ca="1">IF(ISERROR($V1452),"",OFFSET('Smelter Look-up'!$D$4,$V1452-4,0)&amp;"")</f>
        <v/>
      </c>
      <c r="F1452" s="216" t="str">
        <f ca="1">IF(ISERROR($V1452),"",OFFSET('Smelter Look-up'!$E$4,$V1452-4,0))</f>
        <v/>
      </c>
      <c r="G1452" s="216" t="str">
        <f ca="1">IF(C1452=$X$4,"Enter smelter details",IF(ISERROR($V1452),"",OFFSET('Smelter Look-up'!$F$4,$V1452-4,0)))</f>
        <v/>
      </c>
      <c r="H1452" s="217" t="str">
        <f ca="1">IF(ISERROR($V1452),"",OFFSET('Smelter Look-up'!$G$4,$V1452-4,0))</f>
        <v/>
      </c>
      <c r="I1452" s="218" t="str">
        <f ca="1">IF(ISERROR($V1452),"",OFFSET('Smelter Look-up'!$H$4,$V1452-4,0))</f>
        <v/>
      </c>
      <c r="J1452" s="218" t="str">
        <f ca="1">IF(ISERROR($V1452),"",OFFSET('Smelter Look-up'!$I$4,$V1452-4,0))</f>
        <v/>
      </c>
      <c r="K1452" s="272"/>
      <c r="L1452" s="272"/>
      <c r="M1452" s="272"/>
      <c r="N1452" s="272"/>
      <c r="O1452" s="272"/>
      <c r="P1452" s="219"/>
      <c r="Q1452" s="273"/>
      <c r="R1452" s="216" t="str">
        <f ca="1">IF(ISERROR($V1452),"",OFFSET('Smelter Look-up'!$C$4,$V1452-4,0)&amp;"")</f>
        <v/>
      </c>
      <c r="S1452" s="224" t="str">
        <f t="shared" ca="1" si="204"/>
        <v/>
      </c>
      <c r="T1452" s="224" t="str">
        <f ca="1">IF(B1452="","",IF(ISERROR(MATCH($J1452,SorP!$B$1:$B$6230,0)),"",INDIRECT("'SorP'!$A$"&amp;MATCH($J1452,SorP!$B$1:$B$6230,0))))</f>
        <v/>
      </c>
      <c r="U1452" s="240"/>
      <c r="V1452" s="274" t="e">
        <f>IF(C1452="",NA(),MATCH($B1452&amp;$C1452,'Smelter Look-up'!$J:$J,0))</f>
        <v>#N/A</v>
      </c>
      <c r="W1452" s="275"/>
      <c r="X1452" s="275">
        <f t="shared" ca="1" si="205"/>
        <v>0</v>
      </c>
      <c r="Y1452" s="275"/>
      <c r="Z1452" s="275"/>
      <c r="AB1452" s="277" t="str">
        <f t="shared" si="206"/>
        <v/>
      </c>
    </row>
    <row r="1453" spans="1:28" s="276" customFormat="1" ht="20.25">
      <c r="A1453" s="330"/>
      <c r="B1453" s="216" t="str">
        <f>IF(LEN(A1453)=0,"",INDEX('Smelter Look-up'!$A:$A,MATCH($A1453,'Smelter Look-up'!$E:$E,0)))</f>
        <v/>
      </c>
      <c r="C1453" s="220" t="str">
        <f>IF(LEN(A1453)=0,"",INDEX('Smelter Look-up'!$C:$C,MATCH($A1453,'Smelter Look-up'!$E:$E,0)))</f>
        <v/>
      </c>
      <c r="D1453" s="282"/>
      <c r="E1453" s="216" t="str">
        <f ca="1">IF(ISERROR($V1453),"",OFFSET('Smelter Look-up'!$D$4,$V1453-4,0)&amp;"")</f>
        <v/>
      </c>
      <c r="F1453" s="216" t="str">
        <f ca="1">IF(ISERROR($V1453),"",OFFSET('Smelter Look-up'!$E$4,$V1453-4,0))</f>
        <v/>
      </c>
      <c r="G1453" s="216" t="str">
        <f ca="1">IF(C1453=$X$4,"Enter smelter details",IF(ISERROR($V1453),"",OFFSET('Smelter Look-up'!$F$4,$V1453-4,0)))</f>
        <v/>
      </c>
      <c r="H1453" s="217" t="str">
        <f ca="1">IF(ISERROR($V1453),"",OFFSET('Smelter Look-up'!$G$4,$V1453-4,0))</f>
        <v/>
      </c>
      <c r="I1453" s="218" t="str">
        <f ca="1">IF(ISERROR($V1453),"",OFFSET('Smelter Look-up'!$H$4,$V1453-4,0))</f>
        <v/>
      </c>
      <c r="J1453" s="218" t="str">
        <f ca="1">IF(ISERROR($V1453),"",OFFSET('Smelter Look-up'!$I$4,$V1453-4,0))</f>
        <v/>
      </c>
      <c r="K1453" s="272"/>
      <c r="L1453" s="272"/>
      <c r="M1453" s="272"/>
      <c r="N1453" s="272"/>
      <c r="O1453" s="272"/>
      <c r="P1453" s="219"/>
      <c r="Q1453" s="273"/>
      <c r="R1453" s="216" t="str">
        <f ca="1">IF(ISERROR($V1453),"",OFFSET('Smelter Look-up'!$C$4,$V1453-4,0)&amp;"")</f>
        <v/>
      </c>
      <c r="S1453" s="224" t="str">
        <f t="shared" ca="1" si="204"/>
        <v/>
      </c>
      <c r="T1453" s="224" t="str">
        <f ca="1">IF(B1453="","",IF(ISERROR(MATCH($J1453,SorP!$B$1:$B$6230,0)),"",INDIRECT("'SorP'!$A$"&amp;MATCH($J1453,SorP!$B$1:$B$6230,0))))</f>
        <v/>
      </c>
      <c r="U1453" s="240"/>
      <c r="V1453" s="274" t="e">
        <f>IF(C1453="",NA(),MATCH($B1453&amp;$C1453,'Smelter Look-up'!$J:$J,0))</f>
        <v>#N/A</v>
      </c>
      <c r="W1453" s="275"/>
      <c r="X1453" s="275">
        <f t="shared" ca="1" si="205"/>
        <v>0</v>
      </c>
      <c r="Y1453" s="275"/>
      <c r="Z1453" s="275"/>
      <c r="AB1453" s="277" t="str">
        <f t="shared" si="206"/>
        <v/>
      </c>
    </row>
    <row r="1454" spans="1:28" s="276" customFormat="1" ht="20.25">
      <c r="A1454" s="330"/>
      <c r="B1454" s="216" t="str">
        <f>IF(LEN(A1454)=0,"",INDEX('Smelter Look-up'!$A:$A,MATCH($A1454,'Smelter Look-up'!$E:$E,0)))</f>
        <v/>
      </c>
      <c r="C1454" s="220" t="str">
        <f>IF(LEN(A1454)=0,"",INDEX('Smelter Look-up'!$C:$C,MATCH($A1454,'Smelter Look-up'!$E:$E,0)))</f>
        <v/>
      </c>
      <c r="D1454" s="282"/>
      <c r="E1454" s="216" t="str">
        <f ca="1">IF(ISERROR($V1454),"",OFFSET('Smelter Look-up'!$D$4,$V1454-4,0)&amp;"")</f>
        <v/>
      </c>
      <c r="F1454" s="216" t="str">
        <f ca="1">IF(ISERROR($V1454),"",OFFSET('Smelter Look-up'!$E$4,$V1454-4,0))</f>
        <v/>
      </c>
      <c r="G1454" s="216" t="str">
        <f ca="1">IF(C1454=$X$4,"Enter smelter details",IF(ISERROR($V1454),"",OFFSET('Smelter Look-up'!$F$4,$V1454-4,0)))</f>
        <v/>
      </c>
      <c r="H1454" s="217" t="str">
        <f ca="1">IF(ISERROR($V1454),"",OFFSET('Smelter Look-up'!$G$4,$V1454-4,0))</f>
        <v/>
      </c>
      <c r="I1454" s="218" t="str">
        <f ca="1">IF(ISERROR($V1454),"",OFFSET('Smelter Look-up'!$H$4,$V1454-4,0))</f>
        <v/>
      </c>
      <c r="J1454" s="218" t="str">
        <f ca="1">IF(ISERROR($V1454),"",OFFSET('Smelter Look-up'!$I$4,$V1454-4,0))</f>
        <v/>
      </c>
      <c r="K1454" s="272"/>
      <c r="L1454" s="272"/>
      <c r="M1454" s="272"/>
      <c r="N1454" s="272"/>
      <c r="O1454" s="272"/>
      <c r="P1454" s="219"/>
      <c r="Q1454" s="273"/>
      <c r="R1454" s="216" t="str">
        <f ca="1">IF(ISERROR($V1454),"",OFFSET('Smelter Look-up'!$C$4,$V1454-4,0)&amp;"")</f>
        <v/>
      </c>
      <c r="S1454" s="224" t="str">
        <f t="shared" ca="1" si="204"/>
        <v/>
      </c>
      <c r="T1454" s="224" t="str">
        <f ca="1">IF(B1454="","",IF(ISERROR(MATCH($J1454,SorP!$B$1:$B$6230,0)),"",INDIRECT("'SorP'!$A$"&amp;MATCH($J1454,SorP!$B$1:$B$6230,0))))</f>
        <v/>
      </c>
      <c r="U1454" s="240"/>
      <c r="V1454" s="274" t="e">
        <f>IF(C1454="",NA(),MATCH($B1454&amp;$C1454,'Smelter Look-up'!$J:$J,0))</f>
        <v>#N/A</v>
      </c>
      <c r="W1454" s="275"/>
      <c r="X1454" s="275">
        <f t="shared" ca="1" si="205"/>
        <v>0</v>
      </c>
      <c r="Y1454" s="275"/>
      <c r="Z1454" s="275"/>
      <c r="AB1454" s="277" t="str">
        <f t="shared" si="206"/>
        <v/>
      </c>
    </row>
    <row r="1455" spans="1:28" s="276" customFormat="1" ht="20.25">
      <c r="A1455" s="330"/>
      <c r="B1455" s="216" t="str">
        <f>IF(LEN(A1455)=0,"",INDEX('Smelter Look-up'!$A:$A,MATCH($A1455,'Smelter Look-up'!$E:$E,0)))</f>
        <v/>
      </c>
      <c r="C1455" s="220" t="str">
        <f>IF(LEN(A1455)=0,"",INDEX('Smelter Look-up'!$C:$C,MATCH($A1455,'Smelter Look-up'!$E:$E,0)))</f>
        <v/>
      </c>
      <c r="D1455" s="282"/>
      <c r="E1455" s="216" t="str">
        <f ca="1">IF(ISERROR($V1455),"",OFFSET('Smelter Look-up'!$D$4,$V1455-4,0)&amp;"")</f>
        <v/>
      </c>
      <c r="F1455" s="216" t="str">
        <f ca="1">IF(ISERROR($V1455),"",OFFSET('Smelter Look-up'!$E$4,$V1455-4,0))</f>
        <v/>
      </c>
      <c r="G1455" s="216" t="str">
        <f ca="1">IF(C1455=$X$4,"Enter smelter details",IF(ISERROR($V1455),"",OFFSET('Smelter Look-up'!$F$4,$V1455-4,0)))</f>
        <v/>
      </c>
      <c r="H1455" s="217" t="str">
        <f ca="1">IF(ISERROR($V1455),"",OFFSET('Smelter Look-up'!$G$4,$V1455-4,0))</f>
        <v/>
      </c>
      <c r="I1455" s="218" t="str">
        <f ca="1">IF(ISERROR($V1455),"",OFFSET('Smelter Look-up'!$H$4,$V1455-4,0))</f>
        <v/>
      </c>
      <c r="J1455" s="218" t="str">
        <f ca="1">IF(ISERROR($V1455),"",OFFSET('Smelter Look-up'!$I$4,$V1455-4,0))</f>
        <v/>
      </c>
      <c r="K1455" s="272"/>
      <c r="L1455" s="272"/>
      <c r="M1455" s="272"/>
      <c r="N1455" s="272"/>
      <c r="O1455" s="272"/>
      <c r="P1455" s="219"/>
      <c r="Q1455" s="273"/>
      <c r="R1455" s="216" t="str">
        <f ca="1">IF(ISERROR($V1455),"",OFFSET('Smelter Look-up'!$C$4,$V1455-4,0)&amp;"")</f>
        <v/>
      </c>
      <c r="S1455" s="224" t="str">
        <f t="shared" ca="1" si="204"/>
        <v/>
      </c>
      <c r="T1455" s="224" t="str">
        <f ca="1">IF(B1455="","",IF(ISERROR(MATCH($J1455,SorP!$B$1:$B$6230,0)),"",INDIRECT("'SorP'!$A$"&amp;MATCH($J1455,SorP!$B$1:$B$6230,0))))</f>
        <v/>
      </c>
      <c r="U1455" s="240"/>
      <c r="V1455" s="274" t="e">
        <f>IF(C1455="",NA(),MATCH($B1455&amp;$C1455,'Smelter Look-up'!$J:$J,0))</f>
        <v>#N/A</v>
      </c>
      <c r="W1455" s="275"/>
      <c r="X1455" s="275">
        <f t="shared" ca="1" si="205"/>
        <v>0</v>
      </c>
      <c r="Y1455" s="275"/>
      <c r="Z1455" s="275"/>
      <c r="AB1455" s="277" t="str">
        <f t="shared" si="206"/>
        <v/>
      </c>
    </row>
    <row r="1456" spans="1:28" s="276" customFormat="1" ht="20.25">
      <c r="A1456" s="330"/>
      <c r="B1456" s="216" t="str">
        <f>IF(LEN(A1456)=0,"",INDEX('Smelter Look-up'!$A:$A,MATCH($A1456,'Smelter Look-up'!$E:$E,0)))</f>
        <v/>
      </c>
      <c r="C1456" s="220" t="str">
        <f>IF(LEN(A1456)=0,"",INDEX('Smelter Look-up'!$C:$C,MATCH($A1456,'Smelter Look-up'!$E:$E,0)))</f>
        <v/>
      </c>
      <c r="D1456" s="282"/>
      <c r="E1456" s="216" t="str">
        <f ca="1">IF(ISERROR($V1456),"",OFFSET('Smelter Look-up'!$D$4,$V1456-4,0)&amp;"")</f>
        <v/>
      </c>
      <c r="F1456" s="216" t="str">
        <f ca="1">IF(ISERROR($V1456),"",OFFSET('Smelter Look-up'!$E$4,$V1456-4,0))</f>
        <v/>
      </c>
      <c r="G1456" s="216" t="str">
        <f ca="1">IF(C1456=$X$4,"Enter smelter details",IF(ISERROR($V1456),"",OFFSET('Smelter Look-up'!$F$4,$V1456-4,0)))</f>
        <v/>
      </c>
      <c r="H1456" s="217" t="str">
        <f ca="1">IF(ISERROR($V1456),"",OFFSET('Smelter Look-up'!$G$4,$V1456-4,0))</f>
        <v/>
      </c>
      <c r="I1456" s="218" t="str">
        <f ca="1">IF(ISERROR($V1456),"",OFFSET('Smelter Look-up'!$H$4,$V1456-4,0))</f>
        <v/>
      </c>
      <c r="J1456" s="218" t="str">
        <f ca="1">IF(ISERROR($V1456),"",OFFSET('Smelter Look-up'!$I$4,$V1456-4,0))</f>
        <v/>
      </c>
      <c r="K1456" s="272"/>
      <c r="L1456" s="272"/>
      <c r="M1456" s="272"/>
      <c r="N1456" s="272"/>
      <c r="O1456" s="272"/>
      <c r="P1456" s="219"/>
      <c r="Q1456" s="273"/>
      <c r="R1456" s="216" t="str">
        <f ca="1">IF(ISERROR($V1456),"",OFFSET('Smelter Look-up'!$C$4,$V1456-4,0)&amp;"")</f>
        <v/>
      </c>
      <c r="S1456" s="224" t="str">
        <f t="shared" ca="1" si="204"/>
        <v/>
      </c>
      <c r="T1456" s="224" t="str">
        <f ca="1">IF(B1456="","",IF(ISERROR(MATCH($J1456,SorP!$B$1:$B$6230,0)),"",INDIRECT("'SorP'!$A$"&amp;MATCH($J1456,SorP!$B$1:$B$6230,0))))</f>
        <v/>
      </c>
      <c r="U1456" s="240"/>
      <c r="V1456" s="274" t="e">
        <f>IF(C1456="",NA(),MATCH($B1456&amp;$C1456,'Smelter Look-up'!$J:$J,0))</f>
        <v>#N/A</v>
      </c>
      <c r="W1456" s="275"/>
      <c r="X1456" s="275">
        <f t="shared" ca="1" si="205"/>
        <v>0</v>
      </c>
      <c r="Y1456" s="275"/>
      <c r="Z1456" s="275"/>
      <c r="AB1456" s="277" t="str">
        <f t="shared" si="206"/>
        <v/>
      </c>
    </row>
    <row r="1457" spans="1:28" s="276" customFormat="1" ht="20.25">
      <c r="A1457" s="330"/>
      <c r="B1457" s="216" t="str">
        <f>IF(LEN(A1457)=0,"",INDEX('Smelter Look-up'!$A:$A,MATCH($A1457,'Smelter Look-up'!$E:$E,0)))</f>
        <v/>
      </c>
      <c r="C1457" s="220" t="str">
        <f>IF(LEN(A1457)=0,"",INDEX('Smelter Look-up'!$C:$C,MATCH($A1457,'Smelter Look-up'!$E:$E,0)))</f>
        <v/>
      </c>
      <c r="D1457" s="282"/>
      <c r="E1457" s="216" t="str">
        <f ca="1">IF(ISERROR($V1457),"",OFFSET('Smelter Look-up'!$D$4,$V1457-4,0)&amp;"")</f>
        <v/>
      </c>
      <c r="F1457" s="216" t="str">
        <f ca="1">IF(ISERROR($V1457),"",OFFSET('Smelter Look-up'!$E$4,$V1457-4,0))</f>
        <v/>
      </c>
      <c r="G1457" s="216" t="str">
        <f ca="1">IF(C1457=$X$4,"Enter smelter details",IF(ISERROR($V1457),"",OFFSET('Smelter Look-up'!$F$4,$V1457-4,0)))</f>
        <v/>
      </c>
      <c r="H1457" s="217" t="str">
        <f ca="1">IF(ISERROR($V1457),"",OFFSET('Smelter Look-up'!$G$4,$V1457-4,0))</f>
        <v/>
      </c>
      <c r="I1457" s="218" t="str">
        <f ca="1">IF(ISERROR($V1457),"",OFFSET('Smelter Look-up'!$H$4,$V1457-4,0))</f>
        <v/>
      </c>
      <c r="J1457" s="218" t="str">
        <f ca="1">IF(ISERROR($V1457),"",OFFSET('Smelter Look-up'!$I$4,$V1457-4,0))</f>
        <v/>
      </c>
      <c r="K1457" s="272"/>
      <c r="L1457" s="272"/>
      <c r="M1457" s="272"/>
      <c r="N1457" s="272"/>
      <c r="O1457" s="272"/>
      <c r="P1457" s="219"/>
      <c r="Q1457" s="273"/>
      <c r="R1457" s="216" t="str">
        <f ca="1">IF(ISERROR($V1457),"",OFFSET('Smelter Look-up'!$C$4,$V1457-4,0)&amp;"")</f>
        <v/>
      </c>
      <c r="S1457" s="224" t="str">
        <f t="shared" ca="1" si="204"/>
        <v/>
      </c>
      <c r="T1457" s="224" t="str">
        <f ca="1">IF(B1457="","",IF(ISERROR(MATCH($J1457,SorP!$B$1:$B$6230,0)),"",INDIRECT("'SorP'!$A$"&amp;MATCH($J1457,SorP!$B$1:$B$6230,0))))</f>
        <v/>
      </c>
      <c r="U1457" s="240"/>
      <c r="V1457" s="274" t="e">
        <f>IF(C1457="",NA(),MATCH($B1457&amp;$C1457,'Smelter Look-up'!$J:$J,0))</f>
        <v>#N/A</v>
      </c>
      <c r="W1457" s="275"/>
      <c r="X1457" s="275">
        <f t="shared" ca="1" si="205"/>
        <v>0</v>
      </c>
      <c r="Y1457" s="275"/>
      <c r="Z1457" s="275"/>
      <c r="AB1457" s="277" t="str">
        <f t="shared" si="206"/>
        <v/>
      </c>
    </row>
    <row r="1458" spans="1:28" s="276" customFormat="1" ht="20.25">
      <c r="A1458" s="330"/>
      <c r="B1458" s="216" t="str">
        <f>IF(LEN(A1458)=0,"",INDEX('Smelter Look-up'!$A:$A,MATCH($A1458,'Smelter Look-up'!$E:$E,0)))</f>
        <v/>
      </c>
      <c r="C1458" s="220" t="str">
        <f>IF(LEN(A1458)=0,"",INDEX('Smelter Look-up'!$C:$C,MATCH($A1458,'Smelter Look-up'!$E:$E,0)))</f>
        <v/>
      </c>
      <c r="D1458" s="282"/>
      <c r="E1458" s="216" t="str">
        <f ca="1">IF(ISERROR($V1458),"",OFFSET('Smelter Look-up'!$D$4,$V1458-4,0)&amp;"")</f>
        <v/>
      </c>
      <c r="F1458" s="216" t="str">
        <f ca="1">IF(ISERROR($V1458),"",OFFSET('Smelter Look-up'!$E$4,$V1458-4,0))</f>
        <v/>
      </c>
      <c r="G1458" s="216" t="str">
        <f ca="1">IF(C1458=$X$4,"Enter smelter details",IF(ISERROR($V1458),"",OFFSET('Smelter Look-up'!$F$4,$V1458-4,0)))</f>
        <v/>
      </c>
      <c r="H1458" s="217" t="str">
        <f ca="1">IF(ISERROR($V1458),"",OFFSET('Smelter Look-up'!$G$4,$V1458-4,0))</f>
        <v/>
      </c>
      <c r="I1458" s="218" t="str">
        <f ca="1">IF(ISERROR($V1458),"",OFFSET('Smelter Look-up'!$H$4,$V1458-4,0))</f>
        <v/>
      </c>
      <c r="J1458" s="218" t="str">
        <f ca="1">IF(ISERROR($V1458),"",OFFSET('Smelter Look-up'!$I$4,$V1458-4,0))</f>
        <v/>
      </c>
      <c r="K1458" s="272"/>
      <c r="L1458" s="272"/>
      <c r="M1458" s="272"/>
      <c r="N1458" s="272"/>
      <c r="O1458" s="272"/>
      <c r="P1458" s="219"/>
      <c r="Q1458" s="273"/>
      <c r="R1458" s="216" t="str">
        <f ca="1">IF(ISERROR($V1458),"",OFFSET('Smelter Look-up'!$C$4,$V1458-4,0)&amp;"")</f>
        <v/>
      </c>
      <c r="S1458" s="224" t="str">
        <f t="shared" ca="1" si="204"/>
        <v/>
      </c>
      <c r="T1458" s="224" t="str">
        <f ca="1">IF(B1458="","",IF(ISERROR(MATCH($J1458,SorP!$B$1:$B$6230,0)),"",INDIRECT("'SorP'!$A$"&amp;MATCH($J1458,SorP!$B$1:$B$6230,0))))</f>
        <v/>
      </c>
      <c r="U1458" s="240"/>
      <c r="V1458" s="274" t="e">
        <f>IF(C1458="",NA(),MATCH($B1458&amp;$C1458,'Smelter Look-up'!$J:$J,0))</f>
        <v>#N/A</v>
      </c>
      <c r="W1458" s="275"/>
      <c r="X1458" s="275">
        <f t="shared" ca="1" si="205"/>
        <v>0</v>
      </c>
      <c r="Y1458" s="275"/>
      <c r="Z1458" s="275"/>
      <c r="AB1458" s="277" t="str">
        <f t="shared" si="206"/>
        <v/>
      </c>
    </row>
    <row r="1459" spans="1:28" s="276" customFormat="1" ht="20.25">
      <c r="A1459" s="330"/>
      <c r="B1459" s="216" t="str">
        <f>IF(LEN(A1459)=0,"",INDEX('Smelter Look-up'!$A:$A,MATCH($A1459,'Smelter Look-up'!$E:$E,0)))</f>
        <v/>
      </c>
      <c r="C1459" s="220" t="str">
        <f>IF(LEN(A1459)=0,"",INDEX('Smelter Look-up'!$C:$C,MATCH($A1459,'Smelter Look-up'!$E:$E,0)))</f>
        <v/>
      </c>
      <c r="D1459" s="282"/>
      <c r="E1459" s="216" t="str">
        <f ca="1">IF(ISERROR($V1459),"",OFFSET('Smelter Look-up'!$D$4,$V1459-4,0)&amp;"")</f>
        <v/>
      </c>
      <c r="F1459" s="216" t="str">
        <f ca="1">IF(ISERROR($V1459),"",OFFSET('Smelter Look-up'!$E$4,$V1459-4,0))</f>
        <v/>
      </c>
      <c r="G1459" s="216" t="str">
        <f ca="1">IF(C1459=$X$4,"Enter smelter details",IF(ISERROR($V1459),"",OFFSET('Smelter Look-up'!$F$4,$V1459-4,0)))</f>
        <v/>
      </c>
      <c r="H1459" s="217" t="str">
        <f ca="1">IF(ISERROR($V1459),"",OFFSET('Smelter Look-up'!$G$4,$V1459-4,0))</f>
        <v/>
      </c>
      <c r="I1459" s="218" t="str">
        <f ca="1">IF(ISERROR($V1459),"",OFFSET('Smelter Look-up'!$H$4,$V1459-4,0))</f>
        <v/>
      </c>
      <c r="J1459" s="218" t="str">
        <f ca="1">IF(ISERROR($V1459),"",OFFSET('Smelter Look-up'!$I$4,$V1459-4,0))</f>
        <v/>
      </c>
      <c r="K1459" s="272"/>
      <c r="L1459" s="272"/>
      <c r="M1459" s="272"/>
      <c r="N1459" s="272"/>
      <c r="O1459" s="272"/>
      <c r="P1459" s="219"/>
      <c r="Q1459" s="273"/>
      <c r="R1459" s="216" t="str">
        <f ca="1">IF(ISERROR($V1459),"",OFFSET('Smelter Look-up'!$C$4,$V1459-4,0)&amp;"")</f>
        <v/>
      </c>
      <c r="S1459" s="224" t="str">
        <f t="shared" ca="1" si="204"/>
        <v/>
      </c>
      <c r="T1459" s="224" t="str">
        <f ca="1">IF(B1459="","",IF(ISERROR(MATCH($J1459,SorP!$B$1:$B$6230,0)),"",INDIRECT("'SorP'!$A$"&amp;MATCH($J1459,SorP!$B$1:$B$6230,0))))</f>
        <v/>
      </c>
      <c r="U1459" s="240"/>
      <c r="V1459" s="274" t="e">
        <f>IF(C1459="",NA(),MATCH($B1459&amp;$C1459,'Smelter Look-up'!$J:$J,0))</f>
        <v>#N/A</v>
      </c>
      <c r="W1459" s="275"/>
      <c r="X1459" s="275">
        <f t="shared" ca="1" si="205"/>
        <v>0</v>
      </c>
      <c r="Y1459" s="275"/>
      <c r="Z1459" s="275"/>
      <c r="AB1459" s="277" t="str">
        <f t="shared" si="206"/>
        <v/>
      </c>
    </row>
    <row r="1460" spans="1:28" s="276" customFormat="1" ht="20.25">
      <c r="A1460" s="330"/>
      <c r="B1460" s="216" t="str">
        <f>IF(LEN(A1460)=0,"",INDEX('Smelter Look-up'!$A:$A,MATCH($A1460,'Smelter Look-up'!$E:$E,0)))</f>
        <v/>
      </c>
      <c r="C1460" s="220" t="str">
        <f>IF(LEN(A1460)=0,"",INDEX('Smelter Look-up'!$C:$C,MATCH($A1460,'Smelter Look-up'!$E:$E,0)))</f>
        <v/>
      </c>
      <c r="D1460" s="282"/>
      <c r="E1460" s="216" t="str">
        <f ca="1">IF(ISERROR($V1460),"",OFFSET('Smelter Look-up'!$D$4,$V1460-4,0)&amp;"")</f>
        <v/>
      </c>
      <c r="F1460" s="216" t="str">
        <f ca="1">IF(ISERROR($V1460),"",OFFSET('Smelter Look-up'!$E$4,$V1460-4,0))</f>
        <v/>
      </c>
      <c r="G1460" s="216" t="str">
        <f ca="1">IF(C1460=$X$4,"Enter smelter details",IF(ISERROR($V1460),"",OFFSET('Smelter Look-up'!$F$4,$V1460-4,0)))</f>
        <v/>
      </c>
      <c r="H1460" s="217" t="str">
        <f ca="1">IF(ISERROR($V1460),"",OFFSET('Smelter Look-up'!$G$4,$V1460-4,0))</f>
        <v/>
      </c>
      <c r="I1460" s="218" t="str">
        <f ca="1">IF(ISERROR($V1460),"",OFFSET('Smelter Look-up'!$H$4,$V1460-4,0))</f>
        <v/>
      </c>
      <c r="J1460" s="218" t="str">
        <f ca="1">IF(ISERROR($V1460),"",OFFSET('Smelter Look-up'!$I$4,$V1460-4,0))</f>
        <v/>
      </c>
      <c r="K1460" s="272"/>
      <c r="L1460" s="272"/>
      <c r="M1460" s="272"/>
      <c r="N1460" s="272"/>
      <c r="O1460" s="272"/>
      <c r="P1460" s="219"/>
      <c r="Q1460" s="273"/>
      <c r="R1460" s="216" t="str">
        <f ca="1">IF(ISERROR($V1460),"",OFFSET('Smelter Look-up'!$C$4,$V1460-4,0)&amp;"")</f>
        <v/>
      </c>
      <c r="S1460" s="224" t="str">
        <f t="shared" ca="1" si="204"/>
        <v/>
      </c>
      <c r="T1460" s="224" t="str">
        <f ca="1">IF(B1460="","",IF(ISERROR(MATCH($J1460,SorP!$B$1:$B$6230,0)),"",INDIRECT("'SorP'!$A$"&amp;MATCH($J1460,SorP!$B$1:$B$6230,0))))</f>
        <v/>
      </c>
      <c r="U1460" s="240"/>
      <c r="V1460" s="274" t="e">
        <f>IF(C1460="",NA(),MATCH($B1460&amp;$C1460,'Smelter Look-up'!$J:$J,0))</f>
        <v>#N/A</v>
      </c>
      <c r="W1460" s="275"/>
      <c r="X1460" s="275">
        <f t="shared" ca="1" si="205"/>
        <v>0</v>
      </c>
      <c r="Y1460" s="275"/>
      <c r="Z1460" s="275"/>
      <c r="AB1460" s="277" t="str">
        <f t="shared" si="206"/>
        <v/>
      </c>
    </row>
    <row r="1461" spans="1:28" s="276" customFormat="1" ht="20.25">
      <c r="A1461" s="330"/>
      <c r="B1461" s="216" t="str">
        <f>IF(LEN(A1461)=0,"",INDEX('Smelter Look-up'!$A:$A,MATCH($A1461,'Smelter Look-up'!$E:$E,0)))</f>
        <v/>
      </c>
      <c r="C1461" s="220" t="str">
        <f>IF(LEN(A1461)=0,"",INDEX('Smelter Look-up'!$C:$C,MATCH($A1461,'Smelter Look-up'!$E:$E,0)))</f>
        <v/>
      </c>
      <c r="D1461" s="282"/>
      <c r="E1461" s="216" t="str">
        <f ca="1">IF(ISERROR($V1461),"",OFFSET('Smelter Look-up'!$D$4,$V1461-4,0)&amp;"")</f>
        <v/>
      </c>
      <c r="F1461" s="216" t="str">
        <f ca="1">IF(ISERROR($V1461),"",OFFSET('Smelter Look-up'!$E$4,$V1461-4,0))</f>
        <v/>
      </c>
      <c r="G1461" s="216" t="str">
        <f ca="1">IF(C1461=$X$4,"Enter smelter details",IF(ISERROR($V1461),"",OFFSET('Smelter Look-up'!$F$4,$V1461-4,0)))</f>
        <v/>
      </c>
      <c r="H1461" s="217" t="str">
        <f ca="1">IF(ISERROR($V1461),"",OFFSET('Smelter Look-up'!$G$4,$V1461-4,0))</f>
        <v/>
      </c>
      <c r="I1461" s="218" t="str">
        <f ca="1">IF(ISERROR($V1461),"",OFFSET('Smelter Look-up'!$H$4,$V1461-4,0))</f>
        <v/>
      </c>
      <c r="J1461" s="218" t="str">
        <f ca="1">IF(ISERROR($V1461),"",OFFSET('Smelter Look-up'!$I$4,$V1461-4,0))</f>
        <v/>
      </c>
      <c r="K1461" s="272"/>
      <c r="L1461" s="272"/>
      <c r="M1461" s="272"/>
      <c r="N1461" s="272"/>
      <c r="O1461" s="272"/>
      <c r="P1461" s="219"/>
      <c r="Q1461" s="273"/>
      <c r="R1461" s="216" t="str">
        <f ca="1">IF(ISERROR($V1461),"",OFFSET('Smelter Look-up'!$C$4,$V1461-4,0)&amp;"")</f>
        <v/>
      </c>
      <c r="S1461" s="224" t="str">
        <f t="shared" ca="1" si="204"/>
        <v/>
      </c>
      <c r="T1461" s="224" t="str">
        <f ca="1">IF(B1461="","",IF(ISERROR(MATCH($J1461,SorP!$B$1:$B$6230,0)),"",INDIRECT("'SorP'!$A$"&amp;MATCH($J1461,SorP!$B$1:$B$6230,0))))</f>
        <v/>
      </c>
      <c r="U1461" s="240"/>
      <c r="V1461" s="274" t="e">
        <f>IF(C1461="",NA(),MATCH($B1461&amp;$C1461,'Smelter Look-up'!$J:$J,0))</f>
        <v>#N/A</v>
      </c>
      <c r="W1461" s="275"/>
      <c r="X1461" s="275">
        <f t="shared" ca="1" si="205"/>
        <v>0</v>
      </c>
      <c r="Y1461" s="275"/>
      <c r="Z1461" s="275"/>
      <c r="AB1461" s="277" t="str">
        <f t="shared" si="206"/>
        <v/>
      </c>
    </row>
    <row r="1462" spans="1:28" s="276" customFormat="1" ht="20.25">
      <c r="A1462" s="330"/>
      <c r="B1462" s="216" t="str">
        <f>IF(LEN(A1462)=0,"",INDEX('Smelter Look-up'!$A:$A,MATCH($A1462,'Smelter Look-up'!$E:$E,0)))</f>
        <v/>
      </c>
      <c r="C1462" s="220" t="str">
        <f>IF(LEN(A1462)=0,"",INDEX('Smelter Look-up'!$C:$C,MATCH($A1462,'Smelter Look-up'!$E:$E,0)))</f>
        <v/>
      </c>
      <c r="D1462" s="282"/>
      <c r="E1462" s="216" t="str">
        <f ca="1">IF(ISERROR($V1462),"",OFFSET('Smelter Look-up'!$D$4,$V1462-4,0)&amp;"")</f>
        <v/>
      </c>
      <c r="F1462" s="216" t="str">
        <f ca="1">IF(ISERROR($V1462),"",OFFSET('Smelter Look-up'!$E$4,$V1462-4,0))</f>
        <v/>
      </c>
      <c r="G1462" s="216" t="str">
        <f ca="1">IF(C1462=$X$4,"Enter smelter details",IF(ISERROR($V1462),"",OFFSET('Smelter Look-up'!$F$4,$V1462-4,0)))</f>
        <v/>
      </c>
      <c r="H1462" s="217" t="str">
        <f ca="1">IF(ISERROR($V1462),"",OFFSET('Smelter Look-up'!$G$4,$V1462-4,0))</f>
        <v/>
      </c>
      <c r="I1462" s="218" t="str">
        <f ca="1">IF(ISERROR($V1462),"",OFFSET('Smelter Look-up'!$H$4,$V1462-4,0))</f>
        <v/>
      </c>
      <c r="J1462" s="218" t="str">
        <f ca="1">IF(ISERROR($V1462),"",OFFSET('Smelter Look-up'!$I$4,$V1462-4,0))</f>
        <v/>
      </c>
      <c r="K1462" s="272"/>
      <c r="L1462" s="272"/>
      <c r="M1462" s="272"/>
      <c r="N1462" s="272"/>
      <c r="O1462" s="272"/>
      <c r="P1462" s="219"/>
      <c r="Q1462" s="273"/>
      <c r="R1462" s="216" t="str">
        <f ca="1">IF(ISERROR($V1462),"",OFFSET('Smelter Look-up'!$C$4,$V1462-4,0)&amp;"")</f>
        <v/>
      </c>
      <c r="S1462" s="224" t="str">
        <f t="shared" ca="1" si="204"/>
        <v/>
      </c>
      <c r="T1462" s="224" t="str">
        <f ca="1">IF(B1462="","",IF(ISERROR(MATCH($J1462,SorP!$B$1:$B$6230,0)),"",INDIRECT("'SorP'!$A$"&amp;MATCH($J1462,SorP!$B$1:$B$6230,0))))</f>
        <v/>
      </c>
      <c r="U1462" s="240"/>
      <c r="V1462" s="274" t="e">
        <f>IF(C1462="",NA(),MATCH($B1462&amp;$C1462,'Smelter Look-up'!$J:$J,0))</f>
        <v>#N/A</v>
      </c>
      <c r="W1462" s="275"/>
      <c r="X1462" s="275">
        <f t="shared" ca="1" si="205"/>
        <v>0</v>
      </c>
      <c r="Y1462" s="275"/>
      <c r="Z1462" s="275"/>
      <c r="AB1462" s="277" t="str">
        <f t="shared" si="206"/>
        <v/>
      </c>
    </row>
    <row r="1463" spans="1:28" s="276" customFormat="1" ht="20.25">
      <c r="A1463" s="330"/>
      <c r="B1463" s="216" t="str">
        <f>IF(LEN(A1463)=0,"",INDEX('Smelter Look-up'!$A:$A,MATCH($A1463,'Smelter Look-up'!$E:$E,0)))</f>
        <v/>
      </c>
      <c r="C1463" s="220" t="str">
        <f>IF(LEN(A1463)=0,"",INDEX('Smelter Look-up'!$C:$C,MATCH($A1463,'Smelter Look-up'!$E:$E,0)))</f>
        <v/>
      </c>
      <c r="D1463" s="282"/>
      <c r="E1463" s="216" t="str">
        <f ca="1">IF(ISERROR($V1463),"",OFFSET('Smelter Look-up'!$D$4,$V1463-4,0)&amp;"")</f>
        <v/>
      </c>
      <c r="F1463" s="216" t="str">
        <f ca="1">IF(ISERROR($V1463),"",OFFSET('Smelter Look-up'!$E$4,$V1463-4,0))</f>
        <v/>
      </c>
      <c r="G1463" s="216" t="str">
        <f ca="1">IF(C1463=$X$4,"Enter smelter details",IF(ISERROR($V1463),"",OFFSET('Smelter Look-up'!$F$4,$V1463-4,0)))</f>
        <v/>
      </c>
      <c r="H1463" s="217" t="str">
        <f ca="1">IF(ISERROR($V1463),"",OFFSET('Smelter Look-up'!$G$4,$V1463-4,0))</f>
        <v/>
      </c>
      <c r="I1463" s="218" t="str">
        <f ca="1">IF(ISERROR($V1463),"",OFFSET('Smelter Look-up'!$H$4,$V1463-4,0))</f>
        <v/>
      </c>
      <c r="J1463" s="218" t="str">
        <f ca="1">IF(ISERROR($V1463),"",OFFSET('Smelter Look-up'!$I$4,$V1463-4,0))</f>
        <v/>
      </c>
      <c r="K1463" s="272"/>
      <c r="L1463" s="272"/>
      <c r="M1463" s="272"/>
      <c r="N1463" s="272"/>
      <c r="O1463" s="272"/>
      <c r="P1463" s="219"/>
      <c r="Q1463" s="273"/>
      <c r="R1463" s="216" t="str">
        <f ca="1">IF(ISERROR($V1463),"",OFFSET('Smelter Look-up'!$C$4,$V1463-4,0)&amp;"")</f>
        <v/>
      </c>
      <c r="S1463" s="224" t="str">
        <f t="shared" ca="1" si="204"/>
        <v/>
      </c>
      <c r="T1463" s="224" t="str">
        <f ca="1">IF(B1463="","",IF(ISERROR(MATCH($J1463,SorP!$B$1:$B$6230,0)),"",INDIRECT("'SorP'!$A$"&amp;MATCH($J1463,SorP!$B$1:$B$6230,0))))</f>
        <v/>
      </c>
      <c r="U1463" s="240"/>
      <c r="V1463" s="274" t="e">
        <f>IF(C1463="",NA(),MATCH($B1463&amp;$C1463,'Smelter Look-up'!$J:$J,0))</f>
        <v>#N/A</v>
      </c>
      <c r="W1463" s="275"/>
      <c r="X1463" s="275">
        <f t="shared" ca="1" si="205"/>
        <v>0</v>
      </c>
      <c r="Y1463" s="275"/>
      <c r="Z1463" s="275"/>
      <c r="AB1463" s="277" t="str">
        <f t="shared" si="206"/>
        <v/>
      </c>
    </row>
    <row r="1464" spans="1:28" s="276" customFormat="1" ht="20.25">
      <c r="A1464" s="330"/>
      <c r="B1464" s="216" t="str">
        <f>IF(LEN(A1464)=0,"",INDEX('Smelter Look-up'!$A:$A,MATCH($A1464,'Smelter Look-up'!$E:$E,0)))</f>
        <v/>
      </c>
      <c r="C1464" s="220" t="str">
        <f>IF(LEN(A1464)=0,"",INDEX('Smelter Look-up'!$C:$C,MATCH($A1464,'Smelter Look-up'!$E:$E,0)))</f>
        <v/>
      </c>
      <c r="D1464" s="282"/>
      <c r="E1464" s="216" t="str">
        <f ca="1">IF(ISERROR($V1464),"",OFFSET('Smelter Look-up'!$D$4,$V1464-4,0)&amp;"")</f>
        <v/>
      </c>
      <c r="F1464" s="216" t="str">
        <f ca="1">IF(ISERROR($V1464),"",OFFSET('Smelter Look-up'!$E$4,$V1464-4,0))</f>
        <v/>
      </c>
      <c r="G1464" s="216" t="str">
        <f ca="1">IF(C1464=$X$4,"Enter smelter details",IF(ISERROR($V1464),"",OFFSET('Smelter Look-up'!$F$4,$V1464-4,0)))</f>
        <v/>
      </c>
      <c r="H1464" s="217" t="str">
        <f ca="1">IF(ISERROR($V1464),"",OFFSET('Smelter Look-up'!$G$4,$V1464-4,0))</f>
        <v/>
      </c>
      <c r="I1464" s="218" t="str">
        <f ca="1">IF(ISERROR($V1464),"",OFFSET('Smelter Look-up'!$H$4,$V1464-4,0))</f>
        <v/>
      </c>
      <c r="J1464" s="218" t="str">
        <f ca="1">IF(ISERROR($V1464),"",OFFSET('Smelter Look-up'!$I$4,$V1464-4,0))</f>
        <v/>
      </c>
      <c r="K1464" s="272"/>
      <c r="L1464" s="272"/>
      <c r="M1464" s="272"/>
      <c r="N1464" s="272"/>
      <c r="O1464" s="272"/>
      <c r="P1464" s="219"/>
      <c r="Q1464" s="273"/>
      <c r="R1464" s="216" t="str">
        <f ca="1">IF(ISERROR($V1464),"",OFFSET('Smelter Look-up'!$C$4,$V1464-4,0)&amp;"")</f>
        <v/>
      </c>
      <c r="S1464" s="224" t="str">
        <f t="shared" ca="1" si="204"/>
        <v/>
      </c>
      <c r="T1464" s="224" t="str">
        <f ca="1">IF(B1464="","",IF(ISERROR(MATCH($J1464,SorP!$B$1:$B$6230,0)),"",INDIRECT("'SorP'!$A$"&amp;MATCH($J1464,SorP!$B$1:$B$6230,0))))</f>
        <v/>
      </c>
      <c r="U1464" s="240"/>
      <c r="V1464" s="274" t="e">
        <f>IF(C1464="",NA(),MATCH($B1464&amp;$C1464,'Smelter Look-up'!$J:$J,0))</f>
        <v>#N/A</v>
      </c>
      <c r="W1464" s="275"/>
      <c r="X1464" s="275">
        <f t="shared" ca="1" si="205"/>
        <v>0</v>
      </c>
      <c r="Y1464" s="275"/>
      <c r="Z1464" s="275"/>
      <c r="AB1464" s="277" t="str">
        <f t="shared" si="206"/>
        <v/>
      </c>
    </row>
    <row r="1465" spans="1:28" s="276" customFormat="1" ht="20.25">
      <c r="A1465" s="330"/>
      <c r="B1465" s="216" t="str">
        <f>IF(LEN(A1465)=0,"",INDEX('Smelter Look-up'!$A:$A,MATCH($A1465,'Smelter Look-up'!$E:$E,0)))</f>
        <v/>
      </c>
      <c r="C1465" s="220" t="str">
        <f>IF(LEN(A1465)=0,"",INDEX('Smelter Look-up'!$C:$C,MATCH($A1465,'Smelter Look-up'!$E:$E,0)))</f>
        <v/>
      </c>
      <c r="D1465" s="282"/>
      <c r="E1465" s="216" t="str">
        <f ca="1">IF(ISERROR($V1465),"",OFFSET('Smelter Look-up'!$D$4,$V1465-4,0)&amp;"")</f>
        <v/>
      </c>
      <c r="F1465" s="216" t="str">
        <f ca="1">IF(ISERROR($V1465),"",OFFSET('Smelter Look-up'!$E$4,$V1465-4,0))</f>
        <v/>
      </c>
      <c r="G1465" s="216" t="str">
        <f ca="1">IF(C1465=$X$4,"Enter smelter details",IF(ISERROR($V1465),"",OFFSET('Smelter Look-up'!$F$4,$V1465-4,0)))</f>
        <v/>
      </c>
      <c r="H1465" s="217" t="str">
        <f ca="1">IF(ISERROR($V1465),"",OFFSET('Smelter Look-up'!$G$4,$V1465-4,0))</f>
        <v/>
      </c>
      <c r="I1465" s="218" t="str">
        <f ca="1">IF(ISERROR($V1465),"",OFFSET('Smelter Look-up'!$H$4,$V1465-4,0))</f>
        <v/>
      </c>
      <c r="J1465" s="218" t="str">
        <f ca="1">IF(ISERROR($V1465),"",OFFSET('Smelter Look-up'!$I$4,$V1465-4,0))</f>
        <v/>
      </c>
      <c r="K1465" s="272"/>
      <c r="L1465" s="272"/>
      <c r="M1465" s="272"/>
      <c r="N1465" s="272"/>
      <c r="O1465" s="272"/>
      <c r="P1465" s="219"/>
      <c r="Q1465" s="273"/>
      <c r="R1465" s="216" t="str">
        <f ca="1">IF(ISERROR($V1465),"",OFFSET('Smelter Look-up'!$C$4,$V1465-4,0)&amp;"")</f>
        <v/>
      </c>
      <c r="S1465" s="224" t="str">
        <f t="shared" ca="1" si="204"/>
        <v/>
      </c>
      <c r="T1465" s="224" t="str">
        <f ca="1">IF(B1465="","",IF(ISERROR(MATCH($J1465,SorP!$B$1:$B$6230,0)),"",INDIRECT("'SorP'!$A$"&amp;MATCH($J1465,SorP!$B$1:$B$6230,0))))</f>
        <v/>
      </c>
      <c r="U1465" s="240"/>
      <c r="V1465" s="274" t="e">
        <f>IF(C1465="",NA(),MATCH($B1465&amp;$C1465,'Smelter Look-up'!$J:$J,0))</f>
        <v>#N/A</v>
      </c>
      <c r="W1465" s="275"/>
      <c r="X1465" s="275">
        <f t="shared" ca="1" si="205"/>
        <v>0</v>
      </c>
      <c r="Y1465" s="275"/>
      <c r="Z1465" s="275"/>
      <c r="AB1465" s="277" t="str">
        <f t="shared" si="206"/>
        <v/>
      </c>
    </row>
    <row r="1466" spans="1:28" s="276" customFormat="1" ht="20.25">
      <c r="A1466" s="330"/>
      <c r="B1466" s="216" t="str">
        <f>IF(LEN(A1466)=0,"",INDEX('Smelter Look-up'!$A:$A,MATCH($A1466,'Smelter Look-up'!$E:$E,0)))</f>
        <v/>
      </c>
      <c r="C1466" s="220" t="str">
        <f>IF(LEN(A1466)=0,"",INDEX('Smelter Look-up'!$C:$C,MATCH($A1466,'Smelter Look-up'!$E:$E,0)))</f>
        <v/>
      </c>
      <c r="D1466" s="282"/>
      <c r="E1466" s="216" t="str">
        <f ca="1">IF(ISERROR($V1466),"",OFFSET('Smelter Look-up'!$D$4,$V1466-4,0)&amp;"")</f>
        <v/>
      </c>
      <c r="F1466" s="216" t="str">
        <f ca="1">IF(ISERROR($V1466),"",OFFSET('Smelter Look-up'!$E$4,$V1466-4,0))</f>
        <v/>
      </c>
      <c r="G1466" s="216" t="str">
        <f ca="1">IF(C1466=$X$4,"Enter smelter details",IF(ISERROR($V1466),"",OFFSET('Smelter Look-up'!$F$4,$V1466-4,0)))</f>
        <v/>
      </c>
      <c r="H1466" s="217" t="str">
        <f ca="1">IF(ISERROR($V1466),"",OFFSET('Smelter Look-up'!$G$4,$V1466-4,0))</f>
        <v/>
      </c>
      <c r="I1466" s="218" t="str">
        <f ca="1">IF(ISERROR($V1466),"",OFFSET('Smelter Look-up'!$H$4,$V1466-4,0))</f>
        <v/>
      </c>
      <c r="J1466" s="218" t="str">
        <f ca="1">IF(ISERROR($V1466),"",OFFSET('Smelter Look-up'!$I$4,$V1466-4,0))</f>
        <v/>
      </c>
      <c r="K1466" s="272"/>
      <c r="L1466" s="272"/>
      <c r="M1466" s="272"/>
      <c r="N1466" s="272"/>
      <c r="O1466" s="272"/>
      <c r="P1466" s="219"/>
      <c r="Q1466" s="273"/>
      <c r="R1466" s="216" t="str">
        <f ca="1">IF(ISERROR($V1466),"",OFFSET('Smelter Look-up'!$C$4,$V1466-4,0)&amp;"")</f>
        <v/>
      </c>
      <c r="S1466" s="224" t="str">
        <f t="shared" ca="1" si="204"/>
        <v/>
      </c>
      <c r="T1466" s="224" t="str">
        <f ca="1">IF(B1466="","",IF(ISERROR(MATCH($J1466,SorP!$B$1:$B$6230,0)),"",INDIRECT("'SorP'!$A$"&amp;MATCH($J1466,SorP!$B$1:$B$6230,0))))</f>
        <v/>
      </c>
      <c r="U1466" s="240"/>
      <c r="V1466" s="274" t="e">
        <f>IF(C1466="",NA(),MATCH($B1466&amp;$C1466,'Smelter Look-up'!$J:$J,0))</f>
        <v>#N/A</v>
      </c>
      <c r="W1466" s="275"/>
      <c r="X1466" s="275">
        <f t="shared" ca="1" si="205"/>
        <v>0</v>
      </c>
      <c r="Y1466" s="275"/>
      <c r="Z1466" s="275"/>
      <c r="AB1466" s="277" t="str">
        <f t="shared" si="206"/>
        <v/>
      </c>
    </row>
    <row r="1467" spans="1:28" s="276" customFormat="1" ht="20.25">
      <c r="A1467" s="330"/>
      <c r="B1467" s="216" t="str">
        <f>IF(LEN(A1467)=0,"",INDEX('Smelter Look-up'!$A:$A,MATCH($A1467,'Smelter Look-up'!$E:$E,0)))</f>
        <v/>
      </c>
      <c r="C1467" s="220" t="str">
        <f>IF(LEN(A1467)=0,"",INDEX('Smelter Look-up'!$C:$C,MATCH($A1467,'Smelter Look-up'!$E:$E,0)))</f>
        <v/>
      </c>
      <c r="D1467" s="282"/>
      <c r="E1467" s="216" t="str">
        <f ca="1">IF(ISERROR($V1467),"",OFFSET('Smelter Look-up'!$D$4,$V1467-4,0)&amp;"")</f>
        <v/>
      </c>
      <c r="F1467" s="216" t="str">
        <f ca="1">IF(ISERROR($V1467),"",OFFSET('Smelter Look-up'!$E$4,$V1467-4,0))</f>
        <v/>
      </c>
      <c r="G1467" s="216" t="str">
        <f ca="1">IF(C1467=$X$4,"Enter smelter details",IF(ISERROR($V1467),"",OFFSET('Smelter Look-up'!$F$4,$V1467-4,0)))</f>
        <v/>
      </c>
      <c r="H1467" s="217" t="str">
        <f ca="1">IF(ISERROR($V1467),"",OFFSET('Smelter Look-up'!$G$4,$V1467-4,0))</f>
        <v/>
      </c>
      <c r="I1467" s="218" t="str">
        <f ca="1">IF(ISERROR($V1467),"",OFFSET('Smelter Look-up'!$H$4,$V1467-4,0))</f>
        <v/>
      </c>
      <c r="J1467" s="218" t="str">
        <f ca="1">IF(ISERROR($V1467),"",OFFSET('Smelter Look-up'!$I$4,$V1467-4,0))</f>
        <v/>
      </c>
      <c r="K1467" s="272"/>
      <c r="L1467" s="272"/>
      <c r="M1467" s="272"/>
      <c r="N1467" s="272"/>
      <c r="O1467" s="272"/>
      <c r="P1467" s="219"/>
      <c r="Q1467" s="273"/>
      <c r="R1467" s="216" t="str">
        <f ca="1">IF(ISERROR($V1467),"",OFFSET('Smelter Look-up'!$C$4,$V1467-4,0)&amp;"")</f>
        <v/>
      </c>
      <c r="S1467" s="224" t="str">
        <f t="shared" ref="S1467" ca="1" si="207">IF(B1467="","",IF(ISERROR(MATCH($E1467,CL,0)),"Unknown",INDIRECT("'C'!$A$"&amp;MATCH($E1467,CL,0)+1)))</f>
        <v/>
      </c>
      <c r="T1467" s="224" t="str">
        <f ca="1">IF(B1467="","",IF(ISERROR(MATCH($J1467,SorP!$B$1:$B$6230,0)),"",INDIRECT("'SorP'!$A$"&amp;MATCH($J1467,SorP!$B$1:$B$6230,0))))</f>
        <v/>
      </c>
      <c r="U1467" s="240"/>
      <c r="V1467" s="274" t="e">
        <f>IF(C1467="",NA(),MATCH($B1467&amp;$C1467,'Smelter Look-up'!$J:$J,0))</f>
        <v>#N/A</v>
      </c>
      <c r="W1467" s="275"/>
      <c r="X1467" s="275">
        <f t="shared" ref="X1467" ca="1" si="208">IF(AND(C1467="Smelter not listed",OR(LEN(D1467)=0,LEN(E1467)=0)),1,0)</f>
        <v>0</v>
      </c>
      <c r="Y1467" s="275"/>
      <c r="Z1467" s="275"/>
      <c r="AB1467" s="277" t="str">
        <f t="shared" ref="AB1467" si="209">B1467&amp;C1467</f>
        <v/>
      </c>
    </row>
    <row r="1468" spans="1:28" s="276" customFormat="1" ht="20.25">
      <c r="A1468" s="330"/>
      <c r="B1468" s="216" t="str">
        <f>IF(LEN(A1468)=0,"",INDEX('Smelter Look-up'!$A:$A,MATCH($A1468,'Smelter Look-up'!$E:$E,0)))</f>
        <v/>
      </c>
      <c r="C1468" s="220" t="str">
        <f>IF(LEN(A1468)=0,"",INDEX('Smelter Look-up'!$C:$C,MATCH($A1468,'Smelter Look-up'!$E:$E,0)))</f>
        <v/>
      </c>
      <c r="D1468" s="282"/>
      <c r="E1468" s="216" t="str">
        <f ca="1">IF(ISERROR($V1468),"",OFFSET('Smelter Look-up'!$D$4,$V1468-4,0)&amp;"")</f>
        <v/>
      </c>
      <c r="F1468" s="216" t="str">
        <f ca="1">IF(ISERROR($V1468),"",OFFSET('Smelter Look-up'!$E$4,$V1468-4,0))</f>
        <v/>
      </c>
      <c r="G1468" s="216" t="str">
        <f ca="1">IF(C1468=$X$4,"Enter smelter details",IF(ISERROR($V1468),"",OFFSET('Smelter Look-up'!$F$4,$V1468-4,0)))</f>
        <v/>
      </c>
      <c r="H1468" s="217" t="str">
        <f ca="1">IF(ISERROR($V1468),"",OFFSET('Smelter Look-up'!$G$4,$V1468-4,0))</f>
        <v/>
      </c>
      <c r="I1468" s="218" t="str">
        <f ca="1">IF(ISERROR($V1468),"",OFFSET('Smelter Look-up'!$H$4,$V1468-4,0))</f>
        <v/>
      </c>
      <c r="J1468" s="218" t="str">
        <f ca="1">IF(ISERROR($V1468),"",OFFSET('Smelter Look-up'!$I$4,$V1468-4,0))</f>
        <v/>
      </c>
      <c r="K1468" s="272"/>
      <c r="L1468" s="272"/>
      <c r="M1468" s="272"/>
      <c r="N1468" s="272"/>
      <c r="O1468" s="272"/>
      <c r="P1468" s="219"/>
      <c r="Q1468" s="273"/>
      <c r="R1468" s="216" t="str">
        <f ca="1">IF(ISERROR($V1468),"",OFFSET('Smelter Look-up'!$C$4,$V1468-4,0)&amp;"")</f>
        <v/>
      </c>
      <c r="S1468" s="224" t="str">
        <f t="shared" ref="S1468:S1499" ca="1" si="210">IF(B1468="","",IF(ISERROR(MATCH($E1468,CL,0)),"Unknown",INDIRECT("'C'!$A$"&amp;MATCH($E1468,CL,0)+1)))</f>
        <v/>
      </c>
      <c r="T1468" s="224" t="str">
        <f ca="1">IF(B1468="","",IF(ISERROR(MATCH($J1468,SorP!$B$1:$B$6230,0)),"",INDIRECT("'SorP'!$A$"&amp;MATCH($J1468,SorP!$B$1:$B$6230,0))))</f>
        <v/>
      </c>
      <c r="U1468" s="240"/>
      <c r="V1468" s="274" t="e">
        <f>IF(C1468="",NA(),MATCH($B1468&amp;$C1468,'Smelter Look-up'!$J:$J,0))</f>
        <v>#N/A</v>
      </c>
      <c r="W1468" s="275"/>
      <c r="X1468" s="275">
        <f t="shared" ref="X1468:X1499" ca="1" si="211">IF(AND(C1468="Smelter not listed",OR(LEN(D1468)=0,LEN(E1468)=0)),1,0)</f>
        <v>0</v>
      </c>
      <c r="Y1468" s="275"/>
      <c r="Z1468" s="275"/>
      <c r="AB1468" s="277" t="str">
        <f t="shared" ref="AB1468:AB1499" si="212">B1468&amp;C1468</f>
        <v/>
      </c>
    </row>
    <row r="1469" spans="1:28" s="276" customFormat="1" ht="20.25">
      <c r="A1469" s="330"/>
      <c r="B1469" s="216" t="str">
        <f>IF(LEN(A1469)=0,"",INDEX('Smelter Look-up'!$A:$A,MATCH($A1469,'Smelter Look-up'!$E:$E,0)))</f>
        <v/>
      </c>
      <c r="C1469" s="220" t="str">
        <f>IF(LEN(A1469)=0,"",INDEX('Smelter Look-up'!$C:$C,MATCH($A1469,'Smelter Look-up'!$E:$E,0)))</f>
        <v/>
      </c>
      <c r="D1469" s="282"/>
      <c r="E1469" s="216" t="str">
        <f ca="1">IF(ISERROR($V1469),"",OFFSET('Smelter Look-up'!$D$4,$V1469-4,0)&amp;"")</f>
        <v/>
      </c>
      <c r="F1469" s="216" t="str">
        <f ca="1">IF(ISERROR($V1469),"",OFFSET('Smelter Look-up'!$E$4,$V1469-4,0))</f>
        <v/>
      </c>
      <c r="G1469" s="216" t="str">
        <f ca="1">IF(C1469=$X$4,"Enter smelter details",IF(ISERROR($V1469),"",OFFSET('Smelter Look-up'!$F$4,$V1469-4,0)))</f>
        <v/>
      </c>
      <c r="H1469" s="217" t="str">
        <f ca="1">IF(ISERROR($V1469),"",OFFSET('Smelter Look-up'!$G$4,$V1469-4,0))</f>
        <v/>
      </c>
      <c r="I1469" s="218" t="str">
        <f ca="1">IF(ISERROR($V1469),"",OFFSET('Smelter Look-up'!$H$4,$V1469-4,0))</f>
        <v/>
      </c>
      <c r="J1469" s="218" t="str">
        <f ca="1">IF(ISERROR($V1469),"",OFFSET('Smelter Look-up'!$I$4,$V1469-4,0))</f>
        <v/>
      </c>
      <c r="K1469" s="272"/>
      <c r="L1469" s="272"/>
      <c r="M1469" s="272"/>
      <c r="N1469" s="272"/>
      <c r="O1469" s="272"/>
      <c r="P1469" s="219"/>
      <c r="Q1469" s="273"/>
      <c r="R1469" s="216" t="str">
        <f ca="1">IF(ISERROR($V1469),"",OFFSET('Smelter Look-up'!$C$4,$V1469-4,0)&amp;"")</f>
        <v/>
      </c>
      <c r="S1469" s="224" t="str">
        <f t="shared" ca="1" si="210"/>
        <v/>
      </c>
      <c r="T1469" s="224" t="str">
        <f ca="1">IF(B1469="","",IF(ISERROR(MATCH($J1469,SorP!$B$1:$B$6230,0)),"",INDIRECT("'SorP'!$A$"&amp;MATCH($J1469,SorP!$B$1:$B$6230,0))))</f>
        <v/>
      </c>
      <c r="U1469" s="240"/>
      <c r="V1469" s="274" t="e">
        <f>IF(C1469="",NA(),MATCH($B1469&amp;$C1469,'Smelter Look-up'!$J:$J,0))</f>
        <v>#N/A</v>
      </c>
      <c r="W1469" s="275"/>
      <c r="X1469" s="275">
        <f t="shared" ca="1" si="211"/>
        <v>0</v>
      </c>
      <c r="Y1469" s="275"/>
      <c r="Z1469" s="275"/>
      <c r="AB1469" s="277" t="str">
        <f t="shared" si="212"/>
        <v/>
      </c>
    </row>
    <row r="1470" spans="1:28" s="276" customFormat="1" ht="20.25">
      <c r="A1470" s="330"/>
      <c r="B1470" s="216" t="str">
        <f>IF(LEN(A1470)=0,"",INDEX('Smelter Look-up'!$A:$A,MATCH($A1470,'Smelter Look-up'!$E:$E,0)))</f>
        <v/>
      </c>
      <c r="C1470" s="220" t="str">
        <f>IF(LEN(A1470)=0,"",INDEX('Smelter Look-up'!$C:$C,MATCH($A1470,'Smelter Look-up'!$E:$E,0)))</f>
        <v/>
      </c>
      <c r="D1470" s="282"/>
      <c r="E1470" s="216" t="str">
        <f ca="1">IF(ISERROR($V1470),"",OFFSET('Smelter Look-up'!$D$4,$V1470-4,0)&amp;"")</f>
        <v/>
      </c>
      <c r="F1470" s="216" t="str">
        <f ca="1">IF(ISERROR($V1470),"",OFFSET('Smelter Look-up'!$E$4,$V1470-4,0))</f>
        <v/>
      </c>
      <c r="G1470" s="216" t="str">
        <f ca="1">IF(C1470=$X$4,"Enter smelter details",IF(ISERROR($V1470),"",OFFSET('Smelter Look-up'!$F$4,$V1470-4,0)))</f>
        <v/>
      </c>
      <c r="H1470" s="217" t="str">
        <f ca="1">IF(ISERROR($V1470),"",OFFSET('Smelter Look-up'!$G$4,$V1470-4,0))</f>
        <v/>
      </c>
      <c r="I1470" s="218" t="str">
        <f ca="1">IF(ISERROR($V1470),"",OFFSET('Smelter Look-up'!$H$4,$V1470-4,0))</f>
        <v/>
      </c>
      <c r="J1470" s="218" t="str">
        <f ca="1">IF(ISERROR($V1470),"",OFFSET('Smelter Look-up'!$I$4,$V1470-4,0))</f>
        <v/>
      </c>
      <c r="K1470" s="272"/>
      <c r="L1470" s="272"/>
      <c r="M1470" s="272"/>
      <c r="N1470" s="272"/>
      <c r="O1470" s="272"/>
      <c r="P1470" s="219"/>
      <c r="Q1470" s="273"/>
      <c r="R1470" s="216" t="str">
        <f ca="1">IF(ISERROR($V1470),"",OFFSET('Smelter Look-up'!$C$4,$V1470-4,0)&amp;"")</f>
        <v/>
      </c>
      <c r="S1470" s="224" t="str">
        <f t="shared" ca="1" si="210"/>
        <v/>
      </c>
      <c r="T1470" s="224" t="str">
        <f ca="1">IF(B1470="","",IF(ISERROR(MATCH($J1470,SorP!$B$1:$B$6230,0)),"",INDIRECT("'SorP'!$A$"&amp;MATCH($J1470,SorP!$B$1:$B$6230,0))))</f>
        <v/>
      </c>
      <c r="U1470" s="240"/>
      <c r="V1470" s="274" t="e">
        <f>IF(C1470="",NA(),MATCH($B1470&amp;$C1470,'Smelter Look-up'!$J:$J,0))</f>
        <v>#N/A</v>
      </c>
      <c r="W1470" s="275"/>
      <c r="X1470" s="275">
        <f t="shared" ca="1" si="211"/>
        <v>0</v>
      </c>
      <c r="Y1470" s="275"/>
      <c r="Z1470" s="275"/>
      <c r="AB1470" s="277" t="str">
        <f t="shared" si="212"/>
        <v/>
      </c>
    </row>
    <row r="1471" spans="1:28" s="276" customFormat="1" ht="20.25">
      <c r="A1471" s="330"/>
      <c r="B1471" s="216" t="str">
        <f>IF(LEN(A1471)=0,"",INDEX('Smelter Look-up'!$A:$A,MATCH($A1471,'Smelter Look-up'!$E:$E,0)))</f>
        <v/>
      </c>
      <c r="C1471" s="220" t="str">
        <f>IF(LEN(A1471)=0,"",INDEX('Smelter Look-up'!$C:$C,MATCH($A1471,'Smelter Look-up'!$E:$E,0)))</f>
        <v/>
      </c>
      <c r="D1471" s="282"/>
      <c r="E1471" s="216" t="str">
        <f ca="1">IF(ISERROR($V1471),"",OFFSET('Smelter Look-up'!$D$4,$V1471-4,0)&amp;"")</f>
        <v/>
      </c>
      <c r="F1471" s="216" t="str">
        <f ca="1">IF(ISERROR($V1471),"",OFFSET('Smelter Look-up'!$E$4,$V1471-4,0))</f>
        <v/>
      </c>
      <c r="G1471" s="216" t="str">
        <f ca="1">IF(C1471=$X$4,"Enter smelter details",IF(ISERROR($V1471),"",OFFSET('Smelter Look-up'!$F$4,$V1471-4,0)))</f>
        <v/>
      </c>
      <c r="H1471" s="217" t="str">
        <f ca="1">IF(ISERROR($V1471),"",OFFSET('Smelter Look-up'!$G$4,$V1471-4,0))</f>
        <v/>
      </c>
      <c r="I1471" s="218" t="str">
        <f ca="1">IF(ISERROR($V1471),"",OFFSET('Smelter Look-up'!$H$4,$V1471-4,0))</f>
        <v/>
      </c>
      <c r="J1471" s="218" t="str">
        <f ca="1">IF(ISERROR($V1471),"",OFFSET('Smelter Look-up'!$I$4,$V1471-4,0))</f>
        <v/>
      </c>
      <c r="K1471" s="272"/>
      <c r="L1471" s="272"/>
      <c r="M1471" s="272"/>
      <c r="N1471" s="272"/>
      <c r="O1471" s="272"/>
      <c r="P1471" s="219"/>
      <c r="Q1471" s="273"/>
      <c r="R1471" s="216" t="str">
        <f ca="1">IF(ISERROR($V1471),"",OFFSET('Smelter Look-up'!$C$4,$V1471-4,0)&amp;"")</f>
        <v/>
      </c>
      <c r="S1471" s="224" t="str">
        <f t="shared" ca="1" si="210"/>
        <v/>
      </c>
      <c r="T1471" s="224" t="str">
        <f ca="1">IF(B1471="","",IF(ISERROR(MATCH($J1471,SorP!$B$1:$B$6230,0)),"",INDIRECT("'SorP'!$A$"&amp;MATCH($J1471,SorP!$B$1:$B$6230,0))))</f>
        <v/>
      </c>
      <c r="U1471" s="240"/>
      <c r="V1471" s="274" t="e">
        <f>IF(C1471="",NA(),MATCH($B1471&amp;$C1471,'Smelter Look-up'!$J:$J,0))</f>
        <v>#N/A</v>
      </c>
      <c r="W1471" s="275"/>
      <c r="X1471" s="275">
        <f t="shared" ca="1" si="211"/>
        <v>0</v>
      </c>
      <c r="Y1471" s="275"/>
      <c r="Z1471" s="275"/>
      <c r="AB1471" s="277" t="str">
        <f t="shared" si="212"/>
        <v/>
      </c>
    </row>
    <row r="1472" spans="1:28" s="276" customFormat="1" ht="20.25">
      <c r="A1472" s="330"/>
      <c r="B1472" s="216" t="str">
        <f>IF(LEN(A1472)=0,"",INDEX('Smelter Look-up'!$A:$A,MATCH($A1472,'Smelter Look-up'!$E:$E,0)))</f>
        <v/>
      </c>
      <c r="C1472" s="220" t="str">
        <f>IF(LEN(A1472)=0,"",INDEX('Smelter Look-up'!$C:$C,MATCH($A1472,'Smelter Look-up'!$E:$E,0)))</f>
        <v/>
      </c>
      <c r="D1472" s="282"/>
      <c r="E1472" s="216" t="str">
        <f ca="1">IF(ISERROR($V1472),"",OFFSET('Smelter Look-up'!$D$4,$V1472-4,0)&amp;"")</f>
        <v/>
      </c>
      <c r="F1472" s="216" t="str">
        <f ca="1">IF(ISERROR($V1472),"",OFFSET('Smelter Look-up'!$E$4,$V1472-4,0))</f>
        <v/>
      </c>
      <c r="G1472" s="216" t="str">
        <f ca="1">IF(C1472=$X$4,"Enter smelter details",IF(ISERROR($V1472),"",OFFSET('Smelter Look-up'!$F$4,$V1472-4,0)))</f>
        <v/>
      </c>
      <c r="H1472" s="217" t="str">
        <f ca="1">IF(ISERROR($V1472),"",OFFSET('Smelter Look-up'!$G$4,$V1472-4,0))</f>
        <v/>
      </c>
      <c r="I1472" s="218" t="str">
        <f ca="1">IF(ISERROR($V1472),"",OFFSET('Smelter Look-up'!$H$4,$V1472-4,0))</f>
        <v/>
      </c>
      <c r="J1472" s="218" t="str">
        <f ca="1">IF(ISERROR($V1472),"",OFFSET('Smelter Look-up'!$I$4,$V1472-4,0))</f>
        <v/>
      </c>
      <c r="K1472" s="272"/>
      <c r="L1472" s="272"/>
      <c r="M1472" s="272"/>
      <c r="N1472" s="272"/>
      <c r="O1472" s="272"/>
      <c r="P1472" s="219"/>
      <c r="Q1472" s="273"/>
      <c r="R1472" s="216" t="str">
        <f ca="1">IF(ISERROR($V1472),"",OFFSET('Smelter Look-up'!$C$4,$V1472-4,0)&amp;"")</f>
        <v/>
      </c>
      <c r="S1472" s="224" t="str">
        <f t="shared" ca="1" si="210"/>
        <v/>
      </c>
      <c r="T1472" s="224" t="str">
        <f ca="1">IF(B1472="","",IF(ISERROR(MATCH($J1472,SorP!$B$1:$B$6230,0)),"",INDIRECT("'SorP'!$A$"&amp;MATCH($J1472,SorP!$B$1:$B$6230,0))))</f>
        <v/>
      </c>
      <c r="U1472" s="240"/>
      <c r="V1472" s="274" t="e">
        <f>IF(C1472="",NA(),MATCH($B1472&amp;$C1472,'Smelter Look-up'!$J:$J,0))</f>
        <v>#N/A</v>
      </c>
      <c r="W1472" s="275"/>
      <c r="X1472" s="275">
        <f t="shared" ca="1" si="211"/>
        <v>0</v>
      </c>
      <c r="Y1472" s="275"/>
      <c r="Z1472" s="275"/>
      <c r="AB1472" s="277" t="str">
        <f t="shared" si="212"/>
        <v/>
      </c>
    </row>
    <row r="1473" spans="1:28" s="276" customFormat="1" ht="20.25">
      <c r="A1473" s="330"/>
      <c r="B1473" s="216" t="str">
        <f>IF(LEN(A1473)=0,"",INDEX('Smelter Look-up'!$A:$A,MATCH($A1473,'Smelter Look-up'!$E:$E,0)))</f>
        <v/>
      </c>
      <c r="C1473" s="220" t="str">
        <f>IF(LEN(A1473)=0,"",INDEX('Smelter Look-up'!$C:$C,MATCH($A1473,'Smelter Look-up'!$E:$E,0)))</f>
        <v/>
      </c>
      <c r="D1473" s="282"/>
      <c r="E1473" s="216" t="str">
        <f ca="1">IF(ISERROR($V1473),"",OFFSET('Smelter Look-up'!$D$4,$V1473-4,0)&amp;"")</f>
        <v/>
      </c>
      <c r="F1473" s="216" t="str">
        <f ca="1">IF(ISERROR($V1473),"",OFFSET('Smelter Look-up'!$E$4,$V1473-4,0))</f>
        <v/>
      </c>
      <c r="G1473" s="216" t="str">
        <f ca="1">IF(C1473=$X$4,"Enter smelter details",IF(ISERROR($V1473),"",OFFSET('Smelter Look-up'!$F$4,$V1473-4,0)))</f>
        <v/>
      </c>
      <c r="H1473" s="217" t="str">
        <f ca="1">IF(ISERROR($V1473),"",OFFSET('Smelter Look-up'!$G$4,$V1473-4,0))</f>
        <v/>
      </c>
      <c r="I1473" s="218" t="str">
        <f ca="1">IF(ISERROR($V1473),"",OFFSET('Smelter Look-up'!$H$4,$V1473-4,0))</f>
        <v/>
      </c>
      <c r="J1473" s="218" t="str">
        <f ca="1">IF(ISERROR($V1473),"",OFFSET('Smelter Look-up'!$I$4,$V1473-4,0))</f>
        <v/>
      </c>
      <c r="K1473" s="272"/>
      <c r="L1473" s="272"/>
      <c r="M1473" s="272"/>
      <c r="N1473" s="272"/>
      <c r="O1473" s="272"/>
      <c r="P1473" s="219"/>
      <c r="Q1473" s="273"/>
      <c r="R1473" s="216" t="str">
        <f ca="1">IF(ISERROR($V1473),"",OFFSET('Smelter Look-up'!$C$4,$V1473-4,0)&amp;"")</f>
        <v/>
      </c>
      <c r="S1473" s="224" t="str">
        <f t="shared" ca="1" si="210"/>
        <v/>
      </c>
      <c r="T1473" s="224" t="str">
        <f ca="1">IF(B1473="","",IF(ISERROR(MATCH($J1473,SorP!$B$1:$B$6230,0)),"",INDIRECT("'SorP'!$A$"&amp;MATCH($J1473,SorP!$B$1:$B$6230,0))))</f>
        <v/>
      </c>
      <c r="U1473" s="240"/>
      <c r="V1473" s="274" t="e">
        <f>IF(C1473="",NA(),MATCH($B1473&amp;$C1473,'Smelter Look-up'!$J:$J,0))</f>
        <v>#N/A</v>
      </c>
      <c r="W1473" s="275"/>
      <c r="X1473" s="275">
        <f t="shared" ca="1" si="211"/>
        <v>0</v>
      </c>
      <c r="Y1473" s="275"/>
      <c r="Z1473" s="275"/>
      <c r="AB1473" s="277" t="str">
        <f t="shared" si="212"/>
        <v/>
      </c>
    </row>
    <row r="1474" spans="1:28" s="276" customFormat="1" ht="20.25">
      <c r="A1474" s="330"/>
      <c r="B1474" s="216" t="str">
        <f>IF(LEN(A1474)=0,"",INDEX('Smelter Look-up'!$A:$A,MATCH($A1474,'Smelter Look-up'!$E:$E,0)))</f>
        <v/>
      </c>
      <c r="C1474" s="220" t="str">
        <f>IF(LEN(A1474)=0,"",INDEX('Smelter Look-up'!$C:$C,MATCH($A1474,'Smelter Look-up'!$E:$E,0)))</f>
        <v/>
      </c>
      <c r="D1474" s="282"/>
      <c r="E1474" s="216" t="str">
        <f ca="1">IF(ISERROR($V1474),"",OFFSET('Smelter Look-up'!$D$4,$V1474-4,0)&amp;"")</f>
        <v/>
      </c>
      <c r="F1474" s="216" t="str">
        <f ca="1">IF(ISERROR($V1474),"",OFFSET('Smelter Look-up'!$E$4,$V1474-4,0))</f>
        <v/>
      </c>
      <c r="G1474" s="216" t="str">
        <f ca="1">IF(C1474=$X$4,"Enter smelter details",IF(ISERROR($V1474),"",OFFSET('Smelter Look-up'!$F$4,$V1474-4,0)))</f>
        <v/>
      </c>
      <c r="H1474" s="217" t="str">
        <f ca="1">IF(ISERROR($V1474),"",OFFSET('Smelter Look-up'!$G$4,$V1474-4,0))</f>
        <v/>
      </c>
      <c r="I1474" s="218" t="str">
        <f ca="1">IF(ISERROR($V1474),"",OFFSET('Smelter Look-up'!$H$4,$V1474-4,0))</f>
        <v/>
      </c>
      <c r="J1474" s="218" t="str">
        <f ca="1">IF(ISERROR($V1474),"",OFFSET('Smelter Look-up'!$I$4,$V1474-4,0))</f>
        <v/>
      </c>
      <c r="K1474" s="272"/>
      <c r="L1474" s="272"/>
      <c r="M1474" s="272"/>
      <c r="N1474" s="272"/>
      <c r="O1474" s="272"/>
      <c r="P1474" s="219"/>
      <c r="Q1474" s="273"/>
      <c r="R1474" s="216" t="str">
        <f ca="1">IF(ISERROR($V1474),"",OFFSET('Smelter Look-up'!$C$4,$V1474-4,0)&amp;"")</f>
        <v/>
      </c>
      <c r="S1474" s="224" t="str">
        <f t="shared" ca="1" si="210"/>
        <v/>
      </c>
      <c r="T1474" s="224" t="str">
        <f ca="1">IF(B1474="","",IF(ISERROR(MATCH($J1474,SorP!$B$1:$B$6230,0)),"",INDIRECT("'SorP'!$A$"&amp;MATCH($J1474,SorP!$B$1:$B$6230,0))))</f>
        <v/>
      </c>
      <c r="U1474" s="240"/>
      <c r="V1474" s="274" t="e">
        <f>IF(C1474="",NA(),MATCH($B1474&amp;$C1474,'Smelter Look-up'!$J:$J,0))</f>
        <v>#N/A</v>
      </c>
      <c r="W1474" s="275"/>
      <c r="X1474" s="275">
        <f t="shared" ca="1" si="211"/>
        <v>0</v>
      </c>
      <c r="Y1474" s="275"/>
      <c r="Z1474" s="275"/>
      <c r="AB1474" s="277" t="str">
        <f t="shared" si="212"/>
        <v/>
      </c>
    </row>
    <row r="1475" spans="1:28" s="276" customFormat="1" ht="20.25">
      <c r="A1475" s="330"/>
      <c r="B1475" s="216" t="str">
        <f>IF(LEN(A1475)=0,"",INDEX('Smelter Look-up'!$A:$A,MATCH($A1475,'Smelter Look-up'!$E:$E,0)))</f>
        <v/>
      </c>
      <c r="C1475" s="220" t="str">
        <f>IF(LEN(A1475)=0,"",INDEX('Smelter Look-up'!$C:$C,MATCH($A1475,'Smelter Look-up'!$E:$E,0)))</f>
        <v/>
      </c>
      <c r="D1475" s="282"/>
      <c r="E1475" s="216" t="str">
        <f ca="1">IF(ISERROR($V1475),"",OFFSET('Smelter Look-up'!$D$4,$V1475-4,0)&amp;"")</f>
        <v/>
      </c>
      <c r="F1475" s="216" t="str">
        <f ca="1">IF(ISERROR($V1475),"",OFFSET('Smelter Look-up'!$E$4,$V1475-4,0))</f>
        <v/>
      </c>
      <c r="G1475" s="216" t="str">
        <f ca="1">IF(C1475=$X$4,"Enter smelter details",IF(ISERROR($V1475),"",OFFSET('Smelter Look-up'!$F$4,$V1475-4,0)))</f>
        <v/>
      </c>
      <c r="H1475" s="217" t="str">
        <f ca="1">IF(ISERROR($V1475),"",OFFSET('Smelter Look-up'!$G$4,$V1475-4,0))</f>
        <v/>
      </c>
      <c r="I1475" s="218" t="str">
        <f ca="1">IF(ISERROR($V1475),"",OFFSET('Smelter Look-up'!$H$4,$V1475-4,0))</f>
        <v/>
      </c>
      <c r="J1475" s="218" t="str">
        <f ca="1">IF(ISERROR($V1475),"",OFFSET('Smelter Look-up'!$I$4,$V1475-4,0))</f>
        <v/>
      </c>
      <c r="K1475" s="272"/>
      <c r="L1475" s="272"/>
      <c r="M1475" s="272"/>
      <c r="N1475" s="272"/>
      <c r="O1475" s="272"/>
      <c r="P1475" s="219"/>
      <c r="Q1475" s="273"/>
      <c r="R1475" s="216" t="str">
        <f ca="1">IF(ISERROR($V1475),"",OFFSET('Smelter Look-up'!$C$4,$V1475-4,0)&amp;"")</f>
        <v/>
      </c>
      <c r="S1475" s="224" t="str">
        <f t="shared" ca="1" si="210"/>
        <v/>
      </c>
      <c r="T1475" s="224" t="str">
        <f ca="1">IF(B1475="","",IF(ISERROR(MATCH($J1475,SorP!$B$1:$B$6230,0)),"",INDIRECT("'SorP'!$A$"&amp;MATCH($J1475,SorP!$B$1:$B$6230,0))))</f>
        <v/>
      </c>
      <c r="U1475" s="240"/>
      <c r="V1475" s="274" t="e">
        <f>IF(C1475="",NA(),MATCH($B1475&amp;$C1475,'Smelter Look-up'!$J:$J,0))</f>
        <v>#N/A</v>
      </c>
      <c r="W1475" s="275"/>
      <c r="X1475" s="275">
        <f t="shared" ca="1" si="211"/>
        <v>0</v>
      </c>
      <c r="Y1475" s="275"/>
      <c r="Z1475" s="275"/>
      <c r="AB1475" s="277" t="str">
        <f t="shared" si="212"/>
        <v/>
      </c>
    </row>
    <row r="1476" spans="1:28" s="276" customFormat="1" ht="20.25">
      <c r="A1476" s="330"/>
      <c r="B1476" s="216" t="str">
        <f>IF(LEN(A1476)=0,"",INDEX('Smelter Look-up'!$A:$A,MATCH($A1476,'Smelter Look-up'!$E:$E,0)))</f>
        <v/>
      </c>
      <c r="C1476" s="220" t="str">
        <f>IF(LEN(A1476)=0,"",INDEX('Smelter Look-up'!$C:$C,MATCH($A1476,'Smelter Look-up'!$E:$E,0)))</f>
        <v/>
      </c>
      <c r="D1476" s="282"/>
      <c r="E1476" s="216" t="str">
        <f ca="1">IF(ISERROR($V1476),"",OFFSET('Smelter Look-up'!$D$4,$V1476-4,0)&amp;"")</f>
        <v/>
      </c>
      <c r="F1476" s="216" t="str">
        <f ca="1">IF(ISERROR($V1476),"",OFFSET('Smelter Look-up'!$E$4,$V1476-4,0))</f>
        <v/>
      </c>
      <c r="G1476" s="216" t="str">
        <f ca="1">IF(C1476=$X$4,"Enter smelter details",IF(ISERROR($V1476),"",OFFSET('Smelter Look-up'!$F$4,$V1476-4,0)))</f>
        <v/>
      </c>
      <c r="H1476" s="217" t="str">
        <f ca="1">IF(ISERROR($V1476),"",OFFSET('Smelter Look-up'!$G$4,$V1476-4,0))</f>
        <v/>
      </c>
      <c r="I1476" s="218" t="str">
        <f ca="1">IF(ISERROR($V1476),"",OFFSET('Smelter Look-up'!$H$4,$V1476-4,0))</f>
        <v/>
      </c>
      <c r="J1476" s="218" t="str">
        <f ca="1">IF(ISERROR($V1476),"",OFFSET('Smelter Look-up'!$I$4,$V1476-4,0))</f>
        <v/>
      </c>
      <c r="K1476" s="272"/>
      <c r="L1476" s="272"/>
      <c r="M1476" s="272"/>
      <c r="N1476" s="272"/>
      <c r="O1476" s="272"/>
      <c r="P1476" s="219"/>
      <c r="Q1476" s="273"/>
      <c r="R1476" s="216" t="str">
        <f ca="1">IF(ISERROR($V1476),"",OFFSET('Smelter Look-up'!$C$4,$V1476-4,0)&amp;"")</f>
        <v/>
      </c>
      <c r="S1476" s="224" t="str">
        <f t="shared" ca="1" si="210"/>
        <v/>
      </c>
      <c r="T1476" s="224" t="str">
        <f ca="1">IF(B1476="","",IF(ISERROR(MATCH($J1476,SorP!$B$1:$B$6230,0)),"",INDIRECT("'SorP'!$A$"&amp;MATCH($J1476,SorP!$B$1:$B$6230,0))))</f>
        <v/>
      </c>
      <c r="U1476" s="240"/>
      <c r="V1476" s="274" t="e">
        <f>IF(C1476="",NA(),MATCH($B1476&amp;$C1476,'Smelter Look-up'!$J:$J,0))</f>
        <v>#N/A</v>
      </c>
      <c r="W1476" s="275"/>
      <c r="X1476" s="275">
        <f t="shared" ca="1" si="211"/>
        <v>0</v>
      </c>
      <c r="Y1476" s="275"/>
      <c r="Z1476" s="275"/>
      <c r="AB1476" s="277" t="str">
        <f t="shared" si="212"/>
        <v/>
      </c>
    </row>
    <row r="1477" spans="1:28" s="276" customFormat="1" ht="20.25">
      <c r="A1477" s="330"/>
      <c r="B1477" s="216" t="str">
        <f>IF(LEN(A1477)=0,"",INDEX('Smelter Look-up'!$A:$A,MATCH($A1477,'Smelter Look-up'!$E:$E,0)))</f>
        <v/>
      </c>
      <c r="C1477" s="220" t="str">
        <f>IF(LEN(A1477)=0,"",INDEX('Smelter Look-up'!$C:$C,MATCH($A1477,'Smelter Look-up'!$E:$E,0)))</f>
        <v/>
      </c>
      <c r="D1477" s="282"/>
      <c r="E1477" s="216" t="str">
        <f ca="1">IF(ISERROR($V1477),"",OFFSET('Smelter Look-up'!$D$4,$V1477-4,0)&amp;"")</f>
        <v/>
      </c>
      <c r="F1477" s="216" t="str">
        <f ca="1">IF(ISERROR($V1477),"",OFFSET('Smelter Look-up'!$E$4,$V1477-4,0))</f>
        <v/>
      </c>
      <c r="G1477" s="216" t="str">
        <f ca="1">IF(C1477=$X$4,"Enter smelter details",IF(ISERROR($V1477),"",OFFSET('Smelter Look-up'!$F$4,$V1477-4,0)))</f>
        <v/>
      </c>
      <c r="H1477" s="217" t="str">
        <f ca="1">IF(ISERROR($V1477),"",OFFSET('Smelter Look-up'!$G$4,$V1477-4,0))</f>
        <v/>
      </c>
      <c r="I1477" s="218" t="str">
        <f ca="1">IF(ISERROR($V1477),"",OFFSET('Smelter Look-up'!$H$4,$V1477-4,0))</f>
        <v/>
      </c>
      <c r="J1477" s="218" t="str">
        <f ca="1">IF(ISERROR($V1477),"",OFFSET('Smelter Look-up'!$I$4,$V1477-4,0))</f>
        <v/>
      </c>
      <c r="K1477" s="272"/>
      <c r="L1477" s="272"/>
      <c r="M1477" s="272"/>
      <c r="N1477" s="272"/>
      <c r="O1477" s="272"/>
      <c r="P1477" s="219"/>
      <c r="Q1477" s="273"/>
      <c r="R1477" s="216" t="str">
        <f ca="1">IF(ISERROR($V1477),"",OFFSET('Smelter Look-up'!$C$4,$V1477-4,0)&amp;"")</f>
        <v/>
      </c>
      <c r="S1477" s="224" t="str">
        <f t="shared" ca="1" si="210"/>
        <v/>
      </c>
      <c r="T1477" s="224" t="str">
        <f ca="1">IF(B1477="","",IF(ISERROR(MATCH($J1477,SorP!$B$1:$B$6230,0)),"",INDIRECT("'SorP'!$A$"&amp;MATCH($J1477,SorP!$B$1:$B$6230,0))))</f>
        <v/>
      </c>
      <c r="U1477" s="240"/>
      <c r="V1477" s="274" t="e">
        <f>IF(C1477="",NA(),MATCH($B1477&amp;$C1477,'Smelter Look-up'!$J:$J,0))</f>
        <v>#N/A</v>
      </c>
      <c r="W1477" s="275"/>
      <c r="X1477" s="275">
        <f t="shared" ca="1" si="211"/>
        <v>0</v>
      </c>
      <c r="Y1477" s="275"/>
      <c r="Z1477" s="275"/>
      <c r="AB1477" s="277" t="str">
        <f t="shared" si="212"/>
        <v/>
      </c>
    </row>
    <row r="1478" spans="1:28" s="276" customFormat="1" ht="20.25">
      <c r="A1478" s="330"/>
      <c r="B1478" s="216" t="str">
        <f>IF(LEN(A1478)=0,"",INDEX('Smelter Look-up'!$A:$A,MATCH($A1478,'Smelter Look-up'!$E:$E,0)))</f>
        <v/>
      </c>
      <c r="C1478" s="220" t="str">
        <f>IF(LEN(A1478)=0,"",INDEX('Smelter Look-up'!$C:$C,MATCH($A1478,'Smelter Look-up'!$E:$E,0)))</f>
        <v/>
      </c>
      <c r="D1478" s="282"/>
      <c r="E1478" s="216" t="str">
        <f ca="1">IF(ISERROR($V1478),"",OFFSET('Smelter Look-up'!$D$4,$V1478-4,0)&amp;"")</f>
        <v/>
      </c>
      <c r="F1478" s="216" t="str">
        <f ca="1">IF(ISERROR($V1478),"",OFFSET('Smelter Look-up'!$E$4,$V1478-4,0))</f>
        <v/>
      </c>
      <c r="G1478" s="216" t="str">
        <f ca="1">IF(C1478=$X$4,"Enter smelter details",IF(ISERROR($V1478),"",OFFSET('Smelter Look-up'!$F$4,$V1478-4,0)))</f>
        <v/>
      </c>
      <c r="H1478" s="217" t="str">
        <f ca="1">IF(ISERROR($V1478),"",OFFSET('Smelter Look-up'!$G$4,$V1478-4,0))</f>
        <v/>
      </c>
      <c r="I1478" s="218" t="str">
        <f ca="1">IF(ISERROR($V1478),"",OFFSET('Smelter Look-up'!$H$4,$V1478-4,0))</f>
        <v/>
      </c>
      <c r="J1478" s="218" t="str">
        <f ca="1">IF(ISERROR($V1478),"",OFFSET('Smelter Look-up'!$I$4,$V1478-4,0))</f>
        <v/>
      </c>
      <c r="K1478" s="272"/>
      <c r="L1478" s="272"/>
      <c r="M1478" s="272"/>
      <c r="N1478" s="272"/>
      <c r="O1478" s="272"/>
      <c r="P1478" s="219"/>
      <c r="Q1478" s="273"/>
      <c r="R1478" s="216" t="str">
        <f ca="1">IF(ISERROR($V1478),"",OFFSET('Smelter Look-up'!$C$4,$V1478-4,0)&amp;"")</f>
        <v/>
      </c>
      <c r="S1478" s="224" t="str">
        <f t="shared" ca="1" si="210"/>
        <v/>
      </c>
      <c r="T1478" s="224" t="str">
        <f ca="1">IF(B1478="","",IF(ISERROR(MATCH($J1478,SorP!$B$1:$B$6230,0)),"",INDIRECT("'SorP'!$A$"&amp;MATCH($J1478,SorP!$B$1:$B$6230,0))))</f>
        <v/>
      </c>
      <c r="U1478" s="240"/>
      <c r="V1478" s="274" t="e">
        <f>IF(C1478="",NA(),MATCH($B1478&amp;$C1478,'Smelter Look-up'!$J:$J,0))</f>
        <v>#N/A</v>
      </c>
      <c r="W1478" s="275"/>
      <c r="X1478" s="275">
        <f t="shared" ca="1" si="211"/>
        <v>0</v>
      </c>
      <c r="Y1478" s="275"/>
      <c r="Z1478" s="275"/>
      <c r="AB1478" s="277" t="str">
        <f t="shared" si="212"/>
        <v/>
      </c>
    </row>
    <row r="1479" spans="1:28" s="276" customFormat="1" ht="20.25">
      <c r="A1479" s="330"/>
      <c r="B1479" s="216" t="str">
        <f>IF(LEN(A1479)=0,"",INDEX('Smelter Look-up'!$A:$A,MATCH($A1479,'Smelter Look-up'!$E:$E,0)))</f>
        <v/>
      </c>
      <c r="C1479" s="220" t="str">
        <f>IF(LEN(A1479)=0,"",INDEX('Smelter Look-up'!$C:$C,MATCH($A1479,'Smelter Look-up'!$E:$E,0)))</f>
        <v/>
      </c>
      <c r="D1479" s="282"/>
      <c r="E1479" s="216" t="str">
        <f ca="1">IF(ISERROR($V1479),"",OFFSET('Smelter Look-up'!$D$4,$V1479-4,0)&amp;"")</f>
        <v/>
      </c>
      <c r="F1479" s="216" t="str">
        <f ca="1">IF(ISERROR($V1479),"",OFFSET('Smelter Look-up'!$E$4,$V1479-4,0))</f>
        <v/>
      </c>
      <c r="G1479" s="216" t="str">
        <f ca="1">IF(C1479=$X$4,"Enter smelter details",IF(ISERROR($V1479),"",OFFSET('Smelter Look-up'!$F$4,$V1479-4,0)))</f>
        <v/>
      </c>
      <c r="H1479" s="217" t="str">
        <f ca="1">IF(ISERROR($V1479),"",OFFSET('Smelter Look-up'!$G$4,$V1479-4,0))</f>
        <v/>
      </c>
      <c r="I1479" s="218" t="str">
        <f ca="1">IF(ISERROR($V1479),"",OFFSET('Smelter Look-up'!$H$4,$V1479-4,0))</f>
        <v/>
      </c>
      <c r="J1479" s="218" t="str">
        <f ca="1">IF(ISERROR($V1479),"",OFFSET('Smelter Look-up'!$I$4,$V1479-4,0))</f>
        <v/>
      </c>
      <c r="K1479" s="272"/>
      <c r="L1479" s="272"/>
      <c r="M1479" s="272"/>
      <c r="N1479" s="272"/>
      <c r="O1479" s="272"/>
      <c r="P1479" s="219"/>
      <c r="Q1479" s="273"/>
      <c r="R1479" s="216" t="str">
        <f ca="1">IF(ISERROR($V1479),"",OFFSET('Smelter Look-up'!$C$4,$V1479-4,0)&amp;"")</f>
        <v/>
      </c>
      <c r="S1479" s="224" t="str">
        <f t="shared" ca="1" si="210"/>
        <v/>
      </c>
      <c r="T1479" s="224" t="str">
        <f ca="1">IF(B1479="","",IF(ISERROR(MATCH($J1479,SorP!$B$1:$B$6230,0)),"",INDIRECT("'SorP'!$A$"&amp;MATCH($J1479,SorP!$B$1:$B$6230,0))))</f>
        <v/>
      </c>
      <c r="U1479" s="240"/>
      <c r="V1479" s="274" t="e">
        <f>IF(C1479="",NA(),MATCH($B1479&amp;$C1479,'Smelter Look-up'!$J:$J,0))</f>
        <v>#N/A</v>
      </c>
      <c r="W1479" s="275"/>
      <c r="X1479" s="275">
        <f t="shared" ca="1" si="211"/>
        <v>0</v>
      </c>
      <c r="Y1479" s="275"/>
      <c r="Z1479" s="275"/>
      <c r="AB1479" s="277" t="str">
        <f t="shared" si="212"/>
        <v/>
      </c>
    </row>
    <row r="1480" spans="1:28" s="276" customFormat="1" ht="20.25">
      <c r="A1480" s="330"/>
      <c r="B1480" s="216" t="str">
        <f>IF(LEN(A1480)=0,"",INDEX('Smelter Look-up'!$A:$A,MATCH($A1480,'Smelter Look-up'!$E:$E,0)))</f>
        <v/>
      </c>
      <c r="C1480" s="220" t="str">
        <f>IF(LEN(A1480)=0,"",INDEX('Smelter Look-up'!$C:$C,MATCH($A1480,'Smelter Look-up'!$E:$E,0)))</f>
        <v/>
      </c>
      <c r="D1480" s="282"/>
      <c r="E1480" s="216" t="str">
        <f ca="1">IF(ISERROR($V1480),"",OFFSET('Smelter Look-up'!$D$4,$V1480-4,0)&amp;"")</f>
        <v/>
      </c>
      <c r="F1480" s="216" t="str">
        <f ca="1">IF(ISERROR($V1480),"",OFFSET('Smelter Look-up'!$E$4,$V1480-4,0))</f>
        <v/>
      </c>
      <c r="G1480" s="216" t="str">
        <f ca="1">IF(C1480=$X$4,"Enter smelter details",IF(ISERROR($V1480),"",OFFSET('Smelter Look-up'!$F$4,$V1480-4,0)))</f>
        <v/>
      </c>
      <c r="H1480" s="217" t="str">
        <f ca="1">IF(ISERROR($V1480),"",OFFSET('Smelter Look-up'!$G$4,$V1480-4,0))</f>
        <v/>
      </c>
      <c r="I1480" s="218" t="str">
        <f ca="1">IF(ISERROR($V1480),"",OFFSET('Smelter Look-up'!$H$4,$V1480-4,0))</f>
        <v/>
      </c>
      <c r="J1480" s="218" t="str">
        <f ca="1">IF(ISERROR($V1480),"",OFFSET('Smelter Look-up'!$I$4,$V1480-4,0))</f>
        <v/>
      </c>
      <c r="K1480" s="272"/>
      <c r="L1480" s="272"/>
      <c r="M1480" s="272"/>
      <c r="N1480" s="272"/>
      <c r="O1480" s="272"/>
      <c r="P1480" s="219"/>
      <c r="Q1480" s="273"/>
      <c r="R1480" s="216" t="str">
        <f ca="1">IF(ISERROR($V1480),"",OFFSET('Smelter Look-up'!$C$4,$V1480-4,0)&amp;"")</f>
        <v/>
      </c>
      <c r="S1480" s="224" t="str">
        <f t="shared" ca="1" si="210"/>
        <v/>
      </c>
      <c r="T1480" s="224" t="str">
        <f ca="1">IF(B1480="","",IF(ISERROR(MATCH($J1480,SorP!$B$1:$B$6230,0)),"",INDIRECT("'SorP'!$A$"&amp;MATCH($J1480,SorP!$B$1:$B$6230,0))))</f>
        <v/>
      </c>
      <c r="U1480" s="240"/>
      <c r="V1480" s="274" t="e">
        <f>IF(C1480="",NA(),MATCH($B1480&amp;$C1480,'Smelter Look-up'!$J:$J,0))</f>
        <v>#N/A</v>
      </c>
      <c r="W1480" s="275"/>
      <c r="X1480" s="275">
        <f t="shared" ca="1" si="211"/>
        <v>0</v>
      </c>
      <c r="Y1480" s="275"/>
      <c r="Z1480" s="275"/>
      <c r="AB1480" s="277" t="str">
        <f t="shared" si="212"/>
        <v/>
      </c>
    </row>
    <row r="1481" spans="1:28" s="276" customFormat="1" ht="20.25">
      <c r="A1481" s="330"/>
      <c r="B1481" s="216" t="str">
        <f>IF(LEN(A1481)=0,"",INDEX('Smelter Look-up'!$A:$A,MATCH($A1481,'Smelter Look-up'!$E:$E,0)))</f>
        <v/>
      </c>
      <c r="C1481" s="220" t="str">
        <f>IF(LEN(A1481)=0,"",INDEX('Smelter Look-up'!$C:$C,MATCH($A1481,'Smelter Look-up'!$E:$E,0)))</f>
        <v/>
      </c>
      <c r="D1481" s="282"/>
      <c r="E1481" s="216" t="str">
        <f ca="1">IF(ISERROR($V1481),"",OFFSET('Smelter Look-up'!$D$4,$V1481-4,0)&amp;"")</f>
        <v/>
      </c>
      <c r="F1481" s="216" t="str">
        <f ca="1">IF(ISERROR($V1481),"",OFFSET('Smelter Look-up'!$E$4,$V1481-4,0))</f>
        <v/>
      </c>
      <c r="G1481" s="216" t="str">
        <f ca="1">IF(C1481=$X$4,"Enter smelter details",IF(ISERROR($V1481),"",OFFSET('Smelter Look-up'!$F$4,$V1481-4,0)))</f>
        <v/>
      </c>
      <c r="H1481" s="217" t="str">
        <f ca="1">IF(ISERROR($V1481),"",OFFSET('Smelter Look-up'!$G$4,$V1481-4,0))</f>
        <v/>
      </c>
      <c r="I1481" s="218" t="str">
        <f ca="1">IF(ISERROR($V1481),"",OFFSET('Smelter Look-up'!$H$4,$V1481-4,0))</f>
        <v/>
      </c>
      <c r="J1481" s="218" t="str">
        <f ca="1">IF(ISERROR($V1481),"",OFFSET('Smelter Look-up'!$I$4,$V1481-4,0))</f>
        <v/>
      </c>
      <c r="K1481" s="272"/>
      <c r="L1481" s="272"/>
      <c r="M1481" s="272"/>
      <c r="N1481" s="272"/>
      <c r="O1481" s="272"/>
      <c r="P1481" s="219"/>
      <c r="Q1481" s="273"/>
      <c r="R1481" s="216" t="str">
        <f ca="1">IF(ISERROR($V1481),"",OFFSET('Smelter Look-up'!$C$4,$V1481-4,0)&amp;"")</f>
        <v/>
      </c>
      <c r="S1481" s="224" t="str">
        <f t="shared" ca="1" si="210"/>
        <v/>
      </c>
      <c r="T1481" s="224" t="str">
        <f ca="1">IF(B1481="","",IF(ISERROR(MATCH($J1481,SorP!$B$1:$B$6230,0)),"",INDIRECT("'SorP'!$A$"&amp;MATCH($J1481,SorP!$B$1:$B$6230,0))))</f>
        <v/>
      </c>
      <c r="U1481" s="240"/>
      <c r="V1481" s="274" t="e">
        <f>IF(C1481="",NA(),MATCH($B1481&amp;$C1481,'Smelter Look-up'!$J:$J,0))</f>
        <v>#N/A</v>
      </c>
      <c r="W1481" s="275"/>
      <c r="X1481" s="275">
        <f t="shared" ca="1" si="211"/>
        <v>0</v>
      </c>
      <c r="Y1481" s="275"/>
      <c r="Z1481" s="275"/>
      <c r="AB1481" s="277" t="str">
        <f t="shared" si="212"/>
        <v/>
      </c>
    </row>
    <row r="1482" spans="1:28" s="276" customFormat="1" ht="20.25">
      <c r="A1482" s="330"/>
      <c r="B1482" s="216" t="str">
        <f>IF(LEN(A1482)=0,"",INDEX('Smelter Look-up'!$A:$A,MATCH($A1482,'Smelter Look-up'!$E:$E,0)))</f>
        <v/>
      </c>
      <c r="C1482" s="220" t="str">
        <f>IF(LEN(A1482)=0,"",INDEX('Smelter Look-up'!$C:$C,MATCH($A1482,'Smelter Look-up'!$E:$E,0)))</f>
        <v/>
      </c>
      <c r="D1482" s="282"/>
      <c r="E1482" s="216" t="str">
        <f ca="1">IF(ISERROR($V1482),"",OFFSET('Smelter Look-up'!$D$4,$V1482-4,0)&amp;"")</f>
        <v/>
      </c>
      <c r="F1482" s="216" t="str">
        <f ca="1">IF(ISERROR($V1482),"",OFFSET('Smelter Look-up'!$E$4,$V1482-4,0))</f>
        <v/>
      </c>
      <c r="G1482" s="216" t="str">
        <f ca="1">IF(C1482=$X$4,"Enter smelter details",IF(ISERROR($V1482),"",OFFSET('Smelter Look-up'!$F$4,$V1482-4,0)))</f>
        <v/>
      </c>
      <c r="H1482" s="217" t="str">
        <f ca="1">IF(ISERROR($V1482),"",OFFSET('Smelter Look-up'!$G$4,$V1482-4,0))</f>
        <v/>
      </c>
      <c r="I1482" s="218" t="str">
        <f ca="1">IF(ISERROR($V1482),"",OFFSET('Smelter Look-up'!$H$4,$V1482-4,0))</f>
        <v/>
      </c>
      <c r="J1482" s="218" t="str">
        <f ca="1">IF(ISERROR($V1482),"",OFFSET('Smelter Look-up'!$I$4,$V1482-4,0))</f>
        <v/>
      </c>
      <c r="K1482" s="272"/>
      <c r="L1482" s="272"/>
      <c r="M1482" s="272"/>
      <c r="N1482" s="272"/>
      <c r="O1482" s="272"/>
      <c r="P1482" s="219"/>
      <c r="Q1482" s="273"/>
      <c r="R1482" s="216" t="str">
        <f ca="1">IF(ISERROR($V1482),"",OFFSET('Smelter Look-up'!$C$4,$V1482-4,0)&amp;"")</f>
        <v/>
      </c>
      <c r="S1482" s="224" t="str">
        <f t="shared" ca="1" si="210"/>
        <v/>
      </c>
      <c r="T1482" s="224" t="str">
        <f ca="1">IF(B1482="","",IF(ISERROR(MATCH($J1482,SorP!$B$1:$B$6230,0)),"",INDIRECT("'SorP'!$A$"&amp;MATCH($J1482,SorP!$B$1:$B$6230,0))))</f>
        <v/>
      </c>
      <c r="U1482" s="240"/>
      <c r="V1482" s="274" t="e">
        <f>IF(C1482="",NA(),MATCH($B1482&amp;$C1482,'Smelter Look-up'!$J:$J,0))</f>
        <v>#N/A</v>
      </c>
      <c r="W1482" s="275"/>
      <c r="X1482" s="275">
        <f t="shared" ca="1" si="211"/>
        <v>0</v>
      </c>
      <c r="Y1482" s="275"/>
      <c r="Z1482" s="275"/>
      <c r="AB1482" s="277" t="str">
        <f t="shared" si="212"/>
        <v/>
      </c>
    </row>
    <row r="1483" spans="1:28" s="276" customFormat="1" ht="20.25">
      <c r="A1483" s="330"/>
      <c r="B1483" s="216" t="str">
        <f>IF(LEN(A1483)=0,"",INDEX('Smelter Look-up'!$A:$A,MATCH($A1483,'Smelter Look-up'!$E:$E,0)))</f>
        <v/>
      </c>
      <c r="C1483" s="220" t="str">
        <f>IF(LEN(A1483)=0,"",INDEX('Smelter Look-up'!$C:$C,MATCH($A1483,'Smelter Look-up'!$E:$E,0)))</f>
        <v/>
      </c>
      <c r="D1483" s="282"/>
      <c r="E1483" s="216" t="str">
        <f ca="1">IF(ISERROR($V1483),"",OFFSET('Smelter Look-up'!$D$4,$V1483-4,0)&amp;"")</f>
        <v/>
      </c>
      <c r="F1483" s="216" t="str">
        <f ca="1">IF(ISERROR($V1483),"",OFFSET('Smelter Look-up'!$E$4,$V1483-4,0))</f>
        <v/>
      </c>
      <c r="G1483" s="216" t="str">
        <f ca="1">IF(C1483=$X$4,"Enter smelter details",IF(ISERROR($V1483),"",OFFSET('Smelter Look-up'!$F$4,$V1483-4,0)))</f>
        <v/>
      </c>
      <c r="H1483" s="217" t="str">
        <f ca="1">IF(ISERROR($V1483),"",OFFSET('Smelter Look-up'!$G$4,$V1483-4,0))</f>
        <v/>
      </c>
      <c r="I1483" s="218" t="str">
        <f ca="1">IF(ISERROR($V1483),"",OFFSET('Smelter Look-up'!$H$4,$V1483-4,0))</f>
        <v/>
      </c>
      <c r="J1483" s="218" t="str">
        <f ca="1">IF(ISERROR($V1483),"",OFFSET('Smelter Look-up'!$I$4,$V1483-4,0))</f>
        <v/>
      </c>
      <c r="K1483" s="272"/>
      <c r="L1483" s="272"/>
      <c r="M1483" s="272"/>
      <c r="N1483" s="272"/>
      <c r="O1483" s="272"/>
      <c r="P1483" s="219"/>
      <c r="Q1483" s="273"/>
      <c r="R1483" s="216" t="str">
        <f ca="1">IF(ISERROR($V1483),"",OFFSET('Smelter Look-up'!$C$4,$V1483-4,0)&amp;"")</f>
        <v/>
      </c>
      <c r="S1483" s="224" t="str">
        <f t="shared" ca="1" si="210"/>
        <v/>
      </c>
      <c r="T1483" s="224" t="str">
        <f ca="1">IF(B1483="","",IF(ISERROR(MATCH($J1483,SorP!$B$1:$B$6230,0)),"",INDIRECT("'SorP'!$A$"&amp;MATCH($J1483,SorP!$B$1:$B$6230,0))))</f>
        <v/>
      </c>
      <c r="U1483" s="240"/>
      <c r="V1483" s="274" t="e">
        <f>IF(C1483="",NA(),MATCH($B1483&amp;$C1483,'Smelter Look-up'!$J:$J,0))</f>
        <v>#N/A</v>
      </c>
      <c r="W1483" s="275"/>
      <c r="X1483" s="275">
        <f t="shared" ca="1" si="211"/>
        <v>0</v>
      </c>
      <c r="Y1483" s="275"/>
      <c r="Z1483" s="275"/>
      <c r="AB1483" s="277" t="str">
        <f t="shared" si="212"/>
        <v/>
      </c>
    </row>
    <row r="1484" spans="1:28" s="276" customFormat="1" ht="20.25">
      <c r="A1484" s="330"/>
      <c r="B1484" s="216" t="str">
        <f>IF(LEN(A1484)=0,"",INDEX('Smelter Look-up'!$A:$A,MATCH($A1484,'Smelter Look-up'!$E:$E,0)))</f>
        <v/>
      </c>
      <c r="C1484" s="220" t="str">
        <f>IF(LEN(A1484)=0,"",INDEX('Smelter Look-up'!$C:$C,MATCH($A1484,'Smelter Look-up'!$E:$E,0)))</f>
        <v/>
      </c>
      <c r="D1484" s="282"/>
      <c r="E1484" s="216" t="str">
        <f ca="1">IF(ISERROR($V1484),"",OFFSET('Smelter Look-up'!$D$4,$V1484-4,0)&amp;"")</f>
        <v/>
      </c>
      <c r="F1484" s="216" t="str">
        <f ca="1">IF(ISERROR($V1484),"",OFFSET('Smelter Look-up'!$E$4,$V1484-4,0))</f>
        <v/>
      </c>
      <c r="G1484" s="216" t="str">
        <f ca="1">IF(C1484=$X$4,"Enter smelter details",IF(ISERROR($V1484),"",OFFSET('Smelter Look-up'!$F$4,$V1484-4,0)))</f>
        <v/>
      </c>
      <c r="H1484" s="217" t="str">
        <f ca="1">IF(ISERROR($V1484),"",OFFSET('Smelter Look-up'!$G$4,$V1484-4,0))</f>
        <v/>
      </c>
      <c r="I1484" s="218" t="str">
        <f ca="1">IF(ISERROR($V1484),"",OFFSET('Smelter Look-up'!$H$4,$V1484-4,0))</f>
        <v/>
      </c>
      <c r="J1484" s="218" t="str">
        <f ca="1">IF(ISERROR($V1484),"",OFFSET('Smelter Look-up'!$I$4,$V1484-4,0))</f>
        <v/>
      </c>
      <c r="K1484" s="272"/>
      <c r="L1484" s="272"/>
      <c r="M1484" s="272"/>
      <c r="N1484" s="272"/>
      <c r="O1484" s="272"/>
      <c r="P1484" s="219"/>
      <c r="Q1484" s="273"/>
      <c r="R1484" s="216" t="str">
        <f ca="1">IF(ISERROR($V1484),"",OFFSET('Smelter Look-up'!$C$4,$V1484-4,0)&amp;"")</f>
        <v/>
      </c>
      <c r="S1484" s="224" t="str">
        <f t="shared" ca="1" si="210"/>
        <v/>
      </c>
      <c r="T1484" s="224" t="str">
        <f ca="1">IF(B1484="","",IF(ISERROR(MATCH($J1484,SorP!$B$1:$B$6230,0)),"",INDIRECT("'SorP'!$A$"&amp;MATCH($J1484,SorP!$B$1:$B$6230,0))))</f>
        <v/>
      </c>
      <c r="U1484" s="240"/>
      <c r="V1484" s="274" t="e">
        <f>IF(C1484="",NA(),MATCH($B1484&amp;$C1484,'Smelter Look-up'!$J:$J,0))</f>
        <v>#N/A</v>
      </c>
      <c r="W1484" s="275"/>
      <c r="X1484" s="275">
        <f t="shared" ca="1" si="211"/>
        <v>0</v>
      </c>
      <c r="Y1484" s="275"/>
      <c r="Z1484" s="275"/>
      <c r="AB1484" s="277" t="str">
        <f t="shared" si="212"/>
        <v/>
      </c>
    </row>
    <row r="1485" spans="1:28" s="276" customFormat="1" ht="20.25">
      <c r="A1485" s="330"/>
      <c r="B1485" s="216" t="str">
        <f>IF(LEN(A1485)=0,"",INDEX('Smelter Look-up'!$A:$A,MATCH($A1485,'Smelter Look-up'!$E:$E,0)))</f>
        <v/>
      </c>
      <c r="C1485" s="220" t="str">
        <f>IF(LEN(A1485)=0,"",INDEX('Smelter Look-up'!$C:$C,MATCH($A1485,'Smelter Look-up'!$E:$E,0)))</f>
        <v/>
      </c>
      <c r="D1485" s="282"/>
      <c r="E1485" s="216" t="str">
        <f ca="1">IF(ISERROR($V1485),"",OFFSET('Smelter Look-up'!$D$4,$V1485-4,0)&amp;"")</f>
        <v/>
      </c>
      <c r="F1485" s="216" t="str">
        <f ca="1">IF(ISERROR($V1485),"",OFFSET('Smelter Look-up'!$E$4,$V1485-4,0))</f>
        <v/>
      </c>
      <c r="G1485" s="216" t="str">
        <f ca="1">IF(C1485=$X$4,"Enter smelter details",IF(ISERROR($V1485),"",OFFSET('Smelter Look-up'!$F$4,$V1485-4,0)))</f>
        <v/>
      </c>
      <c r="H1485" s="217" t="str">
        <f ca="1">IF(ISERROR($V1485),"",OFFSET('Smelter Look-up'!$G$4,$V1485-4,0))</f>
        <v/>
      </c>
      <c r="I1485" s="218" t="str">
        <f ca="1">IF(ISERROR($V1485),"",OFFSET('Smelter Look-up'!$H$4,$V1485-4,0))</f>
        <v/>
      </c>
      <c r="J1485" s="218" t="str">
        <f ca="1">IF(ISERROR($V1485),"",OFFSET('Smelter Look-up'!$I$4,$V1485-4,0))</f>
        <v/>
      </c>
      <c r="K1485" s="272"/>
      <c r="L1485" s="272"/>
      <c r="M1485" s="272"/>
      <c r="N1485" s="272"/>
      <c r="O1485" s="272"/>
      <c r="P1485" s="219"/>
      <c r="Q1485" s="273"/>
      <c r="R1485" s="216" t="str">
        <f ca="1">IF(ISERROR($V1485),"",OFFSET('Smelter Look-up'!$C$4,$V1485-4,0)&amp;"")</f>
        <v/>
      </c>
      <c r="S1485" s="224" t="str">
        <f t="shared" ca="1" si="210"/>
        <v/>
      </c>
      <c r="T1485" s="224" t="str">
        <f ca="1">IF(B1485="","",IF(ISERROR(MATCH($J1485,SorP!$B$1:$B$6230,0)),"",INDIRECT("'SorP'!$A$"&amp;MATCH($J1485,SorP!$B$1:$B$6230,0))))</f>
        <v/>
      </c>
      <c r="U1485" s="240"/>
      <c r="V1485" s="274" t="e">
        <f>IF(C1485="",NA(),MATCH($B1485&amp;$C1485,'Smelter Look-up'!$J:$J,0))</f>
        <v>#N/A</v>
      </c>
      <c r="W1485" s="275"/>
      <c r="X1485" s="275">
        <f t="shared" ca="1" si="211"/>
        <v>0</v>
      </c>
      <c r="Y1485" s="275"/>
      <c r="Z1485" s="275"/>
      <c r="AB1485" s="277" t="str">
        <f t="shared" si="212"/>
        <v/>
      </c>
    </row>
    <row r="1486" spans="1:28" s="276" customFormat="1" ht="20.25">
      <c r="A1486" s="330"/>
      <c r="B1486" s="216" t="str">
        <f>IF(LEN(A1486)=0,"",INDEX('Smelter Look-up'!$A:$A,MATCH($A1486,'Smelter Look-up'!$E:$E,0)))</f>
        <v/>
      </c>
      <c r="C1486" s="220" t="str">
        <f>IF(LEN(A1486)=0,"",INDEX('Smelter Look-up'!$C:$C,MATCH($A1486,'Smelter Look-up'!$E:$E,0)))</f>
        <v/>
      </c>
      <c r="D1486" s="282"/>
      <c r="E1486" s="216" t="str">
        <f ca="1">IF(ISERROR($V1486),"",OFFSET('Smelter Look-up'!$D$4,$V1486-4,0)&amp;"")</f>
        <v/>
      </c>
      <c r="F1486" s="216" t="str">
        <f ca="1">IF(ISERROR($V1486),"",OFFSET('Smelter Look-up'!$E$4,$V1486-4,0))</f>
        <v/>
      </c>
      <c r="G1486" s="216" t="str">
        <f ca="1">IF(C1486=$X$4,"Enter smelter details",IF(ISERROR($V1486),"",OFFSET('Smelter Look-up'!$F$4,$V1486-4,0)))</f>
        <v/>
      </c>
      <c r="H1486" s="217" t="str">
        <f ca="1">IF(ISERROR($V1486),"",OFFSET('Smelter Look-up'!$G$4,$V1486-4,0))</f>
        <v/>
      </c>
      <c r="I1486" s="218" t="str">
        <f ca="1">IF(ISERROR($V1486),"",OFFSET('Smelter Look-up'!$H$4,$V1486-4,0))</f>
        <v/>
      </c>
      <c r="J1486" s="218" t="str">
        <f ca="1">IF(ISERROR($V1486),"",OFFSET('Smelter Look-up'!$I$4,$V1486-4,0))</f>
        <v/>
      </c>
      <c r="K1486" s="272"/>
      <c r="L1486" s="272"/>
      <c r="M1486" s="272"/>
      <c r="N1486" s="272"/>
      <c r="O1486" s="272"/>
      <c r="P1486" s="219"/>
      <c r="Q1486" s="273"/>
      <c r="R1486" s="216" t="str">
        <f ca="1">IF(ISERROR($V1486),"",OFFSET('Smelter Look-up'!$C$4,$V1486-4,0)&amp;"")</f>
        <v/>
      </c>
      <c r="S1486" s="224" t="str">
        <f t="shared" ca="1" si="210"/>
        <v/>
      </c>
      <c r="T1486" s="224" t="str">
        <f ca="1">IF(B1486="","",IF(ISERROR(MATCH($J1486,SorP!$B$1:$B$6230,0)),"",INDIRECT("'SorP'!$A$"&amp;MATCH($J1486,SorP!$B$1:$B$6230,0))))</f>
        <v/>
      </c>
      <c r="U1486" s="240"/>
      <c r="V1486" s="274" t="e">
        <f>IF(C1486="",NA(),MATCH($B1486&amp;$C1486,'Smelter Look-up'!$J:$J,0))</f>
        <v>#N/A</v>
      </c>
      <c r="W1486" s="275"/>
      <c r="X1486" s="275">
        <f t="shared" ca="1" si="211"/>
        <v>0</v>
      </c>
      <c r="Y1486" s="275"/>
      <c r="Z1486" s="275"/>
      <c r="AB1486" s="277" t="str">
        <f t="shared" si="212"/>
        <v/>
      </c>
    </row>
    <row r="1487" spans="1:28" s="276" customFormat="1" ht="20.25">
      <c r="A1487" s="330"/>
      <c r="B1487" s="216" t="str">
        <f>IF(LEN(A1487)=0,"",INDEX('Smelter Look-up'!$A:$A,MATCH($A1487,'Smelter Look-up'!$E:$E,0)))</f>
        <v/>
      </c>
      <c r="C1487" s="220" t="str">
        <f>IF(LEN(A1487)=0,"",INDEX('Smelter Look-up'!$C:$C,MATCH($A1487,'Smelter Look-up'!$E:$E,0)))</f>
        <v/>
      </c>
      <c r="D1487" s="282"/>
      <c r="E1487" s="216" t="str">
        <f ca="1">IF(ISERROR($V1487),"",OFFSET('Smelter Look-up'!$D$4,$V1487-4,0)&amp;"")</f>
        <v/>
      </c>
      <c r="F1487" s="216" t="str">
        <f ca="1">IF(ISERROR($V1487),"",OFFSET('Smelter Look-up'!$E$4,$V1487-4,0))</f>
        <v/>
      </c>
      <c r="G1487" s="216" t="str">
        <f ca="1">IF(C1487=$X$4,"Enter smelter details",IF(ISERROR($V1487),"",OFFSET('Smelter Look-up'!$F$4,$V1487-4,0)))</f>
        <v/>
      </c>
      <c r="H1487" s="217" t="str">
        <f ca="1">IF(ISERROR($V1487),"",OFFSET('Smelter Look-up'!$G$4,$V1487-4,0))</f>
        <v/>
      </c>
      <c r="I1487" s="218" t="str">
        <f ca="1">IF(ISERROR($V1487),"",OFFSET('Smelter Look-up'!$H$4,$V1487-4,0))</f>
        <v/>
      </c>
      <c r="J1487" s="218" t="str">
        <f ca="1">IF(ISERROR($V1487),"",OFFSET('Smelter Look-up'!$I$4,$V1487-4,0))</f>
        <v/>
      </c>
      <c r="K1487" s="272"/>
      <c r="L1487" s="272"/>
      <c r="M1487" s="272"/>
      <c r="N1487" s="272"/>
      <c r="O1487" s="272"/>
      <c r="P1487" s="219"/>
      <c r="Q1487" s="273"/>
      <c r="R1487" s="216" t="str">
        <f ca="1">IF(ISERROR($V1487),"",OFFSET('Smelter Look-up'!$C$4,$V1487-4,0)&amp;"")</f>
        <v/>
      </c>
      <c r="S1487" s="224" t="str">
        <f t="shared" ca="1" si="210"/>
        <v/>
      </c>
      <c r="T1487" s="224" t="str">
        <f ca="1">IF(B1487="","",IF(ISERROR(MATCH($J1487,SorP!$B$1:$B$6230,0)),"",INDIRECT("'SorP'!$A$"&amp;MATCH($J1487,SorP!$B$1:$B$6230,0))))</f>
        <v/>
      </c>
      <c r="U1487" s="240"/>
      <c r="V1487" s="274" t="e">
        <f>IF(C1487="",NA(),MATCH($B1487&amp;$C1487,'Smelter Look-up'!$J:$J,0))</f>
        <v>#N/A</v>
      </c>
      <c r="W1487" s="275"/>
      <c r="X1487" s="275">
        <f t="shared" ca="1" si="211"/>
        <v>0</v>
      </c>
      <c r="Y1487" s="275"/>
      <c r="Z1487" s="275"/>
      <c r="AB1487" s="277" t="str">
        <f t="shared" si="212"/>
        <v/>
      </c>
    </row>
    <row r="1488" spans="1:28" s="276" customFormat="1" ht="20.25">
      <c r="A1488" s="330"/>
      <c r="B1488" s="216" t="str">
        <f>IF(LEN(A1488)=0,"",INDEX('Smelter Look-up'!$A:$A,MATCH($A1488,'Smelter Look-up'!$E:$E,0)))</f>
        <v/>
      </c>
      <c r="C1488" s="220" t="str">
        <f>IF(LEN(A1488)=0,"",INDEX('Smelter Look-up'!$C:$C,MATCH($A1488,'Smelter Look-up'!$E:$E,0)))</f>
        <v/>
      </c>
      <c r="D1488" s="282"/>
      <c r="E1488" s="216" t="str">
        <f ca="1">IF(ISERROR($V1488),"",OFFSET('Smelter Look-up'!$D$4,$V1488-4,0)&amp;"")</f>
        <v/>
      </c>
      <c r="F1488" s="216" t="str">
        <f ca="1">IF(ISERROR($V1488),"",OFFSET('Smelter Look-up'!$E$4,$V1488-4,0))</f>
        <v/>
      </c>
      <c r="G1488" s="216" t="str">
        <f ca="1">IF(C1488=$X$4,"Enter smelter details",IF(ISERROR($V1488),"",OFFSET('Smelter Look-up'!$F$4,$V1488-4,0)))</f>
        <v/>
      </c>
      <c r="H1488" s="217" t="str">
        <f ca="1">IF(ISERROR($V1488),"",OFFSET('Smelter Look-up'!$G$4,$V1488-4,0))</f>
        <v/>
      </c>
      <c r="I1488" s="218" t="str">
        <f ca="1">IF(ISERROR($V1488),"",OFFSET('Smelter Look-up'!$H$4,$V1488-4,0))</f>
        <v/>
      </c>
      <c r="J1488" s="218" t="str">
        <f ca="1">IF(ISERROR($V1488),"",OFFSET('Smelter Look-up'!$I$4,$V1488-4,0))</f>
        <v/>
      </c>
      <c r="K1488" s="272"/>
      <c r="L1488" s="272"/>
      <c r="M1488" s="272"/>
      <c r="N1488" s="272"/>
      <c r="O1488" s="272"/>
      <c r="P1488" s="219"/>
      <c r="Q1488" s="273"/>
      <c r="R1488" s="216" t="str">
        <f ca="1">IF(ISERROR($V1488),"",OFFSET('Smelter Look-up'!$C$4,$V1488-4,0)&amp;"")</f>
        <v/>
      </c>
      <c r="S1488" s="224" t="str">
        <f t="shared" ca="1" si="210"/>
        <v/>
      </c>
      <c r="T1488" s="224" t="str">
        <f ca="1">IF(B1488="","",IF(ISERROR(MATCH($J1488,SorP!$B$1:$B$6230,0)),"",INDIRECT("'SorP'!$A$"&amp;MATCH($J1488,SorP!$B$1:$B$6230,0))))</f>
        <v/>
      </c>
      <c r="U1488" s="240"/>
      <c r="V1488" s="274" t="e">
        <f>IF(C1488="",NA(),MATCH($B1488&amp;$C1488,'Smelter Look-up'!$J:$J,0))</f>
        <v>#N/A</v>
      </c>
      <c r="W1488" s="275"/>
      <c r="X1488" s="275">
        <f t="shared" ca="1" si="211"/>
        <v>0</v>
      </c>
      <c r="Y1488" s="275"/>
      <c r="Z1488" s="275"/>
      <c r="AB1488" s="277" t="str">
        <f t="shared" si="212"/>
        <v/>
      </c>
    </row>
    <row r="1489" spans="1:28" s="276" customFormat="1" ht="20.25">
      <c r="A1489" s="330"/>
      <c r="B1489" s="216" t="str">
        <f>IF(LEN(A1489)=0,"",INDEX('Smelter Look-up'!$A:$A,MATCH($A1489,'Smelter Look-up'!$E:$E,0)))</f>
        <v/>
      </c>
      <c r="C1489" s="220" t="str">
        <f>IF(LEN(A1489)=0,"",INDEX('Smelter Look-up'!$C:$C,MATCH($A1489,'Smelter Look-up'!$E:$E,0)))</f>
        <v/>
      </c>
      <c r="D1489" s="282"/>
      <c r="E1489" s="216" t="str">
        <f ca="1">IF(ISERROR($V1489),"",OFFSET('Smelter Look-up'!$D$4,$V1489-4,0)&amp;"")</f>
        <v/>
      </c>
      <c r="F1489" s="216" t="str">
        <f ca="1">IF(ISERROR($V1489),"",OFFSET('Smelter Look-up'!$E$4,$V1489-4,0))</f>
        <v/>
      </c>
      <c r="G1489" s="216" t="str">
        <f ca="1">IF(C1489=$X$4,"Enter smelter details",IF(ISERROR($V1489),"",OFFSET('Smelter Look-up'!$F$4,$V1489-4,0)))</f>
        <v/>
      </c>
      <c r="H1489" s="217" t="str">
        <f ca="1">IF(ISERROR($V1489),"",OFFSET('Smelter Look-up'!$G$4,$V1489-4,0))</f>
        <v/>
      </c>
      <c r="I1489" s="218" t="str">
        <f ca="1">IF(ISERROR($V1489),"",OFFSET('Smelter Look-up'!$H$4,$V1489-4,0))</f>
        <v/>
      </c>
      <c r="J1489" s="218" t="str">
        <f ca="1">IF(ISERROR($V1489),"",OFFSET('Smelter Look-up'!$I$4,$V1489-4,0))</f>
        <v/>
      </c>
      <c r="K1489" s="272"/>
      <c r="L1489" s="272"/>
      <c r="M1489" s="272"/>
      <c r="N1489" s="272"/>
      <c r="O1489" s="272"/>
      <c r="P1489" s="219"/>
      <c r="Q1489" s="273"/>
      <c r="R1489" s="216" t="str">
        <f ca="1">IF(ISERROR($V1489),"",OFFSET('Smelter Look-up'!$C$4,$V1489-4,0)&amp;"")</f>
        <v/>
      </c>
      <c r="S1489" s="224" t="str">
        <f t="shared" ca="1" si="210"/>
        <v/>
      </c>
      <c r="T1489" s="224" t="str">
        <f ca="1">IF(B1489="","",IF(ISERROR(MATCH($J1489,SorP!$B$1:$B$6230,0)),"",INDIRECT("'SorP'!$A$"&amp;MATCH($J1489,SorP!$B$1:$B$6230,0))))</f>
        <v/>
      </c>
      <c r="U1489" s="240"/>
      <c r="V1489" s="274" t="e">
        <f>IF(C1489="",NA(),MATCH($B1489&amp;$C1489,'Smelter Look-up'!$J:$J,0))</f>
        <v>#N/A</v>
      </c>
      <c r="W1489" s="275"/>
      <c r="X1489" s="275">
        <f t="shared" ca="1" si="211"/>
        <v>0</v>
      </c>
      <c r="Y1489" s="275"/>
      <c r="Z1489" s="275"/>
      <c r="AB1489" s="277" t="str">
        <f t="shared" si="212"/>
        <v/>
      </c>
    </row>
    <row r="1490" spans="1:28" s="276" customFormat="1" ht="20.25">
      <c r="A1490" s="330"/>
      <c r="B1490" s="216" t="str">
        <f>IF(LEN(A1490)=0,"",INDEX('Smelter Look-up'!$A:$A,MATCH($A1490,'Smelter Look-up'!$E:$E,0)))</f>
        <v/>
      </c>
      <c r="C1490" s="220" t="str">
        <f>IF(LEN(A1490)=0,"",INDEX('Smelter Look-up'!$C:$C,MATCH($A1490,'Smelter Look-up'!$E:$E,0)))</f>
        <v/>
      </c>
      <c r="D1490" s="282"/>
      <c r="E1490" s="216" t="str">
        <f ca="1">IF(ISERROR($V1490),"",OFFSET('Smelter Look-up'!$D$4,$V1490-4,0)&amp;"")</f>
        <v/>
      </c>
      <c r="F1490" s="216" t="str">
        <f ca="1">IF(ISERROR($V1490),"",OFFSET('Smelter Look-up'!$E$4,$V1490-4,0))</f>
        <v/>
      </c>
      <c r="G1490" s="216" t="str">
        <f ca="1">IF(C1490=$X$4,"Enter smelter details",IF(ISERROR($V1490),"",OFFSET('Smelter Look-up'!$F$4,$V1490-4,0)))</f>
        <v/>
      </c>
      <c r="H1490" s="217" t="str">
        <f ca="1">IF(ISERROR($V1490),"",OFFSET('Smelter Look-up'!$G$4,$V1490-4,0))</f>
        <v/>
      </c>
      <c r="I1490" s="218" t="str">
        <f ca="1">IF(ISERROR($V1490),"",OFFSET('Smelter Look-up'!$H$4,$V1490-4,0))</f>
        <v/>
      </c>
      <c r="J1490" s="218" t="str">
        <f ca="1">IF(ISERROR($V1490),"",OFFSET('Smelter Look-up'!$I$4,$V1490-4,0))</f>
        <v/>
      </c>
      <c r="K1490" s="272"/>
      <c r="L1490" s="272"/>
      <c r="M1490" s="272"/>
      <c r="N1490" s="272"/>
      <c r="O1490" s="272"/>
      <c r="P1490" s="219"/>
      <c r="Q1490" s="273"/>
      <c r="R1490" s="216" t="str">
        <f ca="1">IF(ISERROR($V1490),"",OFFSET('Smelter Look-up'!$C$4,$V1490-4,0)&amp;"")</f>
        <v/>
      </c>
      <c r="S1490" s="224" t="str">
        <f t="shared" ca="1" si="210"/>
        <v/>
      </c>
      <c r="T1490" s="224" t="str">
        <f ca="1">IF(B1490="","",IF(ISERROR(MATCH($J1490,SorP!$B$1:$B$6230,0)),"",INDIRECT("'SorP'!$A$"&amp;MATCH($J1490,SorP!$B$1:$B$6230,0))))</f>
        <v/>
      </c>
      <c r="U1490" s="240"/>
      <c r="V1490" s="274" t="e">
        <f>IF(C1490="",NA(),MATCH($B1490&amp;$C1490,'Smelter Look-up'!$J:$J,0))</f>
        <v>#N/A</v>
      </c>
      <c r="W1490" s="275"/>
      <c r="X1490" s="275">
        <f t="shared" ca="1" si="211"/>
        <v>0</v>
      </c>
      <c r="Y1490" s="275"/>
      <c r="Z1490" s="275"/>
      <c r="AB1490" s="277" t="str">
        <f t="shared" si="212"/>
        <v/>
      </c>
    </row>
    <row r="1491" spans="1:28" s="276" customFormat="1" ht="20.25">
      <c r="A1491" s="330"/>
      <c r="B1491" s="216" t="str">
        <f>IF(LEN(A1491)=0,"",INDEX('Smelter Look-up'!$A:$A,MATCH($A1491,'Smelter Look-up'!$E:$E,0)))</f>
        <v/>
      </c>
      <c r="C1491" s="220" t="str">
        <f>IF(LEN(A1491)=0,"",INDEX('Smelter Look-up'!$C:$C,MATCH($A1491,'Smelter Look-up'!$E:$E,0)))</f>
        <v/>
      </c>
      <c r="D1491" s="282"/>
      <c r="E1491" s="216" t="str">
        <f ca="1">IF(ISERROR($V1491),"",OFFSET('Smelter Look-up'!$D$4,$V1491-4,0)&amp;"")</f>
        <v/>
      </c>
      <c r="F1491" s="216" t="str">
        <f ca="1">IF(ISERROR($V1491),"",OFFSET('Smelter Look-up'!$E$4,$V1491-4,0))</f>
        <v/>
      </c>
      <c r="G1491" s="216" t="str">
        <f ca="1">IF(C1491=$X$4,"Enter smelter details",IF(ISERROR($V1491),"",OFFSET('Smelter Look-up'!$F$4,$V1491-4,0)))</f>
        <v/>
      </c>
      <c r="H1491" s="217" t="str">
        <f ca="1">IF(ISERROR($V1491),"",OFFSET('Smelter Look-up'!$G$4,$V1491-4,0))</f>
        <v/>
      </c>
      <c r="I1491" s="218" t="str">
        <f ca="1">IF(ISERROR($V1491),"",OFFSET('Smelter Look-up'!$H$4,$V1491-4,0))</f>
        <v/>
      </c>
      <c r="J1491" s="218" t="str">
        <f ca="1">IF(ISERROR($V1491),"",OFFSET('Smelter Look-up'!$I$4,$V1491-4,0))</f>
        <v/>
      </c>
      <c r="K1491" s="272"/>
      <c r="L1491" s="272"/>
      <c r="M1491" s="272"/>
      <c r="N1491" s="272"/>
      <c r="O1491" s="272"/>
      <c r="P1491" s="219"/>
      <c r="Q1491" s="273"/>
      <c r="R1491" s="216" t="str">
        <f ca="1">IF(ISERROR($V1491),"",OFFSET('Smelter Look-up'!$C$4,$V1491-4,0)&amp;"")</f>
        <v/>
      </c>
      <c r="S1491" s="224" t="str">
        <f t="shared" ca="1" si="210"/>
        <v/>
      </c>
      <c r="T1491" s="224" t="str">
        <f ca="1">IF(B1491="","",IF(ISERROR(MATCH($J1491,SorP!$B$1:$B$6230,0)),"",INDIRECT("'SorP'!$A$"&amp;MATCH($J1491,SorP!$B$1:$B$6230,0))))</f>
        <v/>
      </c>
      <c r="U1491" s="240"/>
      <c r="V1491" s="274" t="e">
        <f>IF(C1491="",NA(),MATCH($B1491&amp;$C1491,'Smelter Look-up'!$J:$J,0))</f>
        <v>#N/A</v>
      </c>
      <c r="W1491" s="275"/>
      <c r="X1491" s="275">
        <f t="shared" ca="1" si="211"/>
        <v>0</v>
      </c>
      <c r="Y1491" s="275"/>
      <c r="Z1491" s="275"/>
      <c r="AB1491" s="277" t="str">
        <f t="shared" si="212"/>
        <v/>
      </c>
    </row>
    <row r="1492" spans="1:28" s="276" customFormat="1" ht="20.25">
      <c r="A1492" s="330"/>
      <c r="B1492" s="216" t="str">
        <f>IF(LEN(A1492)=0,"",INDEX('Smelter Look-up'!$A:$A,MATCH($A1492,'Smelter Look-up'!$E:$E,0)))</f>
        <v/>
      </c>
      <c r="C1492" s="220" t="str">
        <f>IF(LEN(A1492)=0,"",INDEX('Smelter Look-up'!$C:$C,MATCH($A1492,'Smelter Look-up'!$E:$E,0)))</f>
        <v/>
      </c>
      <c r="D1492" s="282"/>
      <c r="E1492" s="216" t="str">
        <f ca="1">IF(ISERROR($V1492),"",OFFSET('Smelter Look-up'!$D$4,$V1492-4,0)&amp;"")</f>
        <v/>
      </c>
      <c r="F1492" s="216" t="str">
        <f ca="1">IF(ISERROR($V1492),"",OFFSET('Smelter Look-up'!$E$4,$V1492-4,0))</f>
        <v/>
      </c>
      <c r="G1492" s="216" t="str">
        <f ca="1">IF(C1492=$X$4,"Enter smelter details",IF(ISERROR($V1492),"",OFFSET('Smelter Look-up'!$F$4,$V1492-4,0)))</f>
        <v/>
      </c>
      <c r="H1492" s="217" t="str">
        <f ca="1">IF(ISERROR($V1492),"",OFFSET('Smelter Look-up'!$G$4,$V1492-4,0))</f>
        <v/>
      </c>
      <c r="I1492" s="218" t="str">
        <f ca="1">IF(ISERROR($V1492),"",OFFSET('Smelter Look-up'!$H$4,$V1492-4,0))</f>
        <v/>
      </c>
      <c r="J1492" s="218" t="str">
        <f ca="1">IF(ISERROR($V1492),"",OFFSET('Smelter Look-up'!$I$4,$V1492-4,0))</f>
        <v/>
      </c>
      <c r="K1492" s="272"/>
      <c r="L1492" s="272"/>
      <c r="M1492" s="272"/>
      <c r="N1492" s="272"/>
      <c r="O1492" s="272"/>
      <c r="P1492" s="219"/>
      <c r="Q1492" s="273"/>
      <c r="R1492" s="216" t="str">
        <f ca="1">IF(ISERROR($V1492),"",OFFSET('Smelter Look-up'!$C$4,$V1492-4,0)&amp;"")</f>
        <v/>
      </c>
      <c r="S1492" s="224" t="str">
        <f t="shared" ca="1" si="210"/>
        <v/>
      </c>
      <c r="T1492" s="224" t="str">
        <f ca="1">IF(B1492="","",IF(ISERROR(MATCH($J1492,SorP!$B$1:$B$6230,0)),"",INDIRECT("'SorP'!$A$"&amp;MATCH($J1492,SorP!$B$1:$B$6230,0))))</f>
        <v/>
      </c>
      <c r="U1492" s="240"/>
      <c r="V1492" s="274" t="e">
        <f>IF(C1492="",NA(),MATCH($B1492&amp;$C1492,'Smelter Look-up'!$J:$J,0))</f>
        <v>#N/A</v>
      </c>
      <c r="W1492" s="275"/>
      <c r="X1492" s="275">
        <f t="shared" ca="1" si="211"/>
        <v>0</v>
      </c>
      <c r="Y1492" s="275"/>
      <c r="Z1492" s="275"/>
      <c r="AB1492" s="277" t="str">
        <f t="shared" si="212"/>
        <v/>
      </c>
    </row>
    <row r="1493" spans="1:28" s="276" customFormat="1" ht="20.25">
      <c r="A1493" s="330"/>
      <c r="B1493" s="216" t="str">
        <f>IF(LEN(A1493)=0,"",INDEX('Smelter Look-up'!$A:$A,MATCH($A1493,'Smelter Look-up'!$E:$E,0)))</f>
        <v/>
      </c>
      <c r="C1493" s="220" t="str">
        <f>IF(LEN(A1493)=0,"",INDEX('Smelter Look-up'!$C:$C,MATCH($A1493,'Smelter Look-up'!$E:$E,0)))</f>
        <v/>
      </c>
      <c r="D1493" s="282"/>
      <c r="E1493" s="216" t="str">
        <f ca="1">IF(ISERROR($V1493),"",OFFSET('Smelter Look-up'!$D$4,$V1493-4,0)&amp;"")</f>
        <v/>
      </c>
      <c r="F1493" s="216" t="str">
        <f ca="1">IF(ISERROR($V1493),"",OFFSET('Smelter Look-up'!$E$4,$V1493-4,0))</f>
        <v/>
      </c>
      <c r="G1493" s="216" t="str">
        <f ca="1">IF(C1493=$X$4,"Enter smelter details",IF(ISERROR($V1493),"",OFFSET('Smelter Look-up'!$F$4,$V1493-4,0)))</f>
        <v/>
      </c>
      <c r="H1493" s="217" t="str">
        <f ca="1">IF(ISERROR($V1493),"",OFFSET('Smelter Look-up'!$G$4,$V1493-4,0))</f>
        <v/>
      </c>
      <c r="I1493" s="218" t="str">
        <f ca="1">IF(ISERROR($V1493),"",OFFSET('Smelter Look-up'!$H$4,$V1493-4,0))</f>
        <v/>
      </c>
      <c r="J1493" s="218" t="str">
        <f ca="1">IF(ISERROR($V1493),"",OFFSET('Smelter Look-up'!$I$4,$V1493-4,0))</f>
        <v/>
      </c>
      <c r="K1493" s="272"/>
      <c r="L1493" s="272"/>
      <c r="M1493" s="272"/>
      <c r="N1493" s="272"/>
      <c r="O1493" s="272"/>
      <c r="P1493" s="219"/>
      <c r="Q1493" s="273"/>
      <c r="R1493" s="216" t="str">
        <f ca="1">IF(ISERROR($V1493),"",OFFSET('Smelter Look-up'!$C$4,$V1493-4,0)&amp;"")</f>
        <v/>
      </c>
      <c r="S1493" s="224" t="str">
        <f t="shared" ca="1" si="210"/>
        <v/>
      </c>
      <c r="T1493" s="224" t="str">
        <f ca="1">IF(B1493="","",IF(ISERROR(MATCH($J1493,SorP!$B$1:$B$6230,0)),"",INDIRECT("'SorP'!$A$"&amp;MATCH($J1493,SorP!$B$1:$B$6230,0))))</f>
        <v/>
      </c>
      <c r="U1493" s="240"/>
      <c r="V1493" s="274" t="e">
        <f>IF(C1493="",NA(),MATCH($B1493&amp;$C1493,'Smelter Look-up'!$J:$J,0))</f>
        <v>#N/A</v>
      </c>
      <c r="W1493" s="275"/>
      <c r="X1493" s="275">
        <f t="shared" ca="1" si="211"/>
        <v>0</v>
      </c>
      <c r="Y1493" s="275"/>
      <c r="Z1493" s="275"/>
      <c r="AB1493" s="277" t="str">
        <f t="shared" si="212"/>
        <v/>
      </c>
    </row>
    <row r="1494" spans="1:28" s="276" customFormat="1" ht="20.25">
      <c r="A1494" s="330"/>
      <c r="B1494" s="216" t="str">
        <f>IF(LEN(A1494)=0,"",INDEX('Smelter Look-up'!$A:$A,MATCH($A1494,'Smelter Look-up'!$E:$E,0)))</f>
        <v/>
      </c>
      <c r="C1494" s="220" t="str">
        <f>IF(LEN(A1494)=0,"",INDEX('Smelter Look-up'!$C:$C,MATCH($A1494,'Smelter Look-up'!$E:$E,0)))</f>
        <v/>
      </c>
      <c r="D1494" s="282"/>
      <c r="E1494" s="216" t="str">
        <f ca="1">IF(ISERROR($V1494),"",OFFSET('Smelter Look-up'!$D$4,$V1494-4,0)&amp;"")</f>
        <v/>
      </c>
      <c r="F1494" s="216" t="str">
        <f ca="1">IF(ISERROR($V1494),"",OFFSET('Smelter Look-up'!$E$4,$V1494-4,0))</f>
        <v/>
      </c>
      <c r="G1494" s="216" t="str">
        <f ca="1">IF(C1494=$X$4,"Enter smelter details",IF(ISERROR($V1494),"",OFFSET('Smelter Look-up'!$F$4,$V1494-4,0)))</f>
        <v/>
      </c>
      <c r="H1494" s="217" t="str">
        <f ca="1">IF(ISERROR($V1494),"",OFFSET('Smelter Look-up'!$G$4,$V1494-4,0))</f>
        <v/>
      </c>
      <c r="I1494" s="218" t="str">
        <f ca="1">IF(ISERROR($V1494),"",OFFSET('Smelter Look-up'!$H$4,$V1494-4,0))</f>
        <v/>
      </c>
      <c r="J1494" s="218" t="str">
        <f ca="1">IF(ISERROR($V1494),"",OFFSET('Smelter Look-up'!$I$4,$V1494-4,0))</f>
        <v/>
      </c>
      <c r="K1494" s="272"/>
      <c r="L1494" s="272"/>
      <c r="M1494" s="272"/>
      <c r="N1494" s="272"/>
      <c r="O1494" s="272"/>
      <c r="P1494" s="219"/>
      <c r="Q1494" s="273"/>
      <c r="R1494" s="216" t="str">
        <f ca="1">IF(ISERROR($V1494),"",OFFSET('Smelter Look-up'!$C$4,$V1494-4,0)&amp;"")</f>
        <v/>
      </c>
      <c r="S1494" s="224" t="str">
        <f t="shared" ca="1" si="210"/>
        <v/>
      </c>
      <c r="T1494" s="224" t="str">
        <f ca="1">IF(B1494="","",IF(ISERROR(MATCH($J1494,SorP!$B$1:$B$6230,0)),"",INDIRECT("'SorP'!$A$"&amp;MATCH($J1494,SorP!$B$1:$B$6230,0))))</f>
        <v/>
      </c>
      <c r="U1494" s="240"/>
      <c r="V1494" s="274" t="e">
        <f>IF(C1494="",NA(),MATCH($B1494&amp;$C1494,'Smelter Look-up'!$J:$J,0))</f>
        <v>#N/A</v>
      </c>
      <c r="W1494" s="275"/>
      <c r="X1494" s="275">
        <f t="shared" ca="1" si="211"/>
        <v>0</v>
      </c>
      <c r="Y1494" s="275"/>
      <c r="Z1494" s="275"/>
      <c r="AB1494" s="277" t="str">
        <f t="shared" si="212"/>
        <v/>
      </c>
    </row>
    <row r="1495" spans="1:28" s="276" customFormat="1" ht="20.25">
      <c r="A1495" s="330"/>
      <c r="B1495" s="216" t="str">
        <f>IF(LEN(A1495)=0,"",INDEX('Smelter Look-up'!$A:$A,MATCH($A1495,'Smelter Look-up'!$E:$E,0)))</f>
        <v/>
      </c>
      <c r="C1495" s="220" t="str">
        <f>IF(LEN(A1495)=0,"",INDEX('Smelter Look-up'!$C:$C,MATCH($A1495,'Smelter Look-up'!$E:$E,0)))</f>
        <v/>
      </c>
      <c r="D1495" s="282"/>
      <c r="E1495" s="216" t="str">
        <f ca="1">IF(ISERROR($V1495),"",OFFSET('Smelter Look-up'!$D$4,$V1495-4,0)&amp;"")</f>
        <v/>
      </c>
      <c r="F1495" s="216" t="str">
        <f ca="1">IF(ISERROR($V1495),"",OFFSET('Smelter Look-up'!$E$4,$V1495-4,0))</f>
        <v/>
      </c>
      <c r="G1495" s="216" t="str">
        <f ca="1">IF(C1495=$X$4,"Enter smelter details",IF(ISERROR($V1495),"",OFFSET('Smelter Look-up'!$F$4,$V1495-4,0)))</f>
        <v/>
      </c>
      <c r="H1495" s="217" t="str">
        <f ca="1">IF(ISERROR($V1495),"",OFFSET('Smelter Look-up'!$G$4,$V1495-4,0))</f>
        <v/>
      </c>
      <c r="I1495" s="218" t="str">
        <f ca="1">IF(ISERROR($V1495),"",OFFSET('Smelter Look-up'!$H$4,$V1495-4,0))</f>
        <v/>
      </c>
      <c r="J1495" s="218" t="str">
        <f ca="1">IF(ISERROR($V1495),"",OFFSET('Smelter Look-up'!$I$4,$V1495-4,0))</f>
        <v/>
      </c>
      <c r="K1495" s="272"/>
      <c r="L1495" s="272"/>
      <c r="M1495" s="272"/>
      <c r="N1495" s="272"/>
      <c r="O1495" s="272"/>
      <c r="P1495" s="219"/>
      <c r="Q1495" s="273"/>
      <c r="R1495" s="216" t="str">
        <f ca="1">IF(ISERROR($V1495),"",OFFSET('Smelter Look-up'!$C$4,$V1495-4,0)&amp;"")</f>
        <v/>
      </c>
      <c r="S1495" s="224" t="str">
        <f t="shared" ca="1" si="210"/>
        <v/>
      </c>
      <c r="T1495" s="224" t="str">
        <f ca="1">IF(B1495="","",IF(ISERROR(MATCH($J1495,SorP!$B$1:$B$6230,0)),"",INDIRECT("'SorP'!$A$"&amp;MATCH($J1495,SorP!$B$1:$B$6230,0))))</f>
        <v/>
      </c>
      <c r="U1495" s="240"/>
      <c r="V1495" s="274" t="e">
        <f>IF(C1495="",NA(),MATCH($B1495&amp;$C1495,'Smelter Look-up'!$J:$J,0))</f>
        <v>#N/A</v>
      </c>
      <c r="W1495" s="275"/>
      <c r="X1495" s="275">
        <f t="shared" ca="1" si="211"/>
        <v>0</v>
      </c>
      <c r="Y1495" s="275"/>
      <c r="Z1495" s="275"/>
      <c r="AB1495" s="277" t="str">
        <f t="shared" si="212"/>
        <v/>
      </c>
    </row>
    <row r="1496" spans="1:28" s="276" customFormat="1" ht="20.25">
      <c r="A1496" s="330"/>
      <c r="B1496" s="216" t="str">
        <f>IF(LEN(A1496)=0,"",INDEX('Smelter Look-up'!$A:$A,MATCH($A1496,'Smelter Look-up'!$E:$E,0)))</f>
        <v/>
      </c>
      <c r="C1496" s="220" t="str">
        <f>IF(LEN(A1496)=0,"",INDEX('Smelter Look-up'!$C:$C,MATCH($A1496,'Smelter Look-up'!$E:$E,0)))</f>
        <v/>
      </c>
      <c r="D1496" s="282"/>
      <c r="E1496" s="216" t="str">
        <f ca="1">IF(ISERROR($V1496),"",OFFSET('Smelter Look-up'!$D$4,$V1496-4,0)&amp;"")</f>
        <v/>
      </c>
      <c r="F1496" s="216" t="str">
        <f ca="1">IF(ISERROR($V1496),"",OFFSET('Smelter Look-up'!$E$4,$V1496-4,0))</f>
        <v/>
      </c>
      <c r="G1496" s="216" t="str">
        <f ca="1">IF(C1496=$X$4,"Enter smelter details",IF(ISERROR($V1496),"",OFFSET('Smelter Look-up'!$F$4,$V1496-4,0)))</f>
        <v/>
      </c>
      <c r="H1496" s="217" t="str">
        <f ca="1">IF(ISERROR($V1496),"",OFFSET('Smelter Look-up'!$G$4,$V1496-4,0))</f>
        <v/>
      </c>
      <c r="I1496" s="218" t="str">
        <f ca="1">IF(ISERROR($V1496),"",OFFSET('Smelter Look-up'!$H$4,$V1496-4,0))</f>
        <v/>
      </c>
      <c r="J1496" s="218" t="str">
        <f ca="1">IF(ISERROR($V1496),"",OFFSET('Smelter Look-up'!$I$4,$V1496-4,0))</f>
        <v/>
      </c>
      <c r="K1496" s="272"/>
      <c r="L1496" s="272"/>
      <c r="M1496" s="272"/>
      <c r="N1496" s="272"/>
      <c r="O1496" s="272"/>
      <c r="P1496" s="219"/>
      <c r="Q1496" s="273"/>
      <c r="R1496" s="216" t="str">
        <f ca="1">IF(ISERROR($V1496),"",OFFSET('Smelter Look-up'!$C$4,$V1496-4,0)&amp;"")</f>
        <v/>
      </c>
      <c r="S1496" s="224" t="str">
        <f t="shared" ca="1" si="210"/>
        <v/>
      </c>
      <c r="T1496" s="224" t="str">
        <f ca="1">IF(B1496="","",IF(ISERROR(MATCH($J1496,SorP!$B$1:$B$6230,0)),"",INDIRECT("'SorP'!$A$"&amp;MATCH($J1496,SorP!$B$1:$B$6230,0))))</f>
        <v/>
      </c>
      <c r="U1496" s="240"/>
      <c r="V1496" s="274" t="e">
        <f>IF(C1496="",NA(),MATCH($B1496&amp;$C1496,'Smelter Look-up'!$J:$J,0))</f>
        <v>#N/A</v>
      </c>
      <c r="W1496" s="275"/>
      <c r="X1496" s="275">
        <f t="shared" ca="1" si="211"/>
        <v>0</v>
      </c>
      <c r="Y1496" s="275"/>
      <c r="Z1496" s="275"/>
      <c r="AB1496" s="277" t="str">
        <f t="shared" si="212"/>
        <v/>
      </c>
    </row>
    <row r="1497" spans="1:28" s="276" customFormat="1" ht="20.25">
      <c r="A1497" s="330"/>
      <c r="B1497" s="216" t="str">
        <f>IF(LEN(A1497)=0,"",INDEX('Smelter Look-up'!$A:$A,MATCH($A1497,'Smelter Look-up'!$E:$E,0)))</f>
        <v/>
      </c>
      <c r="C1497" s="220" t="str">
        <f>IF(LEN(A1497)=0,"",INDEX('Smelter Look-up'!$C:$C,MATCH($A1497,'Smelter Look-up'!$E:$E,0)))</f>
        <v/>
      </c>
      <c r="D1497" s="282"/>
      <c r="E1497" s="216" t="str">
        <f ca="1">IF(ISERROR($V1497),"",OFFSET('Smelter Look-up'!$D$4,$V1497-4,0)&amp;"")</f>
        <v/>
      </c>
      <c r="F1497" s="216" t="str">
        <f ca="1">IF(ISERROR($V1497),"",OFFSET('Smelter Look-up'!$E$4,$V1497-4,0))</f>
        <v/>
      </c>
      <c r="G1497" s="216" t="str">
        <f ca="1">IF(C1497=$X$4,"Enter smelter details",IF(ISERROR($V1497),"",OFFSET('Smelter Look-up'!$F$4,$V1497-4,0)))</f>
        <v/>
      </c>
      <c r="H1497" s="217" t="str">
        <f ca="1">IF(ISERROR($V1497),"",OFFSET('Smelter Look-up'!$G$4,$V1497-4,0))</f>
        <v/>
      </c>
      <c r="I1497" s="218" t="str">
        <f ca="1">IF(ISERROR($V1497),"",OFFSET('Smelter Look-up'!$H$4,$V1497-4,0))</f>
        <v/>
      </c>
      <c r="J1497" s="218" t="str">
        <f ca="1">IF(ISERROR($V1497),"",OFFSET('Smelter Look-up'!$I$4,$V1497-4,0))</f>
        <v/>
      </c>
      <c r="K1497" s="272"/>
      <c r="L1497" s="272"/>
      <c r="M1497" s="272"/>
      <c r="N1497" s="272"/>
      <c r="O1497" s="272"/>
      <c r="P1497" s="219"/>
      <c r="Q1497" s="273"/>
      <c r="R1497" s="216" t="str">
        <f ca="1">IF(ISERROR($V1497),"",OFFSET('Smelter Look-up'!$C$4,$V1497-4,0)&amp;"")</f>
        <v/>
      </c>
      <c r="S1497" s="224" t="str">
        <f t="shared" ca="1" si="210"/>
        <v/>
      </c>
      <c r="T1497" s="224" t="str">
        <f ca="1">IF(B1497="","",IF(ISERROR(MATCH($J1497,SorP!$B$1:$B$6230,0)),"",INDIRECT("'SorP'!$A$"&amp;MATCH($J1497,SorP!$B$1:$B$6230,0))))</f>
        <v/>
      </c>
      <c r="U1497" s="240"/>
      <c r="V1497" s="274" t="e">
        <f>IF(C1497="",NA(),MATCH($B1497&amp;$C1497,'Smelter Look-up'!$J:$J,0))</f>
        <v>#N/A</v>
      </c>
      <c r="W1497" s="275"/>
      <c r="X1497" s="275">
        <f t="shared" ca="1" si="211"/>
        <v>0</v>
      </c>
      <c r="Y1497" s="275"/>
      <c r="Z1497" s="275"/>
      <c r="AB1497" s="277" t="str">
        <f t="shared" si="212"/>
        <v/>
      </c>
    </row>
    <row r="1498" spans="1:28" s="276" customFormat="1" ht="20.25">
      <c r="A1498" s="330"/>
      <c r="B1498" s="216" t="str">
        <f>IF(LEN(A1498)=0,"",INDEX('Smelter Look-up'!$A:$A,MATCH($A1498,'Smelter Look-up'!$E:$E,0)))</f>
        <v/>
      </c>
      <c r="C1498" s="220" t="str">
        <f>IF(LEN(A1498)=0,"",INDEX('Smelter Look-up'!$C:$C,MATCH($A1498,'Smelter Look-up'!$E:$E,0)))</f>
        <v/>
      </c>
      <c r="D1498" s="282"/>
      <c r="E1498" s="216" t="str">
        <f ca="1">IF(ISERROR($V1498),"",OFFSET('Smelter Look-up'!$D$4,$V1498-4,0)&amp;"")</f>
        <v/>
      </c>
      <c r="F1498" s="216" t="str">
        <f ca="1">IF(ISERROR($V1498),"",OFFSET('Smelter Look-up'!$E$4,$V1498-4,0))</f>
        <v/>
      </c>
      <c r="G1498" s="216" t="str">
        <f ca="1">IF(C1498=$X$4,"Enter smelter details",IF(ISERROR($V1498),"",OFFSET('Smelter Look-up'!$F$4,$V1498-4,0)))</f>
        <v/>
      </c>
      <c r="H1498" s="217" t="str">
        <f ca="1">IF(ISERROR($V1498),"",OFFSET('Smelter Look-up'!$G$4,$V1498-4,0))</f>
        <v/>
      </c>
      <c r="I1498" s="218" t="str">
        <f ca="1">IF(ISERROR($V1498),"",OFFSET('Smelter Look-up'!$H$4,$V1498-4,0))</f>
        <v/>
      </c>
      <c r="J1498" s="218" t="str">
        <f ca="1">IF(ISERROR($V1498),"",OFFSET('Smelter Look-up'!$I$4,$V1498-4,0))</f>
        <v/>
      </c>
      <c r="K1498" s="272"/>
      <c r="L1498" s="272"/>
      <c r="M1498" s="272"/>
      <c r="N1498" s="272"/>
      <c r="O1498" s="272"/>
      <c r="P1498" s="219"/>
      <c r="Q1498" s="273"/>
      <c r="R1498" s="216" t="str">
        <f ca="1">IF(ISERROR($V1498),"",OFFSET('Smelter Look-up'!$C$4,$V1498-4,0)&amp;"")</f>
        <v/>
      </c>
      <c r="S1498" s="224" t="str">
        <f t="shared" ca="1" si="210"/>
        <v/>
      </c>
      <c r="T1498" s="224" t="str">
        <f ca="1">IF(B1498="","",IF(ISERROR(MATCH($J1498,SorP!$B$1:$B$6230,0)),"",INDIRECT("'SorP'!$A$"&amp;MATCH($J1498,SorP!$B$1:$B$6230,0))))</f>
        <v/>
      </c>
      <c r="U1498" s="240"/>
      <c r="V1498" s="274" t="e">
        <f>IF(C1498="",NA(),MATCH($B1498&amp;$C1498,'Smelter Look-up'!$J:$J,0))</f>
        <v>#N/A</v>
      </c>
      <c r="W1498" s="275"/>
      <c r="X1498" s="275">
        <f t="shared" ca="1" si="211"/>
        <v>0</v>
      </c>
      <c r="Y1498" s="275"/>
      <c r="Z1498" s="275"/>
      <c r="AB1498" s="277" t="str">
        <f t="shared" si="212"/>
        <v/>
      </c>
    </row>
    <row r="1499" spans="1:28" s="276" customFormat="1" ht="20.25">
      <c r="A1499" s="330"/>
      <c r="B1499" s="216" t="str">
        <f>IF(LEN(A1499)=0,"",INDEX('Smelter Look-up'!$A:$A,MATCH($A1499,'Smelter Look-up'!$E:$E,0)))</f>
        <v/>
      </c>
      <c r="C1499" s="220" t="str">
        <f>IF(LEN(A1499)=0,"",INDEX('Smelter Look-up'!$C:$C,MATCH($A1499,'Smelter Look-up'!$E:$E,0)))</f>
        <v/>
      </c>
      <c r="D1499" s="282"/>
      <c r="E1499" s="216" t="str">
        <f ca="1">IF(ISERROR($V1499),"",OFFSET('Smelter Look-up'!$D$4,$V1499-4,0)&amp;"")</f>
        <v/>
      </c>
      <c r="F1499" s="216" t="str">
        <f ca="1">IF(ISERROR($V1499),"",OFFSET('Smelter Look-up'!$E$4,$V1499-4,0))</f>
        <v/>
      </c>
      <c r="G1499" s="216" t="str">
        <f ca="1">IF(C1499=$X$4,"Enter smelter details",IF(ISERROR($V1499),"",OFFSET('Smelter Look-up'!$F$4,$V1499-4,0)))</f>
        <v/>
      </c>
      <c r="H1499" s="217" t="str">
        <f ca="1">IF(ISERROR($V1499),"",OFFSET('Smelter Look-up'!$G$4,$V1499-4,0))</f>
        <v/>
      </c>
      <c r="I1499" s="218" t="str">
        <f ca="1">IF(ISERROR($V1499),"",OFFSET('Smelter Look-up'!$H$4,$V1499-4,0))</f>
        <v/>
      </c>
      <c r="J1499" s="218" t="str">
        <f ca="1">IF(ISERROR($V1499),"",OFFSET('Smelter Look-up'!$I$4,$V1499-4,0))</f>
        <v/>
      </c>
      <c r="K1499" s="272"/>
      <c r="L1499" s="272"/>
      <c r="M1499" s="272"/>
      <c r="N1499" s="272"/>
      <c r="O1499" s="272"/>
      <c r="P1499" s="219"/>
      <c r="Q1499" s="273"/>
      <c r="R1499" s="216" t="str">
        <f ca="1">IF(ISERROR($V1499),"",OFFSET('Smelter Look-up'!$C$4,$V1499-4,0)&amp;"")</f>
        <v/>
      </c>
      <c r="S1499" s="224" t="str">
        <f t="shared" ca="1" si="210"/>
        <v/>
      </c>
      <c r="T1499" s="224" t="str">
        <f ca="1">IF(B1499="","",IF(ISERROR(MATCH($J1499,SorP!$B$1:$B$6230,0)),"",INDIRECT("'SorP'!$A$"&amp;MATCH($J1499,SorP!$B$1:$B$6230,0))))</f>
        <v/>
      </c>
      <c r="U1499" s="240"/>
      <c r="V1499" s="274" t="e">
        <f>IF(C1499="",NA(),MATCH($B1499&amp;$C1499,'Smelter Look-up'!$J:$J,0))</f>
        <v>#N/A</v>
      </c>
      <c r="W1499" s="275"/>
      <c r="X1499" s="275">
        <f t="shared" ca="1" si="211"/>
        <v>0</v>
      </c>
      <c r="Y1499" s="275"/>
      <c r="Z1499" s="275"/>
      <c r="AB1499" s="277" t="str">
        <f t="shared" si="212"/>
        <v/>
      </c>
    </row>
    <row r="1500" spans="1:28" s="276" customFormat="1" ht="20.25">
      <c r="A1500" s="330"/>
      <c r="B1500" s="216" t="str">
        <f>IF(LEN(A1500)=0,"",INDEX('Smelter Look-up'!$A:$A,MATCH($A1500,'Smelter Look-up'!$E:$E,0)))</f>
        <v/>
      </c>
      <c r="C1500" s="220" t="str">
        <f>IF(LEN(A1500)=0,"",INDEX('Smelter Look-up'!$C:$C,MATCH($A1500,'Smelter Look-up'!$E:$E,0)))</f>
        <v/>
      </c>
      <c r="D1500" s="282"/>
      <c r="E1500" s="216" t="str">
        <f ca="1">IF(ISERROR($V1500),"",OFFSET('Smelter Look-up'!$D$4,$V1500-4,0)&amp;"")</f>
        <v/>
      </c>
      <c r="F1500" s="216" t="str">
        <f ca="1">IF(ISERROR($V1500),"",OFFSET('Smelter Look-up'!$E$4,$V1500-4,0))</f>
        <v/>
      </c>
      <c r="G1500" s="216" t="str">
        <f ca="1">IF(C1500=$X$4,"Enter smelter details",IF(ISERROR($V1500),"",OFFSET('Smelter Look-up'!$F$4,$V1500-4,0)))</f>
        <v/>
      </c>
      <c r="H1500" s="217" t="str">
        <f ca="1">IF(ISERROR($V1500),"",OFFSET('Smelter Look-up'!$G$4,$V1500-4,0))</f>
        <v/>
      </c>
      <c r="I1500" s="218" t="str">
        <f ca="1">IF(ISERROR($V1500),"",OFFSET('Smelter Look-up'!$H$4,$V1500-4,0))</f>
        <v/>
      </c>
      <c r="J1500" s="218" t="str">
        <f ca="1">IF(ISERROR($V1500),"",OFFSET('Smelter Look-up'!$I$4,$V1500-4,0))</f>
        <v/>
      </c>
      <c r="K1500" s="272"/>
      <c r="L1500" s="272"/>
      <c r="M1500" s="272"/>
      <c r="N1500" s="272"/>
      <c r="O1500" s="272"/>
      <c r="P1500" s="219"/>
      <c r="Q1500" s="273"/>
      <c r="R1500" s="216" t="str">
        <f ca="1">IF(ISERROR($V1500),"",OFFSET('Smelter Look-up'!$C$4,$V1500-4,0)&amp;"")</f>
        <v/>
      </c>
      <c r="S1500" s="224" t="str">
        <f t="shared" ref="S1500:S1530" ca="1" si="213">IF(B1500="","",IF(ISERROR(MATCH($E1500,CL,0)),"Unknown",INDIRECT("'C'!$A$"&amp;MATCH($E1500,CL,0)+1)))</f>
        <v/>
      </c>
      <c r="T1500" s="224" t="str">
        <f ca="1">IF(B1500="","",IF(ISERROR(MATCH($J1500,SorP!$B$1:$B$6230,0)),"",INDIRECT("'SorP'!$A$"&amp;MATCH($J1500,SorP!$B$1:$B$6230,0))))</f>
        <v/>
      </c>
      <c r="U1500" s="240"/>
      <c r="V1500" s="274" t="e">
        <f>IF(C1500="",NA(),MATCH($B1500&amp;$C1500,'Smelter Look-up'!$J:$J,0))</f>
        <v>#N/A</v>
      </c>
      <c r="W1500" s="275"/>
      <c r="X1500" s="275">
        <f t="shared" ref="X1500:X1530" ca="1" si="214">IF(AND(C1500="Smelter not listed",OR(LEN(D1500)=0,LEN(E1500)=0)),1,0)</f>
        <v>0</v>
      </c>
      <c r="Y1500" s="275"/>
      <c r="Z1500" s="275"/>
      <c r="AB1500" s="277" t="str">
        <f t="shared" ref="AB1500:AB1530" si="215">B1500&amp;C1500</f>
        <v/>
      </c>
    </row>
    <row r="1501" spans="1:28" s="276" customFormat="1" ht="20.25">
      <c r="A1501" s="330"/>
      <c r="B1501" s="216" t="str">
        <f>IF(LEN(A1501)=0,"",INDEX('Smelter Look-up'!$A:$A,MATCH($A1501,'Smelter Look-up'!$E:$E,0)))</f>
        <v/>
      </c>
      <c r="C1501" s="220" t="str">
        <f>IF(LEN(A1501)=0,"",INDEX('Smelter Look-up'!$C:$C,MATCH($A1501,'Smelter Look-up'!$E:$E,0)))</f>
        <v/>
      </c>
      <c r="D1501" s="282"/>
      <c r="E1501" s="216" t="str">
        <f ca="1">IF(ISERROR($V1501),"",OFFSET('Smelter Look-up'!$D$4,$V1501-4,0)&amp;"")</f>
        <v/>
      </c>
      <c r="F1501" s="216" t="str">
        <f ca="1">IF(ISERROR($V1501),"",OFFSET('Smelter Look-up'!$E$4,$V1501-4,0))</f>
        <v/>
      </c>
      <c r="G1501" s="216" t="str">
        <f ca="1">IF(C1501=$X$4,"Enter smelter details",IF(ISERROR($V1501),"",OFFSET('Smelter Look-up'!$F$4,$V1501-4,0)))</f>
        <v/>
      </c>
      <c r="H1501" s="217" t="str">
        <f ca="1">IF(ISERROR($V1501),"",OFFSET('Smelter Look-up'!$G$4,$V1501-4,0))</f>
        <v/>
      </c>
      <c r="I1501" s="218" t="str">
        <f ca="1">IF(ISERROR($V1501),"",OFFSET('Smelter Look-up'!$H$4,$V1501-4,0))</f>
        <v/>
      </c>
      <c r="J1501" s="218" t="str">
        <f ca="1">IF(ISERROR($V1501),"",OFFSET('Smelter Look-up'!$I$4,$V1501-4,0))</f>
        <v/>
      </c>
      <c r="K1501" s="272"/>
      <c r="L1501" s="272"/>
      <c r="M1501" s="272"/>
      <c r="N1501" s="272"/>
      <c r="O1501" s="272"/>
      <c r="P1501" s="219"/>
      <c r="Q1501" s="273"/>
      <c r="R1501" s="216" t="str">
        <f ca="1">IF(ISERROR($V1501),"",OFFSET('Smelter Look-up'!$C$4,$V1501-4,0)&amp;"")</f>
        <v/>
      </c>
      <c r="S1501" s="224" t="str">
        <f t="shared" ca="1" si="213"/>
        <v/>
      </c>
      <c r="T1501" s="224" t="str">
        <f ca="1">IF(B1501="","",IF(ISERROR(MATCH($J1501,SorP!$B$1:$B$6230,0)),"",INDIRECT("'SorP'!$A$"&amp;MATCH($J1501,SorP!$B$1:$B$6230,0))))</f>
        <v/>
      </c>
      <c r="U1501" s="240"/>
      <c r="V1501" s="274" t="e">
        <f>IF(C1501="",NA(),MATCH($B1501&amp;$C1501,'Smelter Look-up'!$J:$J,0))</f>
        <v>#N/A</v>
      </c>
      <c r="W1501" s="275"/>
      <c r="X1501" s="275">
        <f t="shared" ca="1" si="214"/>
        <v>0</v>
      </c>
      <c r="Y1501" s="275"/>
      <c r="Z1501" s="275"/>
      <c r="AB1501" s="277" t="str">
        <f t="shared" si="215"/>
        <v/>
      </c>
    </row>
    <row r="1502" spans="1:28" s="276" customFormat="1" ht="20.25">
      <c r="A1502" s="330"/>
      <c r="B1502" s="216" t="str">
        <f>IF(LEN(A1502)=0,"",INDEX('Smelter Look-up'!$A:$A,MATCH($A1502,'Smelter Look-up'!$E:$E,0)))</f>
        <v/>
      </c>
      <c r="C1502" s="220" t="str">
        <f>IF(LEN(A1502)=0,"",INDEX('Smelter Look-up'!$C:$C,MATCH($A1502,'Smelter Look-up'!$E:$E,0)))</f>
        <v/>
      </c>
      <c r="D1502" s="282"/>
      <c r="E1502" s="216" t="str">
        <f ca="1">IF(ISERROR($V1502),"",OFFSET('Smelter Look-up'!$D$4,$V1502-4,0)&amp;"")</f>
        <v/>
      </c>
      <c r="F1502" s="216" t="str">
        <f ca="1">IF(ISERROR($V1502),"",OFFSET('Smelter Look-up'!$E$4,$V1502-4,0))</f>
        <v/>
      </c>
      <c r="G1502" s="216" t="str">
        <f ca="1">IF(C1502=$X$4,"Enter smelter details",IF(ISERROR($V1502),"",OFFSET('Smelter Look-up'!$F$4,$V1502-4,0)))</f>
        <v/>
      </c>
      <c r="H1502" s="217" t="str">
        <f ca="1">IF(ISERROR($V1502),"",OFFSET('Smelter Look-up'!$G$4,$V1502-4,0))</f>
        <v/>
      </c>
      <c r="I1502" s="218" t="str">
        <f ca="1">IF(ISERROR($V1502),"",OFFSET('Smelter Look-up'!$H$4,$V1502-4,0))</f>
        <v/>
      </c>
      <c r="J1502" s="218" t="str">
        <f ca="1">IF(ISERROR($V1502),"",OFFSET('Smelter Look-up'!$I$4,$V1502-4,0))</f>
        <v/>
      </c>
      <c r="K1502" s="272"/>
      <c r="L1502" s="272"/>
      <c r="M1502" s="272"/>
      <c r="N1502" s="272"/>
      <c r="O1502" s="272"/>
      <c r="P1502" s="219"/>
      <c r="Q1502" s="273"/>
      <c r="R1502" s="216" t="str">
        <f ca="1">IF(ISERROR($V1502),"",OFFSET('Smelter Look-up'!$C$4,$V1502-4,0)&amp;"")</f>
        <v/>
      </c>
      <c r="S1502" s="224" t="str">
        <f t="shared" ca="1" si="213"/>
        <v/>
      </c>
      <c r="T1502" s="224" t="str">
        <f ca="1">IF(B1502="","",IF(ISERROR(MATCH($J1502,SorP!$B$1:$B$6230,0)),"",INDIRECT("'SorP'!$A$"&amp;MATCH($J1502,SorP!$B$1:$B$6230,0))))</f>
        <v/>
      </c>
      <c r="U1502" s="240"/>
      <c r="V1502" s="274" t="e">
        <f>IF(C1502="",NA(),MATCH($B1502&amp;$C1502,'Smelter Look-up'!$J:$J,0))</f>
        <v>#N/A</v>
      </c>
      <c r="W1502" s="275"/>
      <c r="X1502" s="275">
        <f t="shared" ca="1" si="214"/>
        <v>0</v>
      </c>
      <c r="Y1502" s="275"/>
      <c r="Z1502" s="275"/>
      <c r="AB1502" s="277" t="str">
        <f t="shared" si="215"/>
        <v/>
      </c>
    </row>
    <row r="1503" spans="1:28" s="276" customFormat="1" ht="20.25">
      <c r="A1503" s="330"/>
      <c r="B1503" s="216" t="str">
        <f>IF(LEN(A1503)=0,"",INDEX('Smelter Look-up'!$A:$A,MATCH($A1503,'Smelter Look-up'!$E:$E,0)))</f>
        <v/>
      </c>
      <c r="C1503" s="220" t="str">
        <f>IF(LEN(A1503)=0,"",INDEX('Smelter Look-up'!$C:$C,MATCH($A1503,'Smelter Look-up'!$E:$E,0)))</f>
        <v/>
      </c>
      <c r="D1503" s="282"/>
      <c r="E1503" s="216" t="str">
        <f ca="1">IF(ISERROR($V1503),"",OFFSET('Smelter Look-up'!$D$4,$V1503-4,0)&amp;"")</f>
        <v/>
      </c>
      <c r="F1503" s="216" t="str">
        <f ca="1">IF(ISERROR($V1503),"",OFFSET('Smelter Look-up'!$E$4,$V1503-4,0))</f>
        <v/>
      </c>
      <c r="G1503" s="216" t="str">
        <f ca="1">IF(C1503=$X$4,"Enter smelter details",IF(ISERROR($V1503),"",OFFSET('Smelter Look-up'!$F$4,$V1503-4,0)))</f>
        <v/>
      </c>
      <c r="H1503" s="217" t="str">
        <f ca="1">IF(ISERROR($V1503),"",OFFSET('Smelter Look-up'!$G$4,$V1503-4,0))</f>
        <v/>
      </c>
      <c r="I1503" s="218" t="str">
        <f ca="1">IF(ISERROR($V1503),"",OFFSET('Smelter Look-up'!$H$4,$V1503-4,0))</f>
        <v/>
      </c>
      <c r="J1503" s="218" t="str">
        <f ca="1">IF(ISERROR($V1503),"",OFFSET('Smelter Look-up'!$I$4,$V1503-4,0))</f>
        <v/>
      </c>
      <c r="K1503" s="272"/>
      <c r="L1503" s="272"/>
      <c r="M1503" s="272"/>
      <c r="N1503" s="272"/>
      <c r="O1503" s="272"/>
      <c r="P1503" s="219"/>
      <c r="Q1503" s="273"/>
      <c r="R1503" s="216" t="str">
        <f ca="1">IF(ISERROR($V1503),"",OFFSET('Smelter Look-up'!$C$4,$V1503-4,0)&amp;"")</f>
        <v/>
      </c>
      <c r="S1503" s="224" t="str">
        <f t="shared" ca="1" si="213"/>
        <v/>
      </c>
      <c r="T1503" s="224" t="str">
        <f ca="1">IF(B1503="","",IF(ISERROR(MATCH($J1503,SorP!$B$1:$B$6230,0)),"",INDIRECT("'SorP'!$A$"&amp;MATCH($J1503,SorP!$B$1:$B$6230,0))))</f>
        <v/>
      </c>
      <c r="U1503" s="240"/>
      <c r="V1503" s="274" t="e">
        <f>IF(C1503="",NA(),MATCH($B1503&amp;$C1503,'Smelter Look-up'!$J:$J,0))</f>
        <v>#N/A</v>
      </c>
      <c r="W1503" s="275"/>
      <c r="X1503" s="275">
        <f t="shared" ca="1" si="214"/>
        <v>0</v>
      </c>
      <c r="Y1503" s="275"/>
      <c r="Z1503" s="275"/>
      <c r="AB1503" s="277" t="str">
        <f t="shared" si="215"/>
        <v/>
      </c>
    </row>
    <row r="1504" spans="1:28" s="276" customFormat="1" ht="20.25">
      <c r="A1504" s="330"/>
      <c r="B1504" s="216" t="str">
        <f>IF(LEN(A1504)=0,"",INDEX('Smelter Look-up'!$A:$A,MATCH($A1504,'Smelter Look-up'!$E:$E,0)))</f>
        <v/>
      </c>
      <c r="C1504" s="220" t="str">
        <f>IF(LEN(A1504)=0,"",INDEX('Smelter Look-up'!$C:$C,MATCH($A1504,'Smelter Look-up'!$E:$E,0)))</f>
        <v/>
      </c>
      <c r="D1504" s="282"/>
      <c r="E1504" s="216" t="str">
        <f ca="1">IF(ISERROR($V1504),"",OFFSET('Smelter Look-up'!$D$4,$V1504-4,0)&amp;"")</f>
        <v/>
      </c>
      <c r="F1504" s="216" t="str">
        <f ca="1">IF(ISERROR($V1504),"",OFFSET('Smelter Look-up'!$E$4,$V1504-4,0))</f>
        <v/>
      </c>
      <c r="G1504" s="216" t="str">
        <f ca="1">IF(C1504=$X$4,"Enter smelter details",IF(ISERROR($V1504),"",OFFSET('Smelter Look-up'!$F$4,$V1504-4,0)))</f>
        <v/>
      </c>
      <c r="H1504" s="217" t="str">
        <f ca="1">IF(ISERROR($V1504),"",OFFSET('Smelter Look-up'!$G$4,$V1504-4,0))</f>
        <v/>
      </c>
      <c r="I1504" s="218" t="str">
        <f ca="1">IF(ISERROR($V1504),"",OFFSET('Smelter Look-up'!$H$4,$V1504-4,0))</f>
        <v/>
      </c>
      <c r="J1504" s="218" t="str">
        <f ca="1">IF(ISERROR($V1504),"",OFFSET('Smelter Look-up'!$I$4,$V1504-4,0))</f>
        <v/>
      </c>
      <c r="K1504" s="272"/>
      <c r="L1504" s="272"/>
      <c r="M1504" s="272"/>
      <c r="N1504" s="272"/>
      <c r="O1504" s="272"/>
      <c r="P1504" s="219"/>
      <c r="Q1504" s="273"/>
      <c r="R1504" s="216" t="str">
        <f ca="1">IF(ISERROR($V1504),"",OFFSET('Smelter Look-up'!$C$4,$V1504-4,0)&amp;"")</f>
        <v/>
      </c>
      <c r="S1504" s="224" t="str">
        <f t="shared" ca="1" si="213"/>
        <v/>
      </c>
      <c r="T1504" s="224" t="str">
        <f ca="1">IF(B1504="","",IF(ISERROR(MATCH($J1504,SorP!$B$1:$B$6230,0)),"",INDIRECT("'SorP'!$A$"&amp;MATCH($J1504,SorP!$B$1:$B$6230,0))))</f>
        <v/>
      </c>
      <c r="U1504" s="240"/>
      <c r="V1504" s="274" t="e">
        <f>IF(C1504="",NA(),MATCH($B1504&amp;$C1504,'Smelter Look-up'!$J:$J,0))</f>
        <v>#N/A</v>
      </c>
      <c r="W1504" s="275"/>
      <c r="X1504" s="275">
        <f t="shared" ca="1" si="214"/>
        <v>0</v>
      </c>
      <c r="Y1504" s="275"/>
      <c r="Z1504" s="275"/>
      <c r="AB1504" s="277" t="str">
        <f t="shared" si="215"/>
        <v/>
      </c>
    </row>
    <row r="1505" spans="1:28" s="276" customFormat="1" ht="20.25">
      <c r="A1505" s="330"/>
      <c r="B1505" s="216" t="str">
        <f>IF(LEN(A1505)=0,"",INDEX('Smelter Look-up'!$A:$A,MATCH($A1505,'Smelter Look-up'!$E:$E,0)))</f>
        <v/>
      </c>
      <c r="C1505" s="220" t="str">
        <f>IF(LEN(A1505)=0,"",INDEX('Smelter Look-up'!$C:$C,MATCH($A1505,'Smelter Look-up'!$E:$E,0)))</f>
        <v/>
      </c>
      <c r="D1505" s="282"/>
      <c r="E1505" s="216" t="str">
        <f ca="1">IF(ISERROR($V1505),"",OFFSET('Smelter Look-up'!$D$4,$V1505-4,0)&amp;"")</f>
        <v/>
      </c>
      <c r="F1505" s="216" t="str">
        <f ca="1">IF(ISERROR($V1505),"",OFFSET('Smelter Look-up'!$E$4,$V1505-4,0))</f>
        <v/>
      </c>
      <c r="G1505" s="216" t="str">
        <f ca="1">IF(C1505=$X$4,"Enter smelter details",IF(ISERROR($V1505),"",OFFSET('Smelter Look-up'!$F$4,$V1505-4,0)))</f>
        <v/>
      </c>
      <c r="H1505" s="217" t="str">
        <f ca="1">IF(ISERROR($V1505),"",OFFSET('Smelter Look-up'!$G$4,$V1505-4,0))</f>
        <v/>
      </c>
      <c r="I1505" s="218" t="str">
        <f ca="1">IF(ISERROR($V1505),"",OFFSET('Smelter Look-up'!$H$4,$V1505-4,0))</f>
        <v/>
      </c>
      <c r="J1505" s="218" t="str">
        <f ca="1">IF(ISERROR($V1505),"",OFFSET('Smelter Look-up'!$I$4,$V1505-4,0))</f>
        <v/>
      </c>
      <c r="K1505" s="272"/>
      <c r="L1505" s="272"/>
      <c r="M1505" s="272"/>
      <c r="N1505" s="272"/>
      <c r="O1505" s="272"/>
      <c r="P1505" s="219"/>
      <c r="Q1505" s="273"/>
      <c r="R1505" s="216" t="str">
        <f ca="1">IF(ISERROR($V1505),"",OFFSET('Smelter Look-up'!$C$4,$V1505-4,0)&amp;"")</f>
        <v/>
      </c>
      <c r="S1505" s="224" t="str">
        <f t="shared" ca="1" si="213"/>
        <v/>
      </c>
      <c r="T1505" s="224" t="str">
        <f ca="1">IF(B1505="","",IF(ISERROR(MATCH($J1505,SorP!$B$1:$B$6230,0)),"",INDIRECT("'SorP'!$A$"&amp;MATCH($J1505,SorP!$B$1:$B$6230,0))))</f>
        <v/>
      </c>
      <c r="U1505" s="240"/>
      <c r="V1505" s="274" t="e">
        <f>IF(C1505="",NA(),MATCH($B1505&amp;$C1505,'Smelter Look-up'!$J:$J,0))</f>
        <v>#N/A</v>
      </c>
      <c r="W1505" s="275"/>
      <c r="X1505" s="275">
        <f t="shared" ca="1" si="214"/>
        <v>0</v>
      </c>
      <c r="Y1505" s="275"/>
      <c r="Z1505" s="275"/>
      <c r="AB1505" s="277" t="str">
        <f t="shared" si="215"/>
        <v/>
      </c>
    </row>
    <row r="1506" spans="1:28" s="276" customFormat="1" ht="20.25">
      <c r="A1506" s="330"/>
      <c r="B1506" s="216" t="str">
        <f>IF(LEN(A1506)=0,"",INDEX('Smelter Look-up'!$A:$A,MATCH($A1506,'Smelter Look-up'!$E:$E,0)))</f>
        <v/>
      </c>
      <c r="C1506" s="220" t="str">
        <f>IF(LEN(A1506)=0,"",INDEX('Smelter Look-up'!$C:$C,MATCH($A1506,'Smelter Look-up'!$E:$E,0)))</f>
        <v/>
      </c>
      <c r="D1506" s="282"/>
      <c r="E1506" s="216" t="str">
        <f ca="1">IF(ISERROR($V1506),"",OFFSET('Smelter Look-up'!$D$4,$V1506-4,0)&amp;"")</f>
        <v/>
      </c>
      <c r="F1506" s="216" t="str">
        <f ca="1">IF(ISERROR($V1506),"",OFFSET('Smelter Look-up'!$E$4,$V1506-4,0))</f>
        <v/>
      </c>
      <c r="G1506" s="216" t="str">
        <f ca="1">IF(C1506=$X$4,"Enter smelter details",IF(ISERROR($V1506),"",OFFSET('Smelter Look-up'!$F$4,$V1506-4,0)))</f>
        <v/>
      </c>
      <c r="H1506" s="217" t="str">
        <f ca="1">IF(ISERROR($V1506),"",OFFSET('Smelter Look-up'!$G$4,$V1506-4,0))</f>
        <v/>
      </c>
      <c r="I1506" s="218" t="str">
        <f ca="1">IF(ISERROR($V1506),"",OFFSET('Smelter Look-up'!$H$4,$V1506-4,0))</f>
        <v/>
      </c>
      <c r="J1506" s="218" t="str">
        <f ca="1">IF(ISERROR($V1506),"",OFFSET('Smelter Look-up'!$I$4,$V1506-4,0))</f>
        <v/>
      </c>
      <c r="K1506" s="272"/>
      <c r="L1506" s="272"/>
      <c r="M1506" s="272"/>
      <c r="N1506" s="272"/>
      <c r="O1506" s="272"/>
      <c r="P1506" s="219"/>
      <c r="Q1506" s="273"/>
      <c r="R1506" s="216" t="str">
        <f ca="1">IF(ISERROR($V1506),"",OFFSET('Smelter Look-up'!$C$4,$V1506-4,0)&amp;"")</f>
        <v/>
      </c>
      <c r="S1506" s="224" t="str">
        <f t="shared" ca="1" si="213"/>
        <v/>
      </c>
      <c r="T1506" s="224" t="str">
        <f ca="1">IF(B1506="","",IF(ISERROR(MATCH($J1506,SorP!$B$1:$B$6230,0)),"",INDIRECT("'SorP'!$A$"&amp;MATCH($J1506,SorP!$B$1:$B$6230,0))))</f>
        <v/>
      </c>
      <c r="U1506" s="240"/>
      <c r="V1506" s="274" t="e">
        <f>IF(C1506="",NA(),MATCH($B1506&amp;$C1506,'Smelter Look-up'!$J:$J,0))</f>
        <v>#N/A</v>
      </c>
      <c r="W1506" s="275"/>
      <c r="X1506" s="275">
        <f t="shared" ca="1" si="214"/>
        <v>0</v>
      </c>
      <c r="Y1506" s="275"/>
      <c r="Z1506" s="275"/>
      <c r="AB1506" s="277" t="str">
        <f t="shared" si="215"/>
        <v/>
      </c>
    </row>
    <row r="1507" spans="1:28" s="276" customFormat="1" ht="20.25">
      <c r="A1507" s="330"/>
      <c r="B1507" s="216" t="str">
        <f>IF(LEN(A1507)=0,"",INDEX('Smelter Look-up'!$A:$A,MATCH($A1507,'Smelter Look-up'!$E:$E,0)))</f>
        <v/>
      </c>
      <c r="C1507" s="220" t="str">
        <f>IF(LEN(A1507)=0,"",INDEX('Smelter Look-up'!$C:$C,MATCH($A1507,'Smelter Look-up'!$E:$E,0)))</f>
        <v/>
      </c>
      <c r="D1507" s="282"/>
      <c r="E1507" s="216" t="str">
        <f ca="1">IF(ISERROR($V1507),"",OFFSET('Smelter Look-up'!$D$4,$V1507-4,0)&amp;"")</f>
        <v/>
      </c>
      <c r="F1507" s="216" t="str">
        <f ca="1">IF(ISERROR($V1507),"",OFFSET('Smelter Look-up'!$E$4,$V1507-4,0))</f>
        <v/>
      </c>
      <c r="G1507" s="216" t="str">
        <f ca="1">IF(C1507=$X$4,"Enter smelter details",IF(ISERROR($V1507),"",OFFSET('Smelter Look-up'!$F$4,$V1507-4,0)))</f>
        <v/>
      </c>
      <c r="H1507" s="217" t="str">
        <f ca="1">IF(ISERROR($V1507),"",OFFSET('Smelter Look-up'!$G$4,$V1507-4,0))</f>
        <v/>
      </c>
      <c r="I1507" s="218" t="str">
        <f ca="1">IF(ISERROR($V1507),"",OFFSET('Smelter Look-up'!$H$4,$V1507-4,0))</f>
        <v/>
      </c>
      <c r="J1507" s="218" t="str">
        <f ca="1">IF(ISERROR($V1507),"",OFFSET('Smelter Look-up'!$I$4,$V1507-4,0))</f>
        <v/>
      </c>
      <c r="K1507" s="272"/>
      <c r="L1507" s="272"/>
      <c r="M1507" s="272"/>
      <c r="N1507" s="272"/>
      <c r="O1507" s="272"/>
      <c r="P1507" s="219"/>
      <c r="Q1507" s="273"/>
      <c r="R1507" s="216" t="str">
        <f ca="1">IF(ISERROR($V1507),"",OFFSET('Smelter Look-up'!$C$4,$V1507-4,0)&amp;"")</f>
        <v/>
      </c>
      <c r="S1507" s="224" t="str">
        <f t="shared" ca="1" si="213"/>
        <v/>
      </c>
      <c r="T1507" s="224" t="str">
        <f ca="1">IF(B1507="","",IF(ISERROR(MATCH($J1507,SorP!$B$1:$B$6230,0)),"",INDIRECT("'SorP'!$A$"&amp;MATCH($J1507,SorP!$B$1:$B$6230,0))))</f>
        <v/>
      </c>
      <c r="U1507" s="240"/>
      <c r="V1507" s="274" t="e">
        <f>IF(C1507="",NA(),MATCH($B1507&amp;$C1507,'Smelter Look-up'!$J:$J,0))</f>
        <v>#N/A</v>
      </c>
      <c r="W1507" s="275"/>
      <c r="X1507" s="275">
        <f t="shared" ca="1" si="214"/>
        <v>0</v>
      </c>
      <c r="Y1507" s="275"/>
      <c r="Z1507" s="275"/>
      <c r="AB1507" s="277" t="str">
        <f t="shared" si="215"/>
        <v/>
      </c>
    </row>
    <row r="1508" spans="1:28" s="276" customFormat="1" ht="20.25">
      <c r="A1508" s="330"/>
      <c r="B1508" s="216" t="str">
        <f>IF(LEN(A1508)=0,"",INDEX('Smelter Look-up'!$A:$A,MATCH($A1508,'Smelter Look-up'!$E:$E,0)))</f>
        <v/>
      </c>
      <c r="C1508" s="220" t="str">
        <f>IF(LEN(A1508)=0,"",INDEX('Smelter Look-up'!$C:$C,MATCH($A1508,'Smelter Look-up'!$E:$E,0)))</f>
        <v/>
      </c>
      <c r="D1508" s="282"/>
      <c r="E1508" s="216" t="str">
        <f ca="1">IF(ISERROR($V1508),"",OFFSET('Smelter Look-up'!$D$4,$V1508-4,0)&amp;"")</f>
        <v/>
      </c>
      <c r="F1508" s="216" t="str">
        <f ca="1">IF(ISERROR($V1508),"",OFFSET('Smelter Look-up'!$E$4,$V1508-4,0))</f>
        <v/>
      </c>
      <c r="G1508" s="216" t="str">
        <f ca="1">IF(C1508=$X$4,"Enter smelter details",IF(ISERROR($V1508),"",OFFSET('Smelter Look-up'!$F$4,$V1508-4,0)))</f>
        <v/>
      </c>
      <c r="H1508" s="217" t="str">
        <f ca="1">IF(ISERROR($V1508),"",OFFSET('Smelter Look-up'!$G$4,$V1508-4,0))</f>
        <v/>
      </c>
      <c r="I1508" s="218" t="str">
        <f ca="1">IF(ISERROR($V1508),"",OFFSET('Smelter Look-up'!$H$4,$V1508-4,0))</f>
        <v/>
      </c>
      <c r="J1508" s="218" t="str">
        <f ca="1">IF(ISERROR($V1508),"",OFFSET('Smelter Look-up'!$I$4,$V1508-4,0))</f>
        <v/>
      </c>
      <c r="K1508" s="272"/>
      <c r="L1508" s="272"/>
      <c r="M1508" s="272"/>
      <c r="N1508" s="272"/>
      <c r="O1508" s="272"/>
      <c r="P1508" s="219"/>
      <c r="Q1508" s="273"/>
      <c r="R1508" s="216" t="str">
        <f ca="1">IF(ISERROR($V1508),"",OFFSET('Smelter Look-up'!$C$4,$V1508-4,0)&amp;"")</f>
        <v/>
      </c>
      <c r="S1508" s="224" t="str">
        <f t="shared" ca="1" si="213"/>
        <v/>
      </c>
      <c r="T1508" s="224" t="str">
        <f ca="1">IF(B1508="","",IF(ISERROR(MATCH($J1508,SorP!$B$1:$B$6230,0)),"",INDIRECT("'SorP'!$A$"&amp;MATCH($J1508,SorP!$B$1:$B$6230,0))))</f>
        <v/>
      </c>
      <c r="U1508" s="240"/>
      <c r="V1508" s="274" t="e">
        <f>IF(C1508="",NA(),MATCH($B1508&amp;$C1508,'Smelter Look-up'!$J:$J,0))</f>
        <v>#N/A</v>
      </c>
      <c r="W1508" s="275"/>
      <c r="X1508" s="275">
        <f t="shared" ca="1" si="214"/>
        <v>0</v>
      </c>
      <c r="Y1508" s="275"/>
      <c r="Z1508" s="275"/>
      <c r="AB1508" s="277" t="str">
        <f t="shared" si="215"/>
        <v/>
      </c>
    </row>
    <row r="1509" spans="1:28" s="276" customFormat="1" ht="20.25">
      <c r="A1509" s="330"/>
      <c r="B1509" s="216" t="str">
        <f>IF(LEN(A1509)=0,"",INDEX('Smelter Look-up'!$A:$A,MATCH($A1509,'Smelter Look-up'!$E:$E,0)))</f>
        <v/>
      </c>
      <c r="C1509" s="220" t="str">
        <f>IF(LEN(A1509)=0,"",INDEX('Smelter Look-up'!$C:$C,MATCH($A1509,'Smelter Look-up'!$E:$E,0)))</f>
        <v/>
      </c>
      <c r="D1509" s="282"/>
      <c r="E1509" s="216" t="str">
        <f ca="1">IF(ISERROR($V1509),"",OFFSET('Smelter Look-up'!$D$4,$V1509-4,0)&amp;"")</f>
        <v/>
      </c>
      <c r="F1509" s="216" t="str">
        <f ca="1">IF(ISERROR($V1509),"",OFFSET('Smelter Look-up'!$E$4,$V1509-4,0))</f>
        <v/>
      </c>
      <c r="G1509" s="216" t="str">
        <f ca="1">IF(C1509=$X$4,"Enter smelter details",IF(ISERROR($V1509),"",OFFSET('Smelter Look-up'!$F$4,$V1509-4,0)))</f>
        <v/>
      </c>
      <c r="H1509" s="217" t="str">
        <f ca="1">IF(ISERROR($V1509),"",OFFSET('Smelter Look-up'!$G$4,$V1509-4,0))</f>
        <v/>
      </c>
      <c r="I1509" s="218" t="str">
        <f ca="1">IF(ISERROR($V1509),"",OFFSET('Smelter Look-up'!$H$4,$V1509-4,0))</f>
        <v/>
      </c>
      <c r="J1509" s="218" t="str">
        <f ca="1">IF(ISERROR($V1509),"",OFFSET('Smelter Look-up'!$I$4,$V1509-4,0))</f>
        <v/>
      </c>
      <c r="K1509" s="272"/>
      <c r="L1509" s="272"/>
      <c r="M1509" s="272"/>
      <c r="N1509" s="272"/>
      <c r="O1509" s="272"/>
      <c r="P1509" s="219"/>
      <c r="Q1509" s="273"/>
      <c r="R1509" s="216" t="str">
        <f ca="1">IF(ISERROR($V1509),"",OFFSET('Smelter Look-up'!$C$4,$V1509-4,0)&amp;"")</f>
        <v/>
      </c>
      <c r="S1509" s="224" t="str">
        <f t="shared" ca="1" si="213"/>
        <v/>
      </c>
      <c r="T1509" s="224" t="str">
        <f ca="1">IF(B1509="","",IF(ISERROR(MATCH($J1509,SorP!$B$1:$B$6230,0)),"",INDIRECT("'SorP'!$A$"&amp;MATCH($J1509,SorP!$B$1:$B$6230,0))))</f>
        <v/>
      </c>
      <c r="U1509" s="240"/>
      <c r="V1509" s="274" t="e">
        <f>IF(C1509="",NA(),MATCH($B1509&amp;$C1509,'Smelter Look-up'!$J:$J,0))</f>
        <v>#N/A</v>
      </c>
      <c r="W1509" s="275"/>
      <c r="X1509" s="275">
        <f t="shared" ca="1" si="214"/>
        <v>0</v>
      </c>
      <c r="Y1509" s="275"/>
      <c r="Z1509" s="275"/>
      <c r="AB1509" s="277" t="str">
        <f t="shared" si="215"/>
        <v/>
      </c>
    </row>
    <row r="1510" spans="1:28" s="276" customFormat="1" ht="20.25">
      <c r="A1510" s="330"/>
      <c r="B1510" s="216" t="str">
        <f>IF(LEN(A1510)=0,"",INDEX('Smelter Look-up'!$A:$A,MATCH($A1510,'Smelter Look-up'!$E:$E,0)))</f>
        <v/>
      </c>
      <c r="C1510" s="220" t="str">
        <f>IF(LEN(A1510)=0,"",INDEX('Smelter Look-up'!$C:$C,MATCH($A1510,'Smelter Look-up'!$E:$E,0)))</f>
        <v/>
      </c>
      <c r="D1510" s="282"/>
      <c r="E1510" s="216" t="str">
        <f ca="1">IF(ISERROR($V1510),"",OFFSET('Smelter Look-up'!$D$4,$V1510-4,0)&amp;"")</f>
        <v/>
      </c>
      <c r="F1510" s="216" t="str">
        <f ca="1">IF(ISERROR($V1510),"",OFFSET('Smelter Look-up'!$E$4,$V1510-4,0))</f>
        <v/>
      </c>
      <c r="G1510" s="216" t="str">
        <f ca="1">IF(C1510=$X$4,"Enter smelter details",IF(ISERROR($V1510),"",OFFSET('Smelter Look-up'!$F$4,$V1510-4,0)))</f>
        <v/>
      </c>
      <c r="H1510" s="217" t="str">
        <f ca="1">IF(ISERROR($V1510),"",OFFSET('Smelter Look-up'!$G$4,$V1510-4,0))</f>
        <v/>
      </c>
      <c r="I1510" s="218" t="str">
        <f ca="1">IF(ISERROR($V1510),"",OFFSET('Smelter Look-up'!$H$4,$V1510-4,0))</f>
        <v/>
      </c>
      <c r="J1510" s="218" t="str">
        <f ca="1">IF(ISERROR($V1510),"",OFFSET('Smelter Look-up'!$I$4,$V1510-4,0))</f>
        <v/>
      </c>
      <c r="K1510" s="272"/>
      <c r="L1510" s="272"/>
      <c r="M1510" s="272"/>
      <c r="N1510" s="272"/>
      <c r="O1510" s="272"/>
      <c r="P1510" s="219"/>
      <c r="Q1510" s="273"/>
      <c r="R1510" s="216" t="str">
        <f ca="1">IF(ISERROR($V1510),"",OFFSET('Smelter Look-up'!$C$4,$V1510-4,0)&amp;"")</f>
        <v/>
      </c>
      <c r="S1510" s="224" t="str">
        <f t="shared" ca="1" si="213"/>
        <v/>
      </c>
      <c r="T1510" s="224" t="str">
        <f ca="1">IF(B1510="","",IF(ISERROR(MATCH($J1510,SorP!$B$1:$B$6230,0)),"",INDIRECT("'SorP'!$A$"&amp;MATCH($J1510,SorP!$B$1:$B$6230,0))))</f>
        <v/>
      </c>
      <c r="U1510" s="240"/>
      <c r="V1510" s="274" t="e">
        <f>IF(C1510="",NA(),MATCH($B1510&amp;$C1510,'Smelter Look-up'!$J:$J,0))</f>
        <v>#N/A</v>
      </c>
      <c r="W1510" s="275"/>
      <c r="X1510" s="275">
        <f t="shared" ca="1" si="214"/>
        <v>0</v>
      </c>
      <c r="Y1510" s="275"/>
      <c r="Z1510" s="275"/>
      <c r="AB1510" s="277" t="str">
        <f t="shared" si="215"/>
        <v/>
      </c>
    </row>
    <row r="1511" spans="1:28" s="276" customFormat="1" ht="20.25">
      <c r="A1511" s="330"/>
      <c r="B1511" s="216" t="str">
        <f>IF(LEN(A1511)=0,"",INDEX('Smelter Look-up'!$A:$A,MATCH($A1511,'Smelter Look-up'!$E:$E,0)))</f>
        <v/>
      </c>
      <c r="C1511" s="220" t="str">
        <f>IF(LEN(A1511)=0,"",INDEX('Smelter Look-up'!$C:$C,MATCH($A1511,'Smelter Look-up'!$E:$E,0)))</f>
        <v/>
      </c>
      <c r="D1511" s="282"/>
      <c r="E1511" s="216" t="str">
        <f ca="1">IF(ISERROR($V1511),"",OFFSET('Smelter Look-up'!$D$4,$V1511-4,0)&amp;"")</f>
        <v/>
      </c>
      <c r="F1511" s="216" t="str">
        <f ca="1">IF(ISERROR($V1511),"",OFFSET('Smelter Look-up'!$E$4,$V1511-4,0))</f>
        <v/>
      </c>
      <c r="G1511" s="216" t="str">
        <f ca="1">IF(C1511=$X$4,"Enter smelter details",IF(ISERROR($V1511),"",OFFSET('Smelter Look-up'!$F$4,$V1511-4,0)))</f>
        <v/>
      </c>
      <c r="H1511" s="217" t="str">
        <f ca="1">IF(ISERROR($V1511),"",OFFSET('Smelter Look-up'!$G$4,$V1511-4,0))</f>
        <v/>
      </c>
      <c r="I1511" s="218" t="str">
        <f ca="1">IF(ISERROR($V1511),"",OFFSET('Smelter Look-up'!$H$4,$V1511-4,0))</f>
        <v/>
      </c>
      <c r="J1511" s="218" t="str">
        <f ca="1">IF(ISERROR($V1511),"",OFFSET('Smelter Look-up'!$I$4,$V1511-4,0))</f>
        <v/>
      </c>
      <c r="K1511" s="272"/>
      <c r="L1511" s="272"/>
      <c r="M1511" s="272"/>
      <c r="N1511" s="272"/>
      <c r="O1511" s="272"/>
      <c r="P1511" s="219"/>
      <c r="Q1511" s="273"/>
      <c r="R1511" s="216" t="str">
        <f ca="1">IF(ISERROR($V1511),"",OFFSET('Smelter Look-up'!$C$4,$V1511-4,0)&amp;"")</f>
        <v/>
      </c>
      <c r="S1511" s="224" t="str">
        <f t="shared" ca="1" si="213"/>
        <v/>
      </c>
      <c r="T1511" s="224" t="str">
        <f ca="1">IF(B1511="","",IF(ISERROR(MATCH($J1511,SorP!$B$1:$B$6230,0)),"",INDIRECT("'SorP'!$A$"&amp;MATCH($J1511,SorP!$B$1:$B$6230,0))))</f>
        <v/>
      </c>
      <c r="U1511" s="240"/>
      <c r="V1511" s="274" t="e">
        <f>IF(C1511="",NA(),MATCH($B1511&amp;$C1511,'Smelter Look-up'!$J:$J,0))</f>
        <v>#N/A</v>
      </c>
      <c r="W1511" s="275"/>
      <c r="X1511" s="275">
        <f t="shared" ca="1" si="214"/>
        <v>0</v>
      </c>
      <c r="Y1511" s="275"/>
      <c r="Z1511" s="275"/>
      <c r="AB1511" s="277" t="str">
        <f t="shared" si="215"/>
        <v/>
      </c>
    </row>
    <row r="1512" spans="1:28" s="276" customFormat="1" ht="20.25">
      <c r="A1512" s="330"/>
      <c r="B1512" s="216" t="str">
        <f>IF(LEN(A1512)=0,"",INDEX('Smelter Look-up'!$A:$A,MATCH($A1512,'Smelter Look-up'!$E:$E,0)))</f>
        <v/>
      </c>
      <c r="C1512" s="220" t="str">
        <f>IF(LEN(A1512)=0,"",INDEX('Smelter Look-up'!$C:$C,MATCH($A1512,'Smelter Look-up'!$E:$E,0)))</f>
        <v/>
      </c>
      <c r="D1512" s="282"/>
      <c r="E1512" s="216" t="str">
        <f ca="1">IF(ISERROR($V1512),"",OFFSET('Smelter Look-up'!$D$4,$V1512-4,0)&amp;"")</f>
        <v/>
      </c>
      <c r="F1512" s="216" t="str">
        <f ca="1">IF(ISERROR($V1512),"",OFFSET('Smelter Look-up'!$E$4,$V1512-4,0))</f>
        <v/>
      </c>
      <c r="G1512" s="216" t="str">
        <f ca="1">IF(C1512=$X$4,"Enter smelter details",IF(ISERROR($V1512),"",OFFSET('Smelter Look-up'!$F$4,$V1512-4,0)))</f>
        <v/>
      </c>
      <c r="H1512" s="217" t="str">
        <f ca="1">IF(ISERROR($V1512),"",OFFSET('Smelter Look-up'!$G$4,$V1512-4,0))</f>
        <v/>
      </c>
      <c r="I1512" s="218" t="str">
        <f ca="1">IF(ISERROR($V1512),"",OFFSET('Smelter Look-up'!$H$4,$V1512-4,0))</f>
        <v/>
      </c>
      <c r="J1512" s="218" t="str">
        <f ca="1">IF(ISERROR($V1512),"",OFFSET('Smelter Look-up'!$I$4,$V1512-4,0))</f>
        <v/>
      </c>
      <c r="K1512" s="272"/>
      <c r="L1512" s="272"/>
      <c r="M1512" s="272"/>
      <c r="N1512" s="272"/>
      <c r="O1512" s="272"/>
      <c r="P1512" s="219"/>
      <c r="Q1512" s="273"/>
      <c r="R1512" s="216" t="str">
        <f ca="1">IF(ISERROR($V1512),"",OFFSET('Smelter Look-up'!$C$4,$V1512-4,0)&amp;"")</f>
        <v/>
      </c>
      <c r="S1512" s="224" t="str">
        <f t="shared" ca="1" si="213"/>
        <v/>
      </c>
      <c r="T1512" s="224" t="str">
        <f ca="1">IF(B1512="","",IF(ISERROR(MATCH($J1512,SorP!$B$1:$B$6230,0)),"",INDIRECT("'SorP'!$A$"&amp;MATCH($J1512,SorP!$B$1:$B$6230,0))))</f>
        <v/>
      </c>
      <c r="U1512" s="240"/>
      <c r="V1512" s="274" t="e">
        <f>IF(C1512="",NA(),MATCH($B1512&amp;$C1512,'Smelter Look-up'!$J:$J,0))</f>
        <v>#N/A</v>
      </c>
      <c r="W1512" s="275"/>
      <c r="X1512" s="275">
        <f t="shared" ca="1" si="214"/>
        <v>0</v>
      </c>
      <c r="Y1512" s="275"/>
      <c r="Z1512" s="275"/>
      <c r="AB1512" s="277" t="str">
        <f t="shared" si="215"/>
        <v/>
      </c>
    </row>
    <row r="1513" spans="1:28" s="276" customFormat="1" ht="20.25">
      <c r="A1513" s="330"/>
      <c r="B1513" s="216" t="str">
        <f>IF(LEN(A1513)=0,"",INDEX('Smelter Look-up'!$A:$A,MATCH($A1513,'Smelter Look-up'!$E:$E,0)))</f>
        <v/>
      </c>
      <c r="C1513" s="220" t="str">
        <f>IF(LEN(A1513)=0,"",INDEX('Smelter Look-up'!$C:$C,MATCH($A1513,'Smelter Look-up'!$E:$E,0)))</f>
        <v/>
      </c>
      <c r="D1513" s="282"/>
      <c r="E1513" s="216" t="str">
        <f ca="1">IF(ISERROR($V1513),"",OFFSET('Smelter Look-up'!$D$4,$V1513-4,0)&amp;"")</f>
        <v/>
      </c>
      <c r="F1513" s="216" t="str">
        <f ca="1">IF(ISERROR($V1513),"",OFFSET('Smelter Look-up'!$E$4,$V1513-4,0))</f>
        <v/>
      </c>
      <c r="G1513" s="216" t="str">
        <f ca="1">IF(C1513=$X$4,"Enter smelter details",IF(ISERROR($V1513),"",OFFSET('Smelter Look-up'!$F$4,$V1513-4,0)))</f>
        <v/>
      </c>
      <c r="H1513" s="217" t="str">
        <f ca="1">IF(ISERROR($V1513),"",OFFSET('Smelter Look-up'!$G$4,$V1513-4,0))</f>
        <v/>
      </c>
      <c r="I1513" s="218" t="str">
        <f ca="1">IF(ISERROR($V1513),"",OFFSET('Smelter Look-up'!$H$4,$V1513-4,0))</f>
        <v/>
      </c>
      <c r="J1513" s="218" t="str">
        <f ca="1">IF(ISERROR($V1513),"",OFFSET('Smelter Look-up'!$I$4,$V1513-4,0))</f>
        <v/>
      </c>
      <c r="K1513" s="272"/>
      <c r="L1513" s="272"/>
      <c r="M1513" s="272"/>
      <c r="N1513" s="272"/>
      <c r="O1513" s="272"/>
      <c r="P1513" s="219"/>
      <c r="Q1513" s="273"/>
      <c r="R1513" s="216" t="str">
        <f ca="1">IF(ISERROR($V1513),"",OFFSET('Smelter Look-up'!$C$4,$V1513-4,0)&amp;"")</f>
        <v/>
      </c>
      <c r="S1513" s="224" t="str">
        <f t="shared" ca="1" si="213"/>
        <v/>
      </c>
      <c r="T1513" s="224" t="str">
        <f ca="1">IF(B1513="","",IF(ISERROR(MATCH($J1513,SorP!$B$1:$B$6230,0)),"",INDIRECT("'SorP'!$A$"&amp;MATCH($J1513,SorP!$B$1:$B$6230,0))))</f>
        <v/>
      </c>
      <c r="U1513" s="240"/>
      <c r="V1513" s="274" t="e">
        <f>IF(C1513="",NA(),MATCH($B1513&amp;$C1513,'Smelter Look-up'!$J:$J,0))</f>
        <v>#N/A</v>
      </c>
      <c r="W1513" s="275"/>
      <c r="X1513" s="275">
        <f t="shared" ca="1" si="214"/>
        <v>0</v>
      </c>
      <c r="Y1513" s="275"/>
      <c r="Z1513" s="275"/>
      <c r="AB1513" s="277" t="str">
        <f t="shared" si="215"/>
        <v/>
      </c>
    </row>
    <row r="1514" spans="1:28" s="276" customFormat="1" ht="20.25">
      <c r="A1514" s="330"/>
      <c r="B1514" s="216" t="str">
        <f>IF(LEN(A1514)=0,"",INDEX('Smelter Look-up'!$A:$A,MATCH($A1514,'Smelter Look-up'!$E:$E,0)))</f>
        <v/>
      </c>
      <c r="C1514" s="220" t="str">
        <f>IF(LEN(A1514)=0,"",INDEX('Smelter Look-up'!$C:$C,MATCH($A1514,'Smelter Look-up'!$E:$E,0)))</f>
        <v/>
      </c>
      <c r="D1514" s="282"/>
      <c r="E1514" s="216" t="str">
        <f ca="1">IF(ISERROR($V1514),"",OFFSET('Smelter Look-up'!$D$4,$V1514-4,0)&amp;"")</f>
        <v/>
      </c>
      <c r="F1514" s="216" t="str">
        <f ca="1">IF(ISERROR($V1514),"",OFFSET('Smelter Look-up'!$E$4,$V1514-4,0))</f>
        <v/>
      </c>
      <c r="G1514" s="216" t="str">
        <f ca="1">IF(C1514=$X$4,"Enter smelter details",IF(ISERROR($V1514),"",OFFSET('Smelter Look-up'!$F$4,$V1514-4,0)))</f>
        <v/>
      </c>
      <c r="H1514" s="217" t="str">
        <f ca="1">IF(ISERROR($V1514),"",OFFSET('Smelter Look-up'!$G$4,$V1514-4,0))</f>
        <v/>
      </c>
      <c r="I1514" s="218" t="str">
        <f ca="1">IF(ISERROR($V1514),"",OFFSET('Smelter Look-up'!$H$4,$V1514-4,0))</f>
        <v/>
      </c>
      <c r="J1514" s="218" t="str">
        <f ca="1">IF(ISERROR($V1514),"",OFFSET('Smelter Look-up'!$I$4,$V1514-4,0))</f>
        <v/>
      </c>
      <c r="K1514" s="272"/>
      <c r="L1514" s="272"/>
      <c r="M1514" s="272"/>
      <c r="N1514" s="272"/>
      <c r="O1514" s="272"/>
      <c r="P1514" s="219"/>
      <c r="Q1514" s="273"/>
      <c r="R1514" s="216" t="str">
        <f ca="1">IF(ISERROR($V1514),"",OFFSET('Smelter Look-up'!$C$4,$V1514-4,0)&amp;"")</f>
        <v/>
      </c>
      <c r="S1514" s="224" t="str">
        <f t="shared" ca="1" si="213"/>
        <v/>
      </c>
      <c r="T1514" s="224" t="str">
        <f ca="1">IF(B1514="","",IF(ISERROR(MATCH($J1514,SorP!$B$1:$B$6230,0)),"",INDIRECT("'SorP'!$A$"&amp;MATCH($J1514,SorP!$B$1:$B$6230,0))))</f>
        <v/>
      </c>
      <c r="U1514" s="240"/>
      <c r="V1514" s="274" t="e">
        <f>IF(C1514="",NA(),MATCH($B1514&amp;$C1514,'Smelter Look-up'!$J:$J,0))</f>
        <v>#N/A</v>
      </c>
      <c r="W1514" s="275"/>
      <c r="X1514" s="275">
        <f t="shared" ca="1" si="214"/>
        <v>0</v>
      </c>
      <c r="Y1514" s="275"/>
      <c r="Z1514" s="275"/>
      <c r="AB1514" s="277" t="str">
        <f t="shared" si="215"/>
        <v/>
      </c>
    </row>
    <row r="1515" spans="1:28" s="276" customFormat="1" ht="20.25">
      <c r="A1515" s="330"/>
      <c r="B1515" s="216" t="str">
        <f>IF(LEN(A1515)=0,"",INDEX('Smelter Look-up'!$A:$A,MATCH($A1515,'Smelter Look-up'!$E:$E,0)))</f>
        <v/>
      </c>
      <c r="C1515" s="220" t="str">
        <f>IF(LEN(A1515)=0,"",INDEX('Smelter Look-up'!$C:$C,MATCH($A1515,'Smelter Look-up'!$E:$E,0)))</f>
        <v/>
      </c>
      <c r="D1515" s="282"/>
      <c r="E1515" s="216" t="str">
        <f ca="1">IF(ISERROR($V1515),"",OFFSET('Smelter Look-up'!$D$4,$V1515-4,0)&amp;"")</f>
        <v/>
      </c>
      <c r="F1515" s="216" t="str">
        <f ca="1">IF(ISERROR($V1515),"",OFFSET('Smelter Look-up'!$E$4,$V1515-4,0))</f>
        <v/>
      </c>
      <c r="G1515" s="216" t="str">
        <f ca="1">IF(C1515=$X$4,"Enter smelter details",IF(ISERROR($V1515),"",OFFSET('Smelter Look-up'!$F$4,$V1515-4,0)))</f>
        <v/>
      </c>
      <c r="H1515" s="217" t="str">
        <f ca="1">IF(ISERROR($V1515),"",OFFSET('Smelter Look-up'!$G$4,$V1515-4,0))</f>
        <v/>
      </c>
      <c r="I1515" s="218" t="str">
        <f ca="1">IF(ISERROR($V1515),"",OFFSET('Smelter Look-up'!$H$4,$V1515-4,0))</f>
        <v/>
      </c>
      <c r="J1515" s="218" t="str">
        <f ca="1">IF(ISERROR($V1515),"",OFFSET('Smelter Look-up'!$I$4,$V1515-4,0))</f>
        <v/>
      </c>
      <c r="K1515" s="272"/>
      <c r="L1515" s="272"/>
      <c r="M1515" s="272"/>
      <c r="N1515" s="272"/>
      <c r="O1515" s="272"/>
      <c r="P1515" s="219"/>
      <c r="Q1515" s="273"/>
      <c r="R1515" s="216" t="str">
        <f ca="1">IF(ISERROR($V1515),"",OFFSET('Smelter Look-up'!$C$4,$V1515-4,0)&amp;"")</f>
        <v/>
      </c>
      <c r="S1515" s="224" t="str">
        <f t="shared" ca="1" si="213"/>
        <v/>
      </c>
      <c r="T1515" s="224" t="str">
        <f ca="1">IF(B1515="","",IF(ISERROR(MATCH($J1515,SorP!$B$1:$B$6230,0)),"",INDIRECT("'SorP'!$A$"&amp;MATCH($J1515,SorP!$B$1:$B$6230,0))))</f>
        <v/>
      </c>
      <c r="U1515" s="240"/>
      <c r="V1515" s="274" t="e">
        <f>IF(C1515="",NA(),MATCH($B1515&amp;$C1515,'Smelter Look-up'!$J:$J,0))</f>
        <v>#N/A</v>
      </c>
      <c r="W1515" s="275"/>
      <c r="X1515" s="275">
        <f t="shared" ca="1" si="214"/>
        <v>0</v>
      </c>
      <c r="Y1515" s="275"/>
      <c r="Z1515" s="275"/>
      <c r="AB1515" s="277" t="str">
        <f t="shared" si="215"/>
        <v/>
      </c>
    </row>
    <row r="1516" spans="1:28" s="276" customFormat="1" ht="20.25">
      <c r="A1516" s="330"/>
      <c r="B1516" s="216" t="str">
        <f>IF(LEN(A1516)=0,"",INDEX('Smelter Look-up'!$A:$A,MATCH($A1516,'Smelter Look-up'!$E:$E,0)))</f>
        <v/>
      </c>
      <c r="C1516" s="220" t="str">
        <f>IF(LEN(A1516)=0,"",INDEX('Smelter Look-up'!$C:$C,MATCH($A1516,'Smelter Look-up'!$E:$E,0)))</f>
        <v/>
      </c>
      <c r="D1516" s="282"/>
      <c r="E1516" s="216" t="str">
        <f ca="1">IF(ISERROR($V1516),"",OFFSET('Smelter Look-up'!$D$4,$V1516-4,0)&amp;"")</f>
        <v/>
      </c>
      <c r="F1516" s="216" t="str">
        <f ca="1">IF(ISERROR($V1516),"",OFFSET('Smelter Look-up'!$E$4,$V1516-4,0))</f>
        <v/>
      </c>
      <c r="G1516" s="216" t="str">
        <f ca="1">IF(C1516=$X$4,"Enter smelter details",IF(ISERROR($V1516),"",OFFSET('Smelter Look-up'!$F$4,$V1516-4,0)))</f>
        <v/>
      </c>
      <c r="H1516" s="217" t="str">
        <f ca="1">IF(ISERROR($V1516),"",OFFSET('Smelter Look-up'!$G$4,$V1516-4,0))</f>
        <v/>
      </c>
      <c r="I1516" s="218" t="str">
        <f ca="1">IF(ISERROR($V1516),"",OFFSET('Smelter Look-up'!$H$4,$V1516-4,0))</f>
        <v/>
      </c>
      <c r="J1516" s="218" t="str">
        <f ca="1">IF(ISERROR($V1516),"",OFFSET('Smelter Look-up'!$I$4,$V1516-4,0))</f>
        <v/>
      </c>
      <c r="K1516" s="272"/>
      <c r="L1516" s="272"/>
      <c r="M1516" s="272"/>
      <c r="N1516" s="272"/>
      <c r="O1516" s="272"/>
      <c r="P1516" s="219"/>
      <c r="Q1516" s="273"/>
      <c r="R1516" s="216" t="str">
        <f ca="1">IF(ISERROR($V1516),"",OFFSET('Smelter Look-up'!$C$4,$V1516-4,0)&amp;"")</f>
        <v/>
      </c>
      <c r="S1516" s="224" t="str">
        <f t="shared" ca="1" si="213"/>
        <v/>
      </c>
      <c r="T1516" s="224" t="str">
        <f ca="1">IF(B1516="","",IF(ISERROR(MATCH($J1516,SorP!$B$1:$B$6230,0)),"",INDIRECT("'SorP'!$A$"&amp;MATCH($J1516,SorP!$B$1:$B$6230,0))))</f>
        <v/>
      </c>
      <c r="U1516" s="240"/>
      <c r="V1516" s="274" t="e">
        <f>IF(C1516="",NA(),MATCH($B1516&amp;$C1516,'Smelter Look-up'!$J:$J,0))</f>
        <v>#N/A</v>
      </c>
      <c r="W1516" s="275"/>
      <c r="X1516" s="275">
        <f t="shared" ca="1" si="214"/>
        <v>0</v>
      </c>
      <c r="Y1516" s="275"/>
      <c r="Z1516" s="275"/>
      <c r="AB1516" s="277" t="str">
        <f t="shared" si="215"/>
        <v/>
      </c>
    </row>
    <row r="1517" spans="1:28" s="276" customFormat="1" ht="20.25">
      <c r="A1517" s="330"/>
      <c r="B1517" s="216" t="str">
        <f>IF(LEN(A1517)=0,"",INDEX('Smelter Look-up'!$A:$A,MATCH($A1517,'Smelter Look-up'!$E:$E,0)))</f>
        <v/>
      </c>
      <c r="C1517" s="220" t="str">
        <f>IF(LEN(A1517)=0,"",INDEX('Smelter Look-up'!$C:$C,MATCH($A1517,'Smelter Look-up'!$E:$E,0)))</f>
        <v/>
      </c>
      <c r="D1517" s="282"/>
      <c r="E1517" s="216" t="str">
        <f ca="1">IF(ISERROR($V1517),"",OFFSET('Smelter Look-up'!$D$4,$V1517-4,0)&amp;"")</f>
        <v/>
      </c>
      <c r="F1517" s="216" t="str">
        <f ca="1">IF(ISERROR($V1517),"",OFFSET('Smelter Look-up'!$E$4,$V1517-4,0))</f>
        <v/>
      </c>
      <c r="G1517" s="216" t="str">
        <f ca="1">IF(C1517=$X$4,"Enter smelter details",IF(ISERROR($V1517),"",OFFSET('Smelter Look-up'!$F$4,$V1517-4,0)))</f>
        <v/>
      </c>
      <c r="H1517" s="217" t="str">
        <f ca="1">IF(ISERROR($V1517),"",OFFSET('Smelter Look-up'!$G$4,$V1517-4,0))</f>
        <v/>
      </c>
      <c r="I1517" s="218" t="str">
        <f ca="1">IF(ISERROR($V1517),"",OFFSET('Smelter Look-up'!$H$4,$V1517-4,0))</f>
        <v/>
      </c>
      <c r="J1517" s="218" t="str">
        <f ca="1">IF(ISERROR($V1517),"",OFFSET('Smelter Look-up'!$I$4,$V1517-4,0))</f>
        <v/>
      </c>
      <c r="K1517" s="272"/>
      <c r="L1517" s="272"/>
      <c r="M1517" s="272"/>
      <c r="N1517" s="272"/>
      <c r="O1517" s="272"/>
      <c r="P1517" s="219"/>
      <c r="Q1517" s="273"/>
      <c r="R1517" s="216" t="str">
        <f ca="1">IF(ISERROR($V1517),"",OFFSET('Smelter Look-up'!$C$4,$V1517-4,0)&amp;"")</f>
        <v/>
      </c>
      <c r="S1517" s="224" t="str">
        <f t="shared" ca="1" si="213"/>
        <v/>
      </c>
      <c r="T1517" s="224" t="str">
        <f ca="1">IF(B1517="","",IF(ISERROR(MATCH($J1517,SorP!$B$1:$B$6230,0)),"",INDIRECT("'SorP'!$A$"&amp;MATCH($J1517,SorP!$B$1:$B$6230,0))))</f>
        <v/>
      </c>
      <c r="U1517" s="240"/>
      <c r="V1517" s="274" t="e">
        <f>IF(C1517="",NA(),MATCH($B1517&amp;$C1517,'Smelter Look-up'!$J:$J,0))</f>
        <v>#N/A</v>
      </c>
      <c r="W1517" s="275"/>
      <c r="X1517" s="275">
        <f t="shared" ca="1" si="214"/>
        <v>0</v>
      </c>
      <c r="Y1517" s="275"/>
      <c r="Z1517" s="275"/>
      <c r="AB1517" s="277" t="str">
        <f t="shared" si="215"/>
        <v/>
      </c>
    </row>
    <row r="1518" spans="1:28" s="276" customFormat="1" ht="20.25">
      <c r="A1518" s="330"/>
      <c r="B1518" s="216" t="str">
        <f>IF(LEN(A1518)=0,"",INDEX('Smelter Look-up'!$A:$A,MATCH($A1518,'Smelter Look-up'!$E:$E,0)))</f>
        <v/>
      </c>
      <c r="C1518" s="220" t="str">
        <f>IF(LEN(A1518)=0,"",INDEX('Smelter Look-up'!$C:$C,MATCH($A1518,'Smelter Look-up'!$E:$E,0)))</f>
        <v/>
      </c>
      <c r="D1518" s="282"/>
      <c r="E1518" s="216" t="str">
        <f ca="1">IF(ISERROR($V1518),"",OFFSET('Smelter Look-up'!$D$4,$V1518-4,0)&amp;"")</f>
        <v/>
      </c>
      <c r="F1518" s="216" t="str">
        <f ca="1">IF(ISERROR($V1518),"",OFFSET('Smelter Look-up'!$E$4,$V1518-4,0))</f>
        <v/>
      </c>
      <c r="G1518" s="216" t="str">
        <f ca="1">IF(C1518=$X$4,"Enter smelter details",IF(ISERROR($V1518),"",OFFSET('Smelter Look-up'!$F$4,$V1518-4,0)))</f>
        <v/>
      </c>
      <c r="H1518" s="217" t="str">
        <f ca="1">IF(ISERROR($V1518),"",OFFSET('Smelter Look-up'!$G$4,$V1518-4,0))</f>
        <v/>
      </c>
      <c r="I1518" s="218" t="str">
        <f ca="1">IF(ISERROR($V1518),"",OFFSET('Smelter Look-up'!$H$4,$V1518-4,0))</f>
        <v/>
      </c>
      <c r="J1518" s="218" t="str">
        <f ca="1">IF(ISERROR($V1518),"",OFFSET('Smelter Look-up'!$I$4,$V1518-4,0))</f>
        <v/>
      </c>
      <c r="K1518" s="272"/>
      <c r="L1518" s="272"/>
      <c r="M1518" s="272"/>
      <c r="N1518" s="272"/>
      <c r="O1518" s="272"/>
      <c r="P1518" s="219"/>
      <c r="Q1518" s="273"/>
      <c r="R1518" s="216" t="str">
        <f ca="1">IF(ISERROR($V1518),"",OFFSET('Smelter Look-up'!$C$4,$V1518-4,0)&amp;"")</f>
        <v/>
      </c>
      <c r="S1518" s="224" t="str">
        <f t="shared" ca="1" si="213"/>
        <v/>
      </c>
      <c r="T1518" s="224" t="str">
        <f ca="1">IF(B1518="","",IF(ISERROR(MATCH($J1518,SorP!$B$1:$B$6230,0)),"",INDIRECT("'SorP'!$A$"&amp;MATCH($J1518,SorP!$B$1:$B$6230,0))))</f>
        <v/>
      </c>
      <c r="U1518" s="240"/>
      <c r="V1518" s="274" t="e">
        <f>IF(C1518="",NA(),MATCH($B1518&amp;$C1518,'Smelter Look-up'!$J:$J,0))</f>
        <v>#N/A</v>
      </c>
      <c r="W1518" s="275"/>
      <c r="X1518" s="275">
        <f t="shared" ca="1" si="214"/>
        <v>0</v>
      </c>
      <c r="Y1518" s="275"/>
      <c r="Z1518" s="275"/>
      <c r="AB1518" s="277" t="str">
        <f t="shared" si="215"/>
        <v/>
      </c>
    </row>
    <row r="1519" spans="1:28" s="276" customFormat="1" ht="20.25">
      <c r="A1519" s="330"/>
      <c r="B1519" s="216" t="str">
        <f>IF(LEN(A1519)=0,"",INDEX('Smelter Look-up'!$A:$A,MATCH($A1519,'Smelter Look-up'!$E:$E,0)))</f>
        <v/>
      </c>
      <c r="C1519" s="220" t="str">
        <f>IF(LEN(A1519)=0,"",INDEX('Smelter Look-up'!$C:$C,MATCH($A1519,'Smelter Look-up'!$E:$E,0)))</f>
        <v/>
      </c>
      <c r="D1519" s="282"/>
      <c r="E1519" s="216" t="str">
        <f ca="1">IF(ISERROR($V1519),"",OFFSET('Smelter Look-up'!$D$4,$V1519-4,0)&amp;"")</f>
        <v/>
      </c>
      <c r="F1519" s="216" t="str">
        <f ca="1">IF(ISERROR($V1519),"",OFFSET('Smelter Look-up'!$E$4,$V1519-4,0))</f>
        <v/>
      </c>
      <c r="G1519" s="216" t="str">
        <f ca="1">IF(C1519=$X$4,"Enter smelter details",IF(ISERROR($V1519),"",OFFSET('Smelter Look-up'!$F$4,$V1519-4,0)))</f>
        <v/>
      </c>
      <c r="H1519" s="217" t="str">
        <f ca="1">IF(ISERROR($V1519),"",OFFSET('Smelter Look-up'!$G$4,$V1519-4,0))</f>
        <v/>
      </c>
      <c r="I1519" s="218" t="str">
        <f ca="1">IF(ISERROR($V1519),"",OFFSET('Smelter Look-up'!$H$4,$V1519-4,0))</f>
        <v/>
      </c>
      <c r="J1519" s="218" t="str">
        <f ca="1">IF(ISERROR($V1519),"",OFFSET('Smelter Look-up'!$I$4,$V1519-4,0))</f>
        <v/>
      </c>
      <c r="K1519" s="272"/>
      <c r="L1519" s="272"/>
      <c r="M1519" s="272"/>
      <c r="N1519" s="272"/>
      <c r="O1519" s="272"/>
      <c r="P1519" s="219"/>
      <c r="Q1519" s="273"/>
      <c r="R1519" s="216" t="str">
        <f ca="1">IF(ISERROR($V1519),"",OFFSET('Smelter Look-up'!$C$4,$V1519-4,0)&amp;"")</f>
        <v/>
      </c>
      <c r="S1519" s="224" t="str">
        <f t="shared" ca="1" si="213"/>
        <v/>
      </c>
      <c r="T1519" s="224" t="str">
        <f ca="1">IF(B1519="","",IF(ISERROR(MATCH($J1519,SorP!$B$1:$B$6230,0)),"",INDIRECT("'SorP'!$A$"&amp;MATCH($J1519,SorP!$B$1:$B$6230,0))))</f>
        <v/>
      </c>
      <c r="U1519" s="240"/>
      <c r="V1519" s="274" t="e">
        <f>IF(C1519="",NA(),MATCH($B1519&amp;$C1519,'Smelter Look-up'!$J:$J,0))</f>
        <v>#N/A</v>
      </c>
      <c r="W1519" s="275"/>
      <c r="X1519" s="275">
        <f t="shared" ca="1" si="214"/>
        <v>0</v>
      </c>
      <c r="Y1519" s="275"/>
      <c r="Z1519" s="275"/>
      <c r="AB1519" s="277" t="str">
        <f t="shared" si="215"/>
        <v/>
      </c>
    </row>
    <row r="1520" spans="1:28" s="276" customFormat="1" ht="20.25">
      <c r="A1520" s="330"/>
      <c r="B1520" s="216" t="str">
        <f>IF(LEN(A1520)=0,"",INDEX('Smelter Look-up'!$A:$A,MATCH($A1520,'Smelter Look-up'!$E:$E,0)))</f>
        <v/>
      </c>
      <c r="C1520" s="220" t="str">
        <f>IF(LEN(A1520)=0,"",INDEX('Smelter Look-up'!$C:$C,MATCH($A1520,'Smelter Look-up'!$E:$E,0)))</f>
        <v/>
      </c>
      <c r="D1520" s="282"/>
      <c r="E1520" s="216" t="str">
        <f ca="1">IF(ISERROR($V1520),"",OFFSET('Smelter Look-up'!$D$4,$V1520-4,0)&amp;"")</f>
        <v/>
      </c>
      <c r="F1520" s="216" t="str">
        <f ca="1">IF(ISERROR($V1520),"",OFFSET('Smelter Look-up'!$E$4,$V1520-4,0))</f>
        <v/>
      </c>
      <c r="G1520" s="216" t="str">
        <f ca="1">IF(C1520=$X$4,"Enter smelter details",IF(ISERROR($V1520),"",OFFSET('Smelter Look-up'!$F$4,$V1520-4,0)))</f>
        <v/>
      </c>
      <c r="H1520" s="217" t="str">
        <f ca="1">IF(ISERROR($V1520),"",OFFSET('Smelter Look-up'!$G$4,$V1520-4,0))</f>
        <v/>
      </c>
      <c r="I1520" s="218" t="str">
        <f ca="1">IF(ISERROR($V1520),"",OFFSET('Smelter Look-up'!$H$4,$V1520-4,0))</f>
        <v/>
      </c>
      <c r="J1520" s="218" t="str">
        <f ca="1">IF(ISERROR($V1520),"",OFFSET('Smelter Look-up'!$I$4,$V1520-4,0))</f>
        <v/>
      </c>
      <c r="K1520" s="272"/>
      <c r="L1520" s="272"/>
      <c r="M1520" s="272"/>
      <c r="N1520" s="272"/>
      <c r="O1520" s="272"/>
      <c r="P1520" s="219"/>
      <c r="Q1520" s="273"/>
      <c r="R1520" s="216" t="str">
        <f ca="1">IF(ISERROR($V1520),"",OFFSET('Smelter Look-up'!$C$4,$V1520-4,0)&amp;"")</f>
        <v/>
      </c>
      <c r="S1520" s="224" t="str">
        <f t="shared" ca="1" si="213"/>
        <v/>
      </c>
      <c r="T1520" s="224" t="str">
        <f ca="1">IF(B1520="","",IF(ISERROR(MATCH($J1520,SorP!$B$1:$B$6230,0)),"",INDIRECT("'SorP'!$A$"&amp;MATCH($J1520,SorP!$B$1:$B$6230,0))))</f>
        <v/>
      </c>
      <c r="U1520" s="240"/>
      <c r="V1520" s="274" t="e">
        <f>IF(C1520="",NA(),MATCH($B1520&amp;$C1520,'Smelter Look-up'!$J:$J,0))</f>
        <v>#N/A</v>
      </c>
      <c r="W1520" s="275"/>
      <c r="X1520" s="275">
        <f t="shared" ca="1" si="214"/>
        <v>0</v>
      </c>
      <c r="Y1520" s="275"/>
      <c r="Z1520" s="275"/>
      <c r="AB1520" s="277" t="str">
        <f t="shared" si="215"/>
        <v/>
      </c>
    </row>
    <row r="1521" spans="1:28" s="276" customFormat="1" ht="20.25">
      <c r="A1521" s="330"/>
      <c r="B1521" s="216" t="str">
        <f>IF(LEN(A1521)=0,"",INDEX('Smelter Look-up'!$A:$A,MATCH($A1521,'Smelter Look-up'!$E:$E,0)))</f>
        <v/>
      </c>
      <c r="C1521" s="220" t="str">
        <f>IF(LEN(A1521)=0,"",INDEX('Smelter Look-up'!$C:$C,MATCH($A1521,'Smelter Look-up'!$E:$E,0)))</f>
        <v/>
      </c>
      <c r="D1521" s="282"/>
      <c r="E1521" s="216" t="str">
        <f ca="1">IF(ISERROR($V1521),"",OFFSET('Smelter Look-up'!$D$4,$V1521-4,0)&amp;"")</f>
        <v/>
      </c>
      <c r="F1521" s="216" t="str">
        <f ca="1">IF(ISERROR($V1521),"",OFFSET('Smelter Look-up'!$E$4,$V1521-4,0))</f>
        <v/>
      </c>
      <c r="G1521" s="216" t="str">
        <f ca="1">IF(C1521=$X$4,"Enter smelter details",IF(ISERROR($V1521),"",OFFSET('Smelter Look-up'!$F$4,$V1521-4,0)))</f>
        <v/>
      </c>
      <c r="H1521" s="217" t="str">
        <f ca="1">IF(ISERROR($V1521),"",OFFSET('Smelter Look-up'!$G$4,$V1521-4,0))</f>
        <v/>
      </c>
      <c r="I1521" s="218" t="str">
        <f ca="1">IF(ISERROR($V1521),"",OFFSET('Smelter Look-up'!$H$4,$V1521-4,0))</f>
        <v/>
      </c>
      <c r="J1521" s="218" t="str">
        <f ca="1">IF(ISERROR($V1521),"",OFFSET('Smelter Look-up'!$I$4,$V1521-4,0))</f>
        <v/>
      </c>
      <c r="K1521" s="272"/>
      <c r="L1521" s="272"/>
      <c r="M1521" s="272"/>
      <c r="N1521" s="272"/>
      <c r="O1521" s="272"/>
      <c r="P1521" s="219"/>
      <c r="Q1521" s="273"/>
      <c r="R1521" s="216" t="str">
        <f ca="1">IF(ISERROR($V1521),"",OFFSET('Smelter Look-up'!$C$4,$V1521-4,0)&amp;"")</f>
        <v/>
      </c>
      <c r="S1521" s="224" t="str">
        <f t="shared" ca="1" si="213"/>
        <v/>
      </c>
      <c r="T1521" s="224" t="str">
        <f ca="1">IF(B1521="","",IF(ISERROR(MATCH($J1521,SorP!$B$1:$B$6230,0)),"",INDIRECT("'SorP'!$A$"&amp;MATCH($J1521,SorP!$B$1:$B$6230,0))))</f>
        <v/>
      </c>
      <c r="U1521" s="240"/>
      <c r="V1521" s="274" t="e">
        <f>IF(C1521="",NA(),MATCH($B1521&amp;$C1521,'Smelter Look-up'!$J:$J,0))</f>
        <v>#N/A</v>
      </c>
      <c r="W1521" s="275"/>
      <c r="X1521" s="275">
        <f t="shared" ca="1" si="214"/>
        <v>0</v>
      </c>
      <c r="Y1521" s="275"/>
      <c r="Z1521" s="275"/>
      <c r="AB1521" s="277" t="str">
        <f t="shared" si="215"/>
        <v/>
      </c>
    </row>
    <row r="1522" spans="1:28" s="276" customFormat="1" ht="20.25">
      <c r="A1522" s="330"/>
      <c r="B1522" s="216" t="str">
        <f>IF(LEN(A1522)=0,"",INDEX('Smelter Look-up'!$A:$A,MATCH($A1522,'Smelter Look-up'!$E:$E,0)))</f>
        <v/>
      </c>
      <c r="C1522" s="220" t="str">
        <f>IF(LEN(A1522)=0,"",INDEX('Smelter Look-up'!$C:$C,MATCH($A1522,'Smelter Look-up'!$E:$E,0)))</f>
        <v/>
      </c>
      <c r="D1522" s="282"/>
      <c r="E1522" s="216" t="str">
        <f ca="1">IF(ISERROR($V1522),"",OFFSET('Smelter Look-up'!$D$4,$V1522-4,0)&amp;"")</f>
        <v/>
      </c>
      <c r="F1522" s="216" t="str">
        <f ca="1">IF(ISERROR($V1522),"",OFFSET('Smelter Look-up'!$E$4,$V1522-4,0))</f>
        <v/>
      </c>
      <c r="G1522" s="216" t="str">
        <f ca="1">IF(C1522=$X$4,"Enter smelter details",IF(ISERROR($V1522),"",OFFSET('Smelter Look-up'!$F$4,$V1522-4,0)))</f>
        <v/>
      </c>
      <c r="H1522" s="217" t="str">
        <f ca="1">IF(ISERROR($V1522),"",OFFSET('Smelter Look-up'!$G$4,$V1522-4,0))</f>
        <v/>
      </c>
      <c r="I1522" s="218" t="str">
        <f ca="1">IF(ISERROR($V1522),"",OFFSET('Smelter Look-up'!$H$4,$V1522-4,0))</f>
        <v/>
      </c>
      <c r="J1522" s="218" t="str">
        <f ca="1">IF(ISERROR($V1522),"",OFFSET('Smelter Look-up'!$I$4,$V1522-4,0))</f>
        <v/>
      </c>
      <c r="K1522" s="272"/>
      <c r="L1522" s="272"/>
      <c r="M1522" s="272"/>
      <c r="N1522" s="272"/>
      <c r="O1522" s="272"/>
      <c r="P1522" s="219"/>
      <c r="Q1522" s="273"/>
      <c r="R1522" s="216" t="str">
        <f ca="1">IF(ISERROR($V1522),"",OFFSET('Smelter Look-up'!$C$4,$V1522-4,0)&amp;"")</f>
        <v/>
      </c>
      <c r="S1522" s="224" t="str">
        <f t="shared" ca="1" si="213"/>
        <v/>
      </c>
      <c r="T1522" s="224" t="str">
        <f ca="1">IF(B1522="","",IF(ISERROR(MATCH($J1522,SorP!$B$1:$B$6230,0)),"",INDIRECT("'SorP'!$A$"&amp;MATCH($J1522,SorP!$B$1:$B$6230,0))))</f>
        <v/>
      </c>
      <c r="U1522" s="240"/>
      <c r="V1522" s="274" t="e">
        <f>IF(C1522="",NA(),MATCH($B1522&amp;$C1522,'Smelter Look-up'!$J:$J,0))</f>
        <v>#N/A</v>
      </c>
      <c r="W1522" s="275"/>
      <c r="X1522" s="275">
        <f t="shared" ca="1" si="214"/>
        <v>0</v>
      </c>
      <c r="Y1522" s="275"/>
      <c r="Z1522" s="275"/>
      <c r="AB1522" s="277" t="str">
        <f t="shared" si="215"/>
        <v/>
      </c>
    </row>
    <row r="1523" spans="1:28" s="276" customFormat="1" ht="20.25">
      <c r="A1523" s="330"/>
      <c r="B1523" s="216" t="str">
        <f>IF(LEN(A1523)=0,"",INDEX('Smelter Look-up'!$A:$A,MATCH($A1523,'Smelter Look-up'!$E:$E,0)))</f>
        <v/>
      </c>
      <c r="C1523" s="220" t="str">
        <f>IF(LEN(A1523)=0,"",INDEX('Smelter Look-up'!$C:$C,MATCH($A1523,'Smelter Look-up'!$E:$E,0)))</f>
        <v/>
      </c>
      <c r="D1523" s="282"/>
      <c r="E1523" s="216" t="str">
        <f ca="1">IF(ISERROR($V1523),"",OFFSET('Smelter Look-up'!$D$4,$V1523-4,0)&amp;"")</f>
        <v/>
      </c>
      <c r="F1523" s="216" t="str">
        <f ca="1">IF(ISERROR($V1523),"",OFFSET('Smelter Look-up'!$E$4,$V1523-4,0))</f>
        <v/>
      </c>
      <c r="G1523" s="216" t="str">
        <f ca="1">IF(C1523=$X$4,"Enter smelter details",IF(ISERROR($V1523),"",OFFSET('Smelter Look-up'!$F$4,$V1523-4,0)))</f>
        <v/>
      </c>
      <c r="H1523" s="217" t="str">
        <f ca="1">IF(ISERROR($V1523),"",OFFSET('Smelter Look-up'!$G$4,$V1523-4,0))</f>
        <v/>
      </c>
      <c r="I1523" s="218" t="str">
        <f ca="1">IF(ISERROR($V1523),"",OFFSET('Smelter Look-up'!$H$4,$V1523-4,0))</f>
        <v/>
      </c>
      <c r="J1523" s="218" t="str">
        <f ca="1">IF(ISERROR($V1523),"",OFFSET('Smelter Look-up'!$I$4,$V1523-4,0))</f>
        <v/>
      </c>
      <c r="K1523" s="272"/>
      <c r="L1523" s="272"/>
      <c r="M1523" s="272"/>
      <c r="N1523" s="272"/>
      <c r="O1523" s="272"/>
      <c r="P1523" s="219"/>
      <c r="Q1523" s="273"/>
      <c r="R1523" s="216" t="str">
        <f ca="1">IF(ISERROR($V1523),"",OFFSET('Smelter Look-up'!$C$4,$V1523-4,0)&amp;"")</f>
        <v/>
      </c>
      <c r="S1523" s="224" t="str">
        <f t="shared" ca="1" si="213"/>
        <v/>
      </c>
      <c r="T1523" s="224" t="str">
        <f ca="1">IF(B1523="","",IF(ISERROR(MATCH($J1523,SorP!$B$1:$B$6230,0)),"",INDIRECT("'SorP'!$A$"&amp;MATCH($J1523,SorP!$B$1:$B$6230,0))))</f>
        <v/>
      </c>
      <c r="U1523" s="240"/>
      <c r="V1523" s="274" t="e">
        <f>IF(C1523="",NA(),MATCH($B1523&amp;$C1523,'Smelter Look-up'!$J:$J,0))</f>
        <v>#N/A</v>
      </c>
      <c r="W1523" s="275"/>
      <c r="X1523" s="275">
        <f t="shared" ca="1" si="214"/>
        <v>0</v>
      </c>
      <c r="Y1523" s="275"/>
      <c r="Z1523" s="275"/>
      <c r="AB1523" s="277" t="str">
        <f t="shared" si="215"/>
        <v/>
      </c>
    </row>
    <row r="1524" spans="1:28" s="276" customFormat="1" ht="20.25">
      <c r="A1524" s="330"/>
      <c r="B1524" s="216" t="str">
        <f>IF(LEN(A1524)=0,"",INDEX('Smelter Look-up'!$A:$A,MATCH($A1524,'Smelter Look-up'!$E:$E,0)))</f>
        <v/>
      </c>
      <c r="C1524" s="220" t="str">
        <f>IF(LEN(A1524)=0,"",INDEX('Smelter Look-up'!$C:$C,MATCH($A1524,'Smelter Look-up'!$E:$E,0)))</f>
        <v/>
      </c>
      <c r="D1524" s="282"/>
      <c r="E1524" s="216" t="str">
        <f ca="1">IF(ISERROR($V1524),"",OFFSET('Smelter Look-up'!$D$4,$V1524-4,0)&amp;"")</f>
        <v/>
      </c>
      <c r="F1524" s="216" t="str">
        <f ca="1">IF(ISERROR($V1524),"",OFFSET('Smelter Look-up'!$E$4,$V1524-4,0))</f>
        <v/>
      </c>
      <c r="G1524" s="216" t="str">
        <f ca="1">IF(C1524=$X$4,"Enter smelter details",IF(ISERROR($V1524),"",OFFSET('Smelter Look-up'!$F$4,$V1524-4,0)))</f>
        <v/>
      </c>
      <c r="H1524" s="217" t="str">
        <f ca="1">IF(ISERROR($V1524),"",OFFSET('Smelter Look-up'!$G$4,$V1524-4,0))</f>
        <v/>
      </c>
      <c r="I1524" s="218" t="str">
        <f ca="1">IF(ISERROR($V1524),"",OFFSET('Smelter Look-up'!$H$4,$V1524-4,0))</f>
        <v/>
      </c>
      <c r="J1524" s="218" t="str">
        <f ca="1">IF(ISERROR($V1524),"",OFFSET('Smelter Look-up'!$I$4,$V1524-4,0))</f>
        <v/>
      </c>
      <c r="K1524" s="272"/>
      <c r="L1524" s="272"/>
      <c r="M1524" s="272"/>
      <c r="N1524" s="272"/>
      <c r="O1524" s="272"/>
      <c r="P1524" s="219"/>
      <c r="Q1524" s="273"/>
      <c r="R1524" s="216" t="str">
        <f ca="1">IF(ISERROR($V1524),"",OFFSET('Smelter Look-up'!$C$4,$V1524-4,0)&amp;"")</f>
        <v/>
      </c>
      <c r="S1524" s="224" t="str">
        <f t="shared" ca="1" si="213"/>
        <v/>
      </c>
      <c r="T1524" s="224" t="str">
        <f ca="1">IF(B1524="","",IF(ISERROR(MATCH($J1524,SorP!$B$1:$B$6230,0)),"",INDIRECT("'SorP'!$A$"&amp;MATCH($J1524,SorP!$B$1:$B$6230,0))))</f>
        <v/>
      </c>
      <c r="U1524" s="240"/>
      <c r="V1524" s="274" t="e">
        <f>IF(C1524="",NA(),MATCH($B1524&amp;$C1524,'Smelter Look-up'!$J:$J,0))</f>
        <v>#N/A</v>
      </c>
      <c r="W1524" s="275"/>
      <c r="X1524" s="275">
        <f t="shared" ca="1" si="214"/>
        <v>0</v>
      </c>
      <c r="Y1524" s="275"/>
      <c r="Z1524" s="275"/>
      <c r="AB1524" s="277" t="str">
        <f t="shared" si="215"/>
        <v/>
      </c>
    </row>
    <row r="1525" spans="1:28" s="276" customFormat="1" ht="20.25">
      <c r="A1525" s="330"/>
      <c r="B1525" s="216" t="str">
        <f>IF(LEN(A1525)=0,"",INDEX('Smelter Look-up'!$A:$A,MATCH($A1525,'Smelter Look-up'!$E:$E,0)))</f>
        <v/>
      </c>
      <c r="C1525" s="220" t="str">
        <f>IF(LEN(A1525)=0,"",INDEX('Smelter Look-up'!$C:$C,MATCH($A1525,'Smelter Look-up'!$E:$E,0)))</f>
        <v/>
      </c>
      <c r="D1525" s="282"/>
      <c r="E1525" s="216" t="str">
        <f ca="1">IF(ISERROR($V1525),"",OFFSET('Smelter Look-up'!$D$4,$V1525-4,0)&amp;"")</f>
        <v/>
      </c>
      <c r="F1525" s="216" t="str">
        <f ca="1">IF(ISERROR($V1525),"",OFFSET('Smelter Look-up'!$E$4,$V1525-4,0))</f>
        <v/>
      </c>
      <c r="G1525" s="216" t="str">
        <f ca="1">IF(C1525=$X$4,"Enter smelter details",IF(ISERROR($V1525),"",OFFSET('Smelter Look-up'!$F$4,$V1525-4,0)))</f>
        <v/>
      </c>
      <c r="H1525" s="217" t="str">
        <f ca="1">IF(ISERROR($V1525),"",OFFSET('Smelter Look-up'!$G$4,$V1525-4,0))</f>
        <v/>
      </c>
      <c r="I1525" s="218" t="str">
        <f ca="1">IF(ISERROR($V1525),"",OFFSET('Smelter Look-up'!$H$4,$V1525-4,0))</f>
        <v/>
      </c>
      <c r="J1525" s="218" t="str">
        <f ca="1">IF(ISERROR($V1525),"",OFFSET('Smelter Look-up'!$I$4,$V1525-4,0))</f>
        <v/>
      </c>
      <c r="K1525" s="272"/>
      <c r="L1525" s="272"/>
      <c r="M1525" s="272"/>
      <c r="N1525" s="272"/>
      <c r="O1525" s="272"/>
      <c r="P1525" s="219"/>
      <c r="Q1525" s="273"/>
      <c r="R1525" s="216" t="str">
        <f ca="1">IF(ISERROR($V1525),"",OFFSET('Smelter Look-up'!$C$4,$V1525-4,0)&amp;"")</f>
        <v/>
      </c>
      <c r="S1525" s="224" t="str">
        <f t="shared" ca="1" si="213"/>
        <v/>
      </c>
      <c r="T1525" s="224" t="str">
        <f ca="1">IF(B1525="","",IF(ISERROR(MATCH($J1525,SorP!$B$1:$B$6230,0)),"",INDIRECT("'SorP'!$A$"&amp;MATCH($J1525,SorP!$B$1:$B$6230,0))))</f>
        <v/>
      </c>
      <c r="U1525" s="240"/>
      <c r="V1525" s="274" t="e">
        <f>IF(C1525="",NA(),MATCH($B1525&amp;$C1525,'Smelter Look-up'!$J:$J,0))</f>
        <v>#N/A</v>
      </c>
      <c r="W1525" s="275"/>
      <c r="X1525" s="275">
        <f t="shared" ca="1" si="214"/>
        <v>0</v>
      </c>
      <c r="Y1525" s="275"/>
      <c r="Z1525" s="275"/>
      <c r="AB1525" s="277" t="str">
        <f t="shared" si="215"/>
        <v/>
      </c>
    </row>
    <row r="1526" spans="1:28" s="276" customFormat="1" ht="20.25">
      <c r="A1526" s="330"/>
      <c r="B1526" s="216" t="str">
        <f>IF(LEN(A1526)=0,"",INDEX('Smelter Look-up'!$A:$A,MATCH($A1526,'Smelter Look-up'!$E:$E,0)))</f>
        <v/>
      </c>
      <c r="C1526" s="220" t="str">
        <f>IF(LEN(A1526)=0,"",INDEX('Smelter Look-up'!$C:$C,MATCH($A1526,'Smelter Look-up'!$E:$E,0)))</f>
        <v/>
      </c>
      <c r="D1526" s="282"/>
      <c r="E1526" s="216" t="str">
        <f ca="1">IF(ISERROR($V1526),"",OFFSET('Smelter Look-up'!$D$4,$V1526-4,0)&amp;"")</f>
        <v/>
      </c>
      <c r="F1526" s="216" t="str">
        <f ca="1">IF(ISERROR($V1526),"",OFFSET('Smelter Look-up'!$E$4,$V1526-4,0))</f>
        <v/>
      </c>
      <c r="G1526" s="216" t="str">
        <f ca="1">IF(C1526=$X$4,"Enter smelter details",IF(ISERROR($V1526),"",OFFSET('Smelter Look-up'!$F$4,$V1526-4,0)))</f>
        <v/>
      </c>
      <c r="H1526" s="217" t="str">
        <f ca="1">IF(ISERROR($V1526),"",OFFSET('Smelter Look-up'!$G$4,$V1526-4,0))</f>
        <v/>
      </c>
      <c r="I1526" s="218" t="str">
        <f ca="1">IF(ISERROR($V1526),"",OFFSET('Smelter Look-up'!$H$4,$V1526-4,0))</f>
        <v/>
      </c>
      <c r="J1526" s="218" t="str">
        <f ca="1">IF(ISERROR($V1526),"",OFFSET('Smelter Look-up'!$I$4,$V1526-4,0))</f>
        <v/>
      </c>
      <c r="K1526" s="272"/>
      <c r="L1526" s="272"/>
      <c r="M1526" s="272"/>
      <c r="N1526" s="272"/>
      <c r="O1526" s="272"/>
      <c r="P1526" s="219"/>
      <c r="Q1526" s="273"/>
      <c r="R1526" s="216" t="str">
        <f ca="1">IF(ISERROR($V1526),"",OFFSET('Smelter Look-up'!$C$4,$V1526-4,0)&amp;"")</f>
        <v/>
      </c>
      <c r="S1526" s="224" t="str">
        <f t="shared" ca="1" si="213"/>
        <v/>
      </c>
      <c r="T1526" s="224" t="str">
        <f ca="1">IF(B1526="","",IF(ISERROR(MATCH($J1526,SorP!$B$1:$B$6230,0)),"",INDIRECT("'SorP'!$A$"&amp;MATCH($J1526,SorP!$B$1:$B$6230,0))))</f>
        <v/>
      </c>
      <c r="U1526" s="240"/>
      <c r="V1526" s="274" t="e">
        <f>IF(C1526="",NA(),MATCH($B1526&amp;$C1526,'Smelter Look-up'!$J:$J,0))</f>
        <v>#N/A</v>
      </c>
      <c r="W1526" s="275"/>
      <c r="X1526" s="275">
        <f t="shared" ca="1" si="214"/>
        <v>0</v>
      </c>
      <c r="Y1526" s="275"/>
      <c r="Z1526" s="275"/>
      <c r="AB1526" s="277" t="str">
        <f t="shared" si="215"/>
        <v/>
      </c>
    </row>
    <row r="1527" spans="1:28" s="276" customFormat="1" ht="20.25">
      <c r="A1527" s="330"/>
      <c r="B1527" s="216" t="str">
        <f>IF(LEN(A1527)=0,"",INDEX('Smelter Look-up'!$A:$A,MATCH($A1527,'Smelter Look-up'!$E:$E,0)))</f>
        <v/>
      </c>
      <c r="C1527" s="220" t="str">
        <f>IF(LEN(A1527)=0,"",INDEX('Smelter Look-up'!$C:$C,MATCH($A1527,'Smelter Look-up'!$E:$E,0)))</f>
        <v/>
      </c>
      <c r="D1527" s="282"/>
      <c r="E1527" s="216" t="str">
        <f ca="1">IF(ISERROR($V1527),"",OFFSET('Smelter Look-up'!$D$4,$V1527-4,0)&amp;"")</f>
        <v/>
      </c>
      <c r="F1527" s="216" t="str">
        <f ca="1">IF(ISERROR($V1527),"",OFFSET('Smelter Look-up'!$E$4,$V1527-4,0))</f>
        <v/>
      </c>
      <c r="G1527" s="216" t="str">
        <f ca="1">IF(C1527=$X$4,"Enter smelter details",IF(ISERROR($V1527),"",OFFSET('Smelter Look-up'!$F$4,$V1527-4,0)))</f>
        <v/>
      </c>
      <c r="H1527" s="217" t="str">
        <f ca="1">IF(ISERROR($V1527),"",OFFSET('Smelter Look-up'!$G$4,$V1527-4,0))</f>
        <v/>
      </c>
      <c r="I1527" s="218" t="str">
        <f ca="1">IF(ISERROR($V1527),"",OFFSET('Smelter Look-up'!$H$4,$V1527-4,0))</f>
        <v/>
      </c>
      <c r="J1527" s="218" t="str">
        <f ca="1">IF(ISERROR($V1527),"",OFFSET('Smelter Look-up'!$I$4,$V1527-4,0))</f>
        <v/>
      </c>
      <c r="K1527" s="272"/>
      <c r="L1527" s="272"/>
      <c r="M1527" s="272"/>
      <c r="N1527" s="272"/>
      <c r="O1527" s="272"/>
      <c r="P1527" s="219"/>
      <c r="Q1527" s="273"/>
      <c r="R1527" s="216" t="str">
        <f ca="1">IF(ISERROR($V1527),"",OFFSET('Smelter Look-up'!$C$4,$V1527-4,0)&amp;"")</f>
        <v/>
      </c>
      <c r="S1527" s="224" t="str">
        <f t="shared" ca="1" si="213"/>
        <v/>
      </c>
      <c r="T1527" s="224" t="str">
        <f ca="1">IF(B1527="","",IF(ISERROR(MATCH($J1527,SorP!$B$1:$B$6230,0)),"",INDIRECT("'SorP'!$A$"&amp;MATCH($J1527,SorP!$B$1:$B$6230,0))))</f>
        <v/>
      </c>
      <c r="U1527" s="240"/>
      <c r="V1527" s="274" t="e">
        <f>IF(C1527="",NA(),MATCH($B1527&amp;$C1527,'Smelter Look-up'!$J:$J,0))</f>
        <v>#N/A</v>
      </c>
      <c r="W1527" s="275"/>
      <c r="X1527" s="275">
        <f t="shared" ca="1" si="214"/>
        <v>0</v>
      </c>
      <c r="Y1527" s="275"/>
      <c r="Z1527" s="275"/>
      <c r="AB1527" s="277" t="str">
        <f t="shared" si="215"/>
        <v/>
      </c>
    </row>
    <row r="1528" spans="1:28" s="276" customFormat="1" ht="20.25">
      <c r="A1528" s="330"/>
      <c r="B1528" s="216" t="str">
        <f>IF(LEN(A1528)=0,"",INDEX('Smelter Look-up'!$A:$A,MATCH($A1528,'Smelter Look-up'!$E:$E,0)))</f>
        <v/>
      </c>
      <c r="C1528" s="220" t="str">
        <f>IF(LEN(A1528)=0,"",INDEX('Smelter Look-up'!$C:$C,MATCH($A1528,'Smelter Look-up'!$E:$E,0)))</f>
        <v/>
      </c>
      <c r="D1528" s="282"/>
      <c r="E1528" s="216" t="str">
        <f ca="1">IF(ISERROR($V1528),"",OFFSET('Smelter Look-up'!$D$4,$V1528-4,0)&amp;"")</f>
        <v/>
      </c>
      <c r="F1528" s="216" t="str">
        <f ca="1">IF(ISERROR($V1528),"",OFFSET('Smelter Look-up'!$E$4,$V1528-4,0))</f>
        <v/>
      </c>
      <c r="G1528" s="216" t="str">
        <f ca="1">IF(C1528=$X$4,"Enter smelter details",IF(ISERROR($V1528),"",OFFSET('Smelter Look-up'!$F$4,$V1528-4,0)))</f>
        <v/>
      </c>
      <c r="H1528" s="217" t="str">
        <f ca="1">IF(ISERROR($V1528),"",OFFSET('Smelter Look-up'!$G$4,$V1528-4,0))</f>
        <v/>
      </c>
      <c r="I1528" s="218" t="str">
        <f ca="1">IF(ISERROR($V1528),"",OFFSET('Smelter Look-up'!$H$4,$V1528-4,0))</f>
        <v/>
      </c>
      <c r="J1528" s="218" t="str">
        <f ca="1">IF(ISERROR($V1528),"",OFFSET('Smelter Look-up'!$I$4,$V1528-4,0))</f>
        <v/>
      </c>
      <c r="K1528" s="272"/>
      <c r="L1528" s="272"/>
      <c r="M1528" s="272"/>
      <c r="N1528" s="272"/>
      <c r="O1528" s="272"/>
      <c r="P1528" s="219"/>
      <c r="Q1528" s="273"/>
      <c r="R1528" s="216" t="str">
        <f ca="1">IF(ISERROR($V1528),"",OFFSET('Smelter Look-up'!$C$4,$V1528-4,0)&amp;"")</f>
        <v/>
      </c>
      <c r="S1528" s="224" t="str">
        <f t="shared" ca="1" si="213"/>
        <v/>
      </c>
      <c r="T1528" s="224" t="str">
        <f ca="1">IF(B1528="","",IF(ISERROR(MATCH($J1528,SorP!$B$1:$B$6230,0)),"",INDIRECT("'SorP'!$A$"&amp;MATCH($J1528,SorP!$B$1:$B$6230,0))))</f>
        <v/>
      </c>
      <c r="U1528" s="240"/>
      <c r="V1528" s="274" t="e">
        <f>IF(C1528="",NA(),MATCH($B1528&amp;$C1528,'Smelter Look-up'!$J:$J,0))</f>
        <v>#N/A</v>
      </c>
      <c r="W1528" s="275"/>
      <c r="X1528" s="275">
        <f t="shared" ca="1" si="214"/>
        <v>0</v>
      </c>
      <c r="Y1528" s="275"/>
      <c r="Z1528" s="275"/>
      <c r="AB1528" s="277" t="str">
        <f t="shared" si="215"/>
        <v/>
      </c>
    </row>
    <row r="1529" spans="1:28" s="276" customFormat="1" ht="20.25">
      <c r="A1529" s="330"/>
      <c r="B1529" s="216" t="str">
        <f>IF(LEN(A1529)=0,"",INDEX('Smelter Look-up'!$A:$A,MATCH($A1529,'Smelter Look-up'!$E:$E,0)))</f>
        <v/>
      </c>
      <c r="C1529" s="220" t="str">
        <f>IF(LEN(A1529)=0,"",INDEX('Smelter Look-up'!$C:$C,MATCH($A1529,'Smelter Look-up'!$E:$E,0)))</f>
        <v/>
      </c>
      <c r="D1529" s="282"/>
      <c r="E1529" s="216" t="str">
        <f ca="1">IF(ISERROR($V1529),"",OFFSET('Smelter Look-up'!$D$4,$V1529-4,0)&amp;"")</f>
        <v/>
      </c>
      <c r="F1529" s="216" t="str">
        <f ca="1">IF(ISERROR($V1529),"",OFFSET('Smelter Look-up'!$E$4,$V1529-4,0))</f>
        <v/>
      </c>
      <c r="G1529" s="216" t="str">
        <f ca="1">IF(C1529=$X$4,"Enter smelter details",IF(ISERROR($V1529),"",OFFSET('Smelter Look-up'!$F$4,$V1529-4,0)))</f>
        <v/>
      </c>
      <c r="H1529" s="217" t="str">
        <f ca="1">IF(ISERROR($V1529),"",OFFSET('Smelter Look-up'!$G$4,$V1529-4,0))</f>
        <v/>
      </c>
      <c r="I1529" s="218" t="str">
        <f ca="1">IF(ISERROR($V1529),"",OFFSET('Smelter Look-up'!$H$4,$V1529-4,0))</f>
        <v/>
      </c>
      <c r="J1529" s="218" t="str">
        <f ca="1">IF(ISERROR($V1529),"",OFFSET('Smelter Look-up'!$I$4,$V1529-4,0))</f>
        <v/>
      </c>
      <c r="K1529" s="272"/>
      <c r="L1529" s="272"/>
      <c r="M1529" s="272"/>
      <c r="N1529" s="272"/>
      <c r="O1529" s="272"/>
      <c r="P1529" s="219"/>
      <c r="Q1529" s="273"/>
      <c r="R1529" s="216" t="str">
        <f ca="1">IF(ISERROR($V1529),"",OFFSET('Smelter Look-up'!$C$4,$V1529-4,0)&amp;"")</f>
        <v/>
      </c>
      <c r="S1529" s="224" t="str">
        <f t="shared" ca="1" si="213"/>
        <v/>
      </c>
      <c r="T1529" s="224" t="str">
        <f ca="1">IF(B1529="","",IF(ISERROR(MATCH($J1529,SorP!$B$1:$B$6230,0)),"",INDIRECT("'SorP'!$A$"&amp;MATCH($J1529,SorP!$B$1:$B$6230,0))))</f>
        <v/>
      </c>
      <c r="U1529" s="240"/>
      <c r="V1529" s="274" t="e">
        <f>IF(C1529="",NA(),MATCH($B1529&amp;$C1529,'Smelter Look-up'!$J:$J,0))</f>
        <v>#N/A</v>
      </c>
      <c r="W1529" s="275"/>
      <c r="X1529" s="275">
        <f t="shared" ca="1" si="214"/>
        <v>0</v>
      </c>
      <c r="Y1529" s="275"/>
      <c r="Z1529" s="275"/>
      <c r="AB1529" s="277" t="str">
        <f t="shared" si="215"/>
        <v/>
      </c>
    </row>
    <row r="1530" spans="1:28" s="276" customFormat="1" ht="20.25">
      <c r="A1530" s="330"/>
      <c r="B1530" s="216" t="str">
        <f>IF(LEN(A1530)=0,"",INDEX('Smelter Look-up'!$A:$A,MATCH($A1530,'Smelter Look-up'!$E:$E,0)))</f>
        <v/>
      </c>
      <c r="C1530" s="220" t="str">
        <f>IF(LEN(A1530)=0,"",INDEX('Smelter Look-up'!$C:$C,MATCH($A1530,'Smelter Look-up'!$E:$E,0)))</f>
        <v/>
      </c>
      <c r="D1530" s="282"/>
      <c r="E1530" s="216" t="str">
        <f ca="1">IF(ISERROR($V1530),"",OFFSET('Smelter Look-up'!$D$4,$V1530-4,0)&amp;"")</f>
        <v/>
      </c>
      <c r="F1530" s="216" t="str">
        <f ca="1">IF(ISERROR($V1530),"",OFFSET('Smelter Look-up'!$E$4,$V1530-4,0))</f>
        <v/>
      </c>
      <c r="G1530" s="216" t="str">
        <f ca="1">IF(C1530=$X$4,"Enter smelter details",IF(ISERROR($V1530),"",OFFSET('Smelter Look-up'!$F$4,$V1530-4,0)))</f>
        <v/>
      </c>
      <c r="H1530" s="217" t="str">
        <f ca="1">IF(ISERROR($V1530),"",OFFSET('Smelter Look-up'!$G$4,$V1530-4,0))</f>
        <v/>
      </c>
      <c r="I1530" s="218" t="str">
        <f ca="1">IF(ISERROR($V1530),"",OFFSET('Smelter Look-up'!$H$4,$V1530-4,0))</f>
        <v/>
      </c>
      <c r="J1530" s="218" t="str">
        <f ca="1">IF(ISERROR($V1530),"",OFFSET('Smelter Look-up'!$I$4,$V1530-4,0))</f>
        <v/>
      </c>
      <c r="K1530" s="272"/>
      <c r="L1530" s="272"/>
      <c r="M1530" s="272"/>
      <c r="N1530" s="272"/>
      <c r="O1530" s="272"/>
      <c r="P1530" s="219"/>
      <c r="Q1530" s="273"/>
      <c r="R1530" s="216" t="str">
        <f ca="1">IF(ISERROR($V1530),"",OFFSET('Smelter Look-up'!$C$4,$V1530-4,0)&amp;"")</f>
        <v/>
      </c>
      <c r="S1530" s="224" t="str">
        <f t="shared" ca="1" si="213"/>
        <v/>
      </c>
      <c r="T1530" s="224" t="str">
        <f ca="1">IF(B1530="","",IF(ISERROR(MATCH($J1530,SorP!$B$1:$B$6230,0)),"",INDIRECT("'SorP'!$A$"&amp;MATCH($J1530,SorP!$B$1:$B$6230,0))))</f>
        <v/>
      </c>
      <c r="U1530" s="240"/>
      <c r="V1530" s="274" t="e">
        <f>IF(C1530="",NA(),MATCH($B1530&amp;$C1530,'Smelter Look-up'!$J:$J,0))</f>
        <v>#N/A</v>
      </c>
      <c r="W1530" s="275"/>
      <c r="X1530" s="275">
        <f t="shared" ca="1" si="214"/>
        <v>0</v>
      </c>
      <c r="Y1530" s="275"/>
      <c r="Z1530" s="275"/>
      <c r="AB1530" s="277" t="str">
        <f t="shared" si="215"/>
        <v/>
      </c>
    </row>
    <row r="1531" spans="1:28" s="276" customFormat="1" ht="20.25">
      <c r="A1531" s="330"/>
      <c r="B1531" s="216" t="str">
        <f>IF(LEN(A1531)=0,"",INDEX('Smelter Look-up'!$A:$A,MATCH($A1531,'Smelter Look-up'!$E:$E,0)))</f>
        <v/>
      </c>
      <c r="C1531" s="220" t="str">
        <f>IF(LEN(A1531)=0,"",INDEX('Smelter Look-up'!$C:$C,MATCH($A1531,'Smelter Look-up'!$E:$E,0)))</f>
        <v/>
      </c>
      <c r="D1531" s="282"/>
      <c r="E1531" s="216" t="str">
        <f ca="1">IF(ISERROR($V1531),"",OFFSET('Smelter Look-up'!$D$4,$V1531-4,0)&amp;"")</f>
        <v/>
      </c>
      <c r="F1531" s="216" t="str">
        <f ca="1">IF(ISERROR($V1531),"",OFFSET('Smelter Look-up'!$E$4,$V1531-4,0))</f>
        <v/>
      </c>
      <c r="G1531" s="216" t="str">
        <f ca="1">IF(C1531=$X$4,"Enter smelter details",IF(ISERROR($V1531),"",OFFSET('Smelter Look-up'!$F$4,$V1531-4,0)))</f>
        <v/>
      </c>
      <c r="H1531" s="217" t="str">
        <f ca="1">IF(ISERROR($V1531),"",OFFSET('Smelter Look-up'!$G$4,$V1531-4,0))</f>
        <v/>
      </c>
      <c r="I1531" s="218" t="str">
        <f ca="1">IF(ISERROR($V1531),"",OFFSET('Smelter Look-up'!$H$4,$V1531-4,0))</f>
        <v/>
      </c>
      <c r="J1531" s="218" t="str">
        <f ca="1">IF(ISERROR($V1531),"",OFFSET('Smelter Look-up'!$I$4,$V1531-4,0))</f>
        <v/>
      </c>
      <c r="K1531" s="272"/>
      <c r="L1531" s="272"/>
      <c r="M1531" s="272"/>
      <c r="N1531" s="272"/>
      <c r="O1531" s="272"/>
      <c r="P1531" s="219"/>
      <c r="Q1531" s="273"/>
      <c r="R1531" s="216" t="str">
        <f ca="1">IF(ISERROR($V1531),"",OFFSET('Smelter Look-up'!$C$4,$V1531-4,0)&amp;"")</f>
        <v/>
      </c>
      <c r="S1531" s="224" t="str">
        <f t="shared" ref="S1531" ca="1" si="216">IF(B1531="","",IF(ISERROR(MATCH($E1531,CL,0)),"Unknown",INDIRECT("'C'!$A$"&amp;MATCH($E1531,CL,0)+1)))</f>
        <v/>
      </c>
      <c r="T1531" s="224" t="str">
        <f ca="1">IF(B1531="","",IF(ISERROR(MATCH($J1531,SorP!$B$1:$B$6230,0)),"",INDIRECT("'SorP'!$A$"&amp;MATCH($J1531,SorP!$B$1:$B$6230,0))))</f>
        <v/>
      </c>
      <c r="U1531" s="240"/>
      <c r="V1531" s="274" t="e">
        <f>IF(C1531="",NA(),MATCH($B1531&amp;$C1531,'Smelter Look-up'!$J:$J,0))</f>
        <v>#N/A</v>
      </c>
      <c r="W1531" s="275"/>
      <c r="X1531" s="275">
        <f t="shared" ref="X1531" ca="1" si="217">IF(AND(C1531="Smelter not listed",OR(LEN(D1531)=0,LEN(E1531)=0)),1,0)</f>
        <v>0</v>
      </c>
      <c r="Y1531" s="275"/>
      <c r="Z1531" s="275"/>
      <c r="AB1531" s="277" t="str">
        <f t="shared" ref="AB1531" si="218">B1531&amp;C1531</f>
        <v/>
      </c>
    </row>
    <row r="1532" spans="1:28" s="276" customFormat="1" ht="20.25">
      <c r="A1532" s="330"/>
      <c r="B1532" s="216" t="str">
        <f>IF(LEN(A1532)=0,"",INDEX('Smelter Look-up'!$A:$A,MATCH($A1532,'Smelter Look-up'!$E:$E,0)))</f>
        <v/>
      </c>
      <c r="C1532" s="220" t="str">
        <f>IF(LEN(A1532)=0,"",INDEX('Smelter Look-up'!$C:$C,MATCH($A1532,'Smelter Look-up'!$E:$E,0)))</f>
        <v/>
      </c>
      <c r="D1532" s="282"/>
      <c r="E1532" s="216" t="str">
        <f ca="1">IF(ISERROR($V1532),"",OFFSET('Smelter Look-up'!$D$4,$V1532-4,0)&amp;"")</f>
        <v/>
      </c>
      <c r="F1532" s="216" t="str">
        <f ca="1">IF(ISERROR($V1532),"",OFFSET('Smelter Look-up'!$E$4,$V1532-4,0))</f>
        <v/>
      </c>
      <c r="G1532" s="216" t="str">
        <f ca="1">IF(C1532=$X$4,"Enter smelter details",IF(ISERROR($V1532),"",OFFSET('Smelter Look-up'!$F$4,$V1532-4,0)))</f>
        <v/>
      </c>
      <c r="H1532" s="217" t="str">
        <f ca="1">IF(ISERROR($V1532),"",OFFSET('Smelter Look-up'!$G$4,$V1532-4,0))</f>
        <v/>
      </c>
      <c r="I1532" s="218" t="str">
        <f ca="1">IF(ISERROR($V1532),"",OFFSET('Smelter Look-up'!$H$4,$V1532-4,0))</f>
        <v/>
      </c>
      <c r="J1532" s="218" t="str">
        <f ca="1">IF(ISERROR($V1532),"",OFFSET('Smelter Look-up'!$I$4,$V1532-4,0))</f>
        <v/>
      </c>
      <c r="K1532" s="272"/>
      <c r="L1532" s="272"/>
      <c r="M1532" s="272"/>
      <c r="N1532" s="272"/>
      <c r="O1532" s="272"/>
      <c r="P1532" s="219"/>
      <c r="Q1532" s="273"/>
      <c r="R1532" s="216" t="str">
        <f ca="1">IF(ISERROR($V1532),"",OFFSET('Smelter Look-up'!$C$4,$V1532-4,0)&amp;"")</f>
        <v/>
      </c>
      <c r="S1532" s="224" t="str">
        <f t="shared" ref="S1532:S1563" ca="1" si="219">IF(B1532="","",IF(ISERROR(MATCH($E1532,CL,0)),"Unknown",INDIRECT("'C'!$A$"&amp;MATCH($E1532,CL,0)+1)))</f>
        <v/>
      </c>
      <c r="T1532" s="224" t="str">
        <f ca="1">IF(B1532="","",IF(ISERROR(MATCH($J1532,SorP!$B$1:$B$6230,0)),"",INDIRECT("'SorP'!$A$"&amp;MATCH($J1532,SorP!$B$1:$B$6230,0))))</f>
        <v/>
      </c>
      <c r="U1532" s="240"/>
      <c r="V1532" s="274" t="e">
        <f>IF(C1532="",NA(),MATCH($B1532&amp;$C1532,'Smelter Look-up'!$J:$J,0))</f>
        <v>#N/A</v>
      </c>
      <c r="W1532" s="275"/>
      <c r="X1532" s="275">
        <f t="shared" ref="X1532:X1563" ca="1" si="220">IF(AND(C1532="Smelter not listed",OR(LEN(D1532)=0,LEN(E1532)=0)),1,0)</f>
        <v>0</v>
      </c>
      <c r="Y1532" s="275"/>
      <c r="Z1532" s="275"/>
      <c r="AB1532" s="277" t="str">
        <f t="shared" ref="AB1532:AB1563" si="221">B1532&amp;C1532</f>
        <v/>
      </c>
    </row>
    <row r="1533" spans="1:28" s="276" customFormat="1" ht="20.25">
      <c r="A1533" s="330"/>
      <c r="B1533" s="216" t="str">
        <f>IF(LEN(A1533)=0,"",INDEX('Smelter Look-up'!$A:$A,MATCH($A1533,'Smelter Look-up'!$E:$E,0)))</f>
        <v/>
      </c>
      <c r="C1533" s="220" t="str">
        <f>IF(LEN(A1533)=0,"",INDEX('Smelter Look-up'!$C:$C,MATCH($A1533,'Smelter Look-up'!$E:$E,0)))</f>
        <v/>
      </c>
      <c r="D1533" s="282"/>
      <c r="E1533" s="216" t="str">
        <f ca="1">IF(ISERROR($V1533),"",OFFSET('Smelter Look-up'!$D$4,$V1533-4,0)&amp;"")</f>
        <v/>
      </c>
      <c r="F1533" s="216" t="str">
        <f ca="1">IF(ISERROR($V1533),"",OFFSET('Smelter Look-up'!$E$4,$V1533-4,0))</f>
        <v/>
      </c>
      <c r="G1533" s="216" t="str">
        <f ca="1">IF(C1533=$X$4,"Enter smelter details",IF(ISERROR($V1533),"",OFFSET('Smelter Look-up'!$F$4,$V1533-4,0)))</f>
        <v/>
      </c>
      <c r="H1533" s="217" t="str">
        <f ca="1">IF(ISERROR($V1533),"",OFFSET('Smelter Look-up'!$G$4,$V1533-4,0))</f>
        <v/>
      </c>
      <c r="I1533" s="218" t="str">
        <f ca="1">IF(ISERROR($V1533),"",OFFSET('Smelter Look-up'!$H$4,$V1533-4,0))</f>
        <v/>
      </c>
      <c r="J1533" s="218" t="str">
        <f ca="1">IF(ISERROR($V1533),"",OFFSET('Smelter Look-up'!$I$4,$V1533-4,0))</f>
        <v/>
      </c>
      <c r="K1533" s="272"/>
      <c r="L1533" s="272"/>
      <c r="M1533" s="272"/>
      <c r="N1533" s="272"/>
      <c r="O1533" s="272"/>
      <c r="P1533" s="219"/>
      <c r="Q1533" s="273"/>
      <c r="R1533" s="216" t="str">
        <f ca="1">IF(ISERROR($V1533),"",OFFSET('Smelter Look-up'!$C$4,$V1533-4,0)&amp;"")</f>
        <v/>
      </c>
      <c r="S1533" s="224" t="str">
        <f t="shared" ca="1" si="219"/>
        <v/>
      </c>
      <c r="T1533" s="224" t="str">
        <f ca="1">IF(B1533="","",IF(ISERROR(MATCH($J1533,SorP!$B$1:$B$6230,0)),"",INDIRECT("'SorP'!$A$"&amp;MATCH($J1533,SorP!$B$1:$B$6230,0))))</f>
        <v/>
      </c>
      <c r="U1533" s="240"/>
      <c r="V1533" s="274" t="e">
        <f>IF(C1533="",NA(),MATCH($B1533&amp;$C1533,'Smelter Look-up'!$J:$J,0))</f>
        <v>#N/A</v>
      </c>
      <c r="W1533" s="275"/>
      <c r="X1533" s="275">
        <f t="shared" ca="1" si="220"/>
        <v>0</v>
      </c>
      <c r="Y1533" s="275"/>
      <c r="Z1533" s="275"/>
      <c r="AB1533" s="277" t="str">
        <f t="shared" si="221"/>
        <v/>
      </c>
    </row>
    <row r="1534" spans="1:28" s="276" customFormat="1" ht="20.25">
      <c r="A1534" s="330"/>
      <c r="B1534" s="216" t="str">
        <f>IF(LEN(A1534)=0,"",INDEX('Smelter Look-up'!$A:$A,MATCH($A1534,'Smelter Look-up'!$E:$E,0)))</f>
        <v/>
      </c>
      <c r="C1534" s="220" t="str">
        <f>IF(LEN(A1534)=0,"",INDEX('Smelter Look-up'!$C:$C,MATCH($A1534,'Smelter Look-up'!$E:$E,0)))</f>
        <v/>
      </c>
      <c r="D1534" s="282"/>
      <c r="E1534" s="216" t="str">
        <f ca="1">IF(ISERROR($V1534),"",OFFSET('Smelter Look-up'!$D$4,$V1534-4,0)&amp;"")</f>
        <v/>
      </c>
      <c r="F1534" s="216" t="str">
        <f ca="1">IF(ISERROR($V1534),"",OFFSET('Smelter Look-up'!$E$4,$V1534-4,0))</f>
        <v/>
      </c>
      <c r="G1534" s="216" t="str">
        <f ca="1">IF(C1534=$X$4,"Enter smelter details",IF(ISERROR($V1534),"",OFFSET('Smelter Look-up'!$F$4,$V1534-4,0)))</f>
        <v/>
      </c>
      <c r="H1534" s="217" t="str">
        <f ca="1">IF(ISERROR($V1534),"",OFFSET('Smelter Look-up'!$G$4,$V1534-4,0))</f>
        <v/>
      </c>
      <c r="I1534" s="218" t="str">
        <f ca="1">IF(ISERROR($V1534),"",OFFSET('Smelter Look-up'!$H$4,$V1534-4,0))</f>
        <v/>
      </c>
      <c r="J1534" s="218" t="str">
        <f ca="1">IF(ISERROR($V1534),"",OFFSET('Smelter Look-up'!$I$4,$V1534-4,0))</f>
        <v/>
      </c>
      <c r="K1534" s="272"/>
      <c r="L1534" s="272"/>
      <c r="M1534" s="272"/>
      <c r="N1534" s="272"/>
      <c r="O1534" s="272"/>
      <c r="P1534" s="219"/>
      <c r="Q1534" s="273"/>
      <c r="R1534" s="216" t="str">
        <f ca="1">IF(ISERROR($V1534),"",OFFSET('Smelter Look-up'!$C$4,$V1534-4,0)&amp;"")</f>
        <v/>
      </c>
      <c r="S1534" s="224" t="str">
        <f t="shared" ca="1" si="219"/>
        <v/>
      </c>
      <c r="T1534" s="224" t="str">
        <f ca="1">IF(B1534="","",IF(ISERROR(MATCH($J1534,SorP!$B$1:$B$6230,0)),"",INDIRECT("'SorP'!$A$"&amp;MATCH($J1534,SorP!$B$1:$B$6230,0))))</f>
        <v/>
      </c>
      <c r="U1534" s="240"/>
      <c r="V1534" s="274" t="e">
        <f>IF(C1534="",NA(),MATCH($B1534&amp;$C1534,'Smelter Look-up'!$J:$J,0))</f>
        <v>#N/A</v>
      </c>
      <c r="W1534" s="275"/>
      <c r="X1534" s="275">
        <f t="shared" ca="1" si="220"/>
        <v>0</v>
      </c>
      <c r="Y1534" s="275"/>
      <c r="Z1534" s="275"/>
      <c r="AB1534" s="277" t="str">
        <f t="shared" si="221"/>
        <v/>
      </c>
    </row>
    <row r="1535" spans="1:28" s="276" customFormat="1" ht="20.25">
      <c r="A1535" s="330"/>
      <c r="B1535" s="216" t="str">
        <f>IF(LEN(A1535)=0,"",INDEX('Smelter Look-up'!$A:$A,MATCH($A1535,'Smelter Look-up'!$E:$E,0)))</f>
        <v/>
      </c>
      <c r="C1535" s="220" t="str">
        <f>IF(LEN(A1535)=0,"",INDEX('Smelter Look-up'!$C:$C,MATCH($A1535,'Smelter Look-up'!$E:$E,0)))</f>
        <v/>
      </c>
      <c r="D1535" s="282"/>
      <c r="E1535" s="216" t="str">
        <f ca="1">IF(ISERROR($V1535),"",OFFSET('Smelter Look-up'!$D$4,$V1535-4,0)&amp;"")</f>
        <v/>
      </c>
      <c r="F1535" s="216" t="str">
        <f ca="1">IF(ISERROR($V1535),"",OFFSET('Smelter Look-up'!$E$4,$V1535-4,0))</f>
        <v/>
      </c>
      <c r="G1535" s="216" t="str">
        <f ca="1">IF(C1535=$X$4,"Enter smelter details",IF(ISERROR($V1535),"",OFFSET('Smelter Look-up'!$F$4,$V1535-4,0)))</f>
        <v/>
      </c>
      <c r="H1535" s="217" t="str">
        <f ca="1">IF(ISERROR($V1535),"",OFFSET('Smelter Look-up'!$G$4,$V1535-4,0))</f>
        <v/>
      </c>
      <c r="I1535" s="218" t="str">
        <f ca="1">IF(ISERROR($V1535),"",OFFSET('Smelter Look-up'!$H$4,$V1535-4,0))</f>
        <v/>
      </c>
      <c r="J1535" s="218" t="str">
        <f ca="1">IF(ISERROR($V1535),"",OFFSET('Smelter Look-up'!$I$4,$V1535-4,0))</f>
        <v/>
      </c>
      <c r="K1535" s="272"/>
      <c r="L1535" s="272"/>
      <c r="M1535" s="272"/>
      <c r="N1535" s="272"/>
      <c r="O1535" s="272"/>
      <c r="P1535" s="219"/>
      <c r="Q1535" s="273"/>
      <c r="R1535" s="216" t="str">
        <f ca="1">IF(ISERROR($V1535),"",OFFSET('Smelter Look-up'!$C$4,$V1535-4,0)&amp;"")</f>
        <v/>
      </c>
      <c r="S1535" s="224" t="str">
        <f t="shared" ca="1" si="219"/>
        <v/>
      </c>
      <c r="T1535" s="224" t="str">
        <f ca="1">IF(B1535="","",IF(ISERROR(MATCH($J1535,SorP!$B$1:$B$6230,0)),"",INDIRECT("'SorP'!$A$"&amp;MATCH($J1535,SorP!$B$1:$B$6230,0))))</f>
        <v/>
      </c>
      <c r="U1535" s="240"/>
      <c r="V1535" s="274" t="e">
        <f>IF(C1535="",NA(),MATCH($B1535&amp;$C1535,'Smelter Look-up'!$J:$J,0))</f>
        <v>#N/A</v>
      </c>
      <c r="W1535" s="275"/>
      <c r="X1535" s="275">
        <f t="shared" ca="1" si="220"/>
        <v>0</v>
      </c>
      <c r="Y1535" s="275"/>
      <c r="Z1535" s="275"/>
      <c r="AB1535" s="277" t="str">
        <f t="shared" si="221"/>
        <v/>
      </c>
    </row>
    <row r="1536" spans="1:28" s="276" customFormat="1" ht="20.25">
      <c r="A1536" s="330"/>
      <c r="B1536" s="216" t="str">
        <f>IF(LEN(A1536)=0,"",INDEX('Smelter Look-up'!$A:$A,MATCH($A1536,'Smelter Look-up'!$E:$E,0)))</f>
        <v/>
      </c>
      <c r="C1536" s="220" t="str">
        <f>IF(LEN(A1536)=0,"",INDEX('Smelter Look-up'!$C:$C,MATCH($A1536,'Smelter Look-up'!$E:$E,0)))</f>
        <v/>
      </c>
      <c r="D1536" s="282"/>
      <c r="E1536" s="216" t="str">
        <f ca="1">IF(ISERROR($V1536),"",OFFSET('Smelter Look-up'!$D$4,$V1536-4,0)&amp;"")</f>
        <v/>
      </c>
      <c r="F1536" s="216" t="str">
        <f ca="1">IF(ISERROR($V1536),"",OFFSET('Smelter Look-up'!$E$4,$V1536-4,0))</f>
        <v/>
      </c>
      <c r="G1536" s="216" t="str">
        <f ca="1">IF(C1536=$X$4,"Enter smelter details",IF(ISERROR($V1536),"",OFFSET('Smelter Look-up'!$F$4,$V1536-4,0)))</f>
        <v/>
      </c>
      <c r="H1536" s="217" t="str">
        <f ca="1">IF(ISERROR($V1536),"",OFFSET('Smelter Look-up'!$G$4,$V1536-4,0))</f>
        <v/>
      </c>
      <c r="I1536" s="218" t="str">
        <f ca="1">IF(ISERROR($V1536),"",OFFSET('Smelter Look-up'!$H$4,$V1536-4,0))</f>
        <v/>
      </c>
      <c r="J1536" s="218" t="str">
        <f ca="1">IF(ISERROR($V1536),"",OFFSET('Smelter Look-up'!$I$4,$V1536-4,0))</f>
        <v/>
      </c>
      <c r="K1536" s="272"/>
      <c r="L1536" s="272"/>
      <c r="M1536" s="272"/>
      <c r="N1536" s="272"/>
      <c r="O1536" s="272"/>
      <c r="P1536" s="219"/>
      <c r="Q1536" s="273"/>
      <c r="R1536" s="216" t="str">
        <f ca="1">IF(ISERROR($V1536),"",OFFSET('Smelter Look-up'!$C$4,$V1536-4,0)&amp;"")</f>
        <v/>
      </c>
      <c r="S1536" s="224" t="str">
        <f t="shared" ca="1" si="219"/>
        <v/>
      </c>
      <c r="T1536" s="224" t="str">
        <f ca="1">IF(B1536="","",IF(ISERROR(MATCH($J1536,SorP!$B$1:$B$6230,0)),"",INDIRECT("'SorP'!$A$"&amp;MATCH($J1536,SorP!$B$1:$B$6230,0))))</f>
        <v/>
      </c>
      <c r="U1536" s="240"/>
      <c r="V1536" s="274" t="e">
        <f>IF(C1536="",NA(),MATCH($B1536&amp;$C1536,'Smelter Look-up'!$J:$J,0))</f>
        <v>#N/A</v>
      </c>
      <c r="W1536" s="275"/>
      <c r="X1536" s="275">
        <f t="shared" ca="1" si="220"/>
        <v>0</v>
      </c>
      <c r="Y1536" s="275"/>
      <c r="Z1536" s="275"/>
      <c r="AB1536" s="277" t="str">
        <f t="shared" si="221"/>
        <v/>
      </c>
    </row>
    <row r="1537" spans="1:28" s="276" customFormat="1" ht="20.25">
      <c r="A1537" s="330"/>
      <c r="B1537" s="216" t="str">
        <f>IF(LEN(A1537)=0,"",INDEX('Smelter Look-up'!$A:$A,MATCH($A1537,'Smelter Look-up'!$E:$E,0)))</f>
        <v/>
      </c>
      <c r="C1537" s="220" t="str">
        <f>IF(LEN(A1537)=0,"",INDEX('Smelter Look-up'!$C:$C,MATCH($A1537,'Smelter Look-up'!$E:$E,0)))</f>
        <v/>
      </c>
      <c r="D1537" s="282"/>
      <c r="E1537" s="216" t="str">
        <f ca="1">IF(ISERROR($V1537),"",OFFSET('Smelter Look-up'!$D$4,$V1537-4,0)&amp;"")</f>
        <v/>
      </c>
      <c r="F1537" s="216" t="str">
        <f ca="1">IF(ISERROR($V1537),"",OFFSET('Smelter Look-up'!$E$4,$V1537-4,0))</f>
        <v/>
      </c>
      <c r="G1537" s="216" t="str">
        <f ca="1">IF(C1537=$X$4,"Enter smelter details",IF(ISERROR($V1537),"",OFFSET('Smelter Look-up'!$F$4,$V1537-4,0)))</f>
        <v/>
      </c>
      <c r="H1537" s="217" t="str">
        <f ca="1">IF(ISERROR($V1537),"",OFFSET('Smelter Look-up'!$G$4,$V1537-4,0))</f>
        <v/>
      </c>
      <c r="I1537" s="218" t="str">
        <f ca="1">IF(ISERROR($V1537),"",OFFSET('Smelter Look-up'!$H$4,$V1537-4,0))</f>
        <v/>
      </c>
      <c r="J1537" s="218" t="str">
        <f ca="1">IF(ISERROR($V1537),"",OFFSET('Smelter Look-up'!$I$4,$V1537-4,0))</f>
        <v/>
      </c>
      <c r="K1537" s="272"/>
      <c r="L1537" s="272"/>
      <c r="M1537" s="272"/>
      <c r="N1537" s="272"/>
      <c r="O1537" s="272"/>
      <c r="P1537" s="219"/>
      <c r="Q1537" s="273"/>
      <c r="R1537" s="216" t="str">
        <f ca="1">IF(ISERROR($V1537),"",OFFSET('Smelter Look-up'!$C$4,$V1537-4,0)&amp;"")</f>
        <v/>
      </c>
      <c r="S1537" s="224" t="str">
        <f t="shared" ca="1" si="219"/>
        <v/>
      </c>
      <c r="T1537" s="224" t="str">
        <f ca="1">IF(B1537="","",IF(ISERROR(MATCH($J1537,SorP!$B$1:$B$6230,0)),"",INDIRECT("'SorP'!$A$"&amp;MATCH($J1537,SorP!$B$1:$B$6230,0))))</f>
        <v/>
      </c>
      <c r="U1537" s="240"/>
      <c r="V1537" s="274" t="e">
        <f>IF(C1537="",NA(),MATCH($B1537&amp;$C1537,'Smelter Look-up'!$J:$J,0))</f>
        <v>#N/A</v>
      </c>
      <c r="W1537" s="275"/>
      <c r="X1537" s="275">
        <f t="shared" ca="1" si="220"/>
        <v>0</v>
      </c>
      <c r="Y1537" s="275"/>
      <c r="Z1537" s="275"/>
      <c r="AB1537" s="277" t="str">
        <f t="shared" si="221"/>
        <v/>
      </c>
    </row>
    <row r="1538" spans="1:28" s="276" customFormat="1" ht="20.25">
      <c r="A1538" s="330"/>
      <c r="B1538" s="216" t="str">
        <f>IF(LEN(A1538)=0,"",INDEX('Smelter Look-up'!$A:$A,MATCH($A1538,'Smelter Look-up'!$E:$E,0)))</f>
        <v/>
      </c>
      <c r="C1538" s="220" t="str">
        <f>IF(LEN(A1538)=0,"",INDEX('Smelter Look-up'!$C:$C,MATCH($A1538,'Smelter Look-up'!$E:$E,0)))</f>
        <v/>
      </c>
      <c r="D1538" s="282"/>
      <c r="E1538" s="216" t="str">
        <f ca="1">IF(ISERROR($V1538),"",OFFSET('Smelter Look-up'!$D$4,$V1538-4,0)&amp;"")</f>
        <v/>
      </c>
      <c r="F1538" s="216" t="str">
        <f ca="1">IF(ISERROR($V1538),"",OFFSET('Smelter Look-up'!$E$4,$V1538-4,0))</f>
        <v/>
      </c>
      <c r="G1538" s="216" t="str">
        <f ca="1">IF(C1538=$X$4,"Enter smelter details",IF(ISERROR($V1538),"",OFFSET('Smelter Look-up'!$F$4,$V1538-4,0)))</f>
        <v/>
      </c>
      <c r="H1538" s="217" t="str">
        <f ca="1">IF(ISERROR($V1538),"",OFFSET('Smelter Look-up'!$G$4,$V1538-4,0))</f>
        <v/>
      </c>
      <c r="I1538" s="218" t="str">
        <f ca="1">IF(ISERROR($V1538),"",OFFSET('Smelter Look-up'!$H$4,$V1538-4,0))</f>
        <v/>
      </c>
      <c r="J1538" s="218" t="str">
        <f ca="1">IF(ISERROR($V1538),"",OFFSET('Smelter Look-up'!$I$4,$V1538-4,0))</f>
        <v/>
      </c>
      <c r="K1538" s="272"/>
      <c r="L1538" s="272"/>
      <c r="M1538" s="272"/>
      <c r="N1538" s="272"/>
      <c r="O1538" s="272"/>
      <c r="P1538" s="219"/>
      <c r="Q1538" s="273"/>
      <c r="R1538" s="216" t="str">
        <f ca="1">IF(ISERROR($V1538),"",OFFSET('Smelter Look-up'!$C$4,$V1538-4,0)&amp;"")</f>
        <v/>
      </c>
      <c r="S1538" s="224" t="str">
        <f t="shared" ca="1" si="219"/>
        <v/>
      </c>
      <c r="T1538" s="224" t="str">
        <f ca="1">IF(B1538="","",IF(ISERROR(MATCH($J1538,SorP!$B$1:$B$6230,0)),"",INDIRECT("'SorP'!$A$"&amp;MATCH($J1538,SorP!$B$1:$B$6230,0))))</f>
        <v/>
      </c>
      <c r="U1538" s="240"/>
      <c r="V1538" s="274" t="e">
        <f>IF(C1538="",NA(),MATCH($B1538&amp;$C1538,'Smelter Look-up'!$J:$J,0))</f>
        <v>#N/A</v>
      </c>
      <c r="W1538" s="275"/>
      <c r="X1538" s="275">
        <f t="shared" ca="1" si="220"/>
        <v>0</v>
      </c>
      <c r="Y1538" s="275"/>
      <c r="Z1538" s="275"/>
      <c r="AB1538" s="277" t="str">
        <f t="shared" si="221"/>
        <v/>
      </c>
    </row>
    <row r="1539" spans="1:28" s="276" customFormat="1" ht="20.25">
      <c r="A1539" s="330"/>
      <c r="B1539" s="216" t="str">
        <f>IF(LEN(A1539)=0,"",INDEX('Smelter Look-up'!$A:$A,MATCH($A1539,'Smelter Look-up'!$E:$E,0)))</f>
        <v/>
      </c>
      <c r="C1539" s="220" t="str">
        <f>IF(LEN(A1539)=0,"",INDEX('Smelter Look-up'!$C:$C,MATCH($A1539,'Smelter Look-up'!$E:$E,0)))</f>
        <v/>
      </c>
      <c r="D1539" s="282"/>
      <c r="E1539" s="216" t="str">
        <f ca="1">IF(ISERROR($V1539),"",OFFSET('Smelter Look-up'!$D$4,$V1539-4,0)&amp;"")</f>
        <v/>
      </c>
      <c r="F1539" s="216" t="str">
        <f ca="1">IF(ISERROR($V1539),"",OFFSET('Smelter Look-up'!$E$4,$V1539-4,0))</f>
        <v/>
      </c>
      <c r="G1539" s="216" t="str">
        <f ca="1">IF(C1539=$X$4,"Enter smelter details",IF(ISERROR($V1539),"",OFFSET('Smelter Look-up'!$F$4,$V1539-4,0)))</f>
        <v/>
      </c>
      <c r="H1539" s="217" t="str">
        <f ca="1">IF(ISERROR($V1539),"",OFFSET('Smelter Look-up'!$G$4,$V1539-4,0))</f>
        <v/>
      </c>
      <c r="I1539" s="218" t="str">
        <f ca="1">IF(ISERROR($V1539),"",OFFSET('Smelter Look-up'!$H$4,$V1539-4,0))</f>
        <v/>
      </c>
      <c r="J1539" s="218" t="str">
        <f ca="1">IF(ISERROR($V1539),"",OFFSET('Smelter Look-up'!$I$4,$V1539-4,0))</f>
        <v/>
      </c>
      <c r="K1539" s="272"/>
      <c r="L1539" s="272"/>
      <c r="M1539" s="272"/>
      <c r="N1539" s="272"/>
      <c r="O1539" s="272"/>
      <c r="P1539" s="219"/>
      <c r="Q1539" s="273"/>
      <c r="R1539" s="216" t="str">
        <f ca="1">IF(ISERROR($V1539),"",OFFSET('Smelter Look-up'!$C$4,$V1539-4,0)&amp;"")</f>
        <v/>
      </c>
      <c r="S1539" s="224" t="str">
        <f t="shared" ca="1" si="219"/>
        <v/>
      </c>
      <c r="T1539" s="224" t="str">
        <f ca="1">IF(B1539="","",IF(ISERROR(MATCH($J1539,SorP!$B$1:$B$6230,0)),"",INDIRECT("'SorP'!$A$"&amp;MATCH($J1539,SorP!$B$1:$B$6230,0))))</f>
        <v/>
      </c>
      <c r="U1539" s="240"/>
      <c r="V1539" s="274" t="e">
        <f>IF(C1539="",NA(),MATCH($B1539&amp;$C1539,'Smelter Look-up'!$J:$J,0))</f>
        <v>#N/A</v>
      </c>
      <c r="W1539" s="275"/>
      <c r="X1539" s="275">
        <f t="shared" ca="1" si="220"/>
        <v>0</v>
      </c>
      <c r="Y1539" s="275"/>
      <c r="Z1539" s="275"/>
      <c r="AB1539" s="277" t="str">
        <f t="shared" si="221"/>
        <v/>
      </c>
    </row>
    <row r="1540" spans="1:28" s="276" customFormat="1" ht="20.25">
      <c r="A1540" s="330"/>
      <c r="B1540" s="216" t="str">
        <f>IF(LEN(A1540)=0,"",INDEX('Smelter Look-up'!$A:$A,MATCH($A1540,'Smelter Look-up'!$E:$E,0)))</f>
        <v/>
      </c>
      <c r="C1540" s="220" t="str">
        <f>IF(LEN(A1540)=0,"",INDEX('Smelter Look-up'!$C:$C,MATCH($A1540,'Smelter Look-up'!$E:$E,0)))</f>
        <v/>
      </c>
      <c r="D1540" s="282"/>
      <c r="E1540" s="216" t="str">
        <f ca="1">IF(ISERROR($V1540),"",OFFSET('Smelter Look-up'!$D$4,$V1540-4,0)&amp;"")</f>
        <v/>
      </c>
      <c r="F1540" s="216" t="str">
        <f ca="1">IF(ISERROR($V1540),"",OFFSET('Smelter Look-up'!$E$4,$V1540-4,0))</f>
        <v/>
      </c>
      <c r="G1540" s="216" t="str">
        <f ca="1">IF(C1540=$X$4,"Enter smelter details",IF(ISERROR($V1540),"",OFFSET('Smelter Look-up'!$F$4,$V1540-4,0)))</f>
        <v/>
      </c>
      <c r="H1540" s="217" t="str">
        <f ca="1">IF(ISERROR($V1540),"",OFFSET('Smelter Look-up'!$G$4,$V1540-4,0))</f>
        <v/>
      </c>
      <c r="I1540" s="218" t="str">
        <f ca="1">IF(ISERROR($V1540),"",OFFSET('Smelter Look-up'!$H$4,$V1540-4,0))</f>
        <v/>
      </c>
      <c r="J1540" s="218" t="str">
        <f ca="1">IF(ISERROR($V1540),"",OFFSET('Smelter Look-up'!$I$4,$V1540-4,0))</f>
        <v/>
      </c>
      <c r="K1540" s="272"/>
      <c r="L1540" s="272"/>
      <c r="M1540" s="272"/>
      <c r="N1540" s="272"/>
      <c r="O1540" s="272"/>
      <c r="P1540" s="219"/>
      <c r="Q1540" s="273"/>
      <c r="R1540" s="216" t="str">
        <f ca="1">IF(ISERROR($V1540),"",OFFSET('Smelter Look-up'!$C$4,$V1540-4,0)&amp;"")</f>
        <v/>
      </c>
      <c r="S1540" s="224" t="str">
        <f t="shared" ca="1" si="219"/>
        <v/>
      </c>
      <c r="T1540" s="224" t="str">
        <f ca="1">IF(B1540="","",IF(ISERROR(MATCH($J1540,SorP!$B$1:$B$6230,0)),"",INDIRECT("'SorP'!$A$"&amp;MATCH($J1540,SorP!$B$1:$B$6230,0))))</f>
        <v/>
      </c>
      <c r="U1540" s="240"/>
      <c r="V1540" s="274" t="e">
        <f>IF(C1540="",NA(),MATCH($B1540&amp;$C1540,'Smelter Look-up'!$J:$J,0))</f>
        <v>#N/A</v>
      </c>
      <c r="W1540" s="275"/>
      <c r="X1540" s="275">
        <f t="shared" ca="1" si="220"/>
        <v>0</v>
      </c>
      <c r="Y1540" s="275"/>
      <c r="Z1540" s="275"/>
      <c r="AB1540" s="277" t="str">
        <f t="shared" si="221"/>
        <v/>
      </c>
    </row>
    <row r="1541" spans="1:28" s="276" customFormat="1" ht="20.25">
      <c r="A1541" s="330"/>
      <c r="B1541" s="216" t="str">
        <f>IF(LEN(A1541)=0,"",INDEX('Smelter Look-up'!$A:$A,MATCH($A1541,'Smelter Look-up'!$E:$E,0)))</f>
        <v/>
      </c>
      <c r="C1541" s="220" t="str">
        <f>IF(LEN(A1541)=0,"",INDEX('Smelter Look-up'!$C:$C,MATCH($A1541,'Smelter Look-up'!$E:$E,0)))</f>
        <v/>
      </c>
      <c r="D1541" s="282"/>
      <c r="E1541" s="216" t="str">
        <f ca="1">IF(ISERROR($V1541),"",OFFSET('Smelter Look-up'!$D$4,$V1541-4,0)&amp;"")</f>
        <v/>
      </c>
      <c r="F1541" s="216" t="str">
        <f ca="1">IF(ISERROR($V1541),"",OFFSET('Smelter Look-up'!$E$4,$V1541-4,0))</f>
        <v/>
      </c>
      <c r="G1541" s="216" t="str">
        <f ca="1">IF(C1541=$X$4,"Enter smelter details",IF(ISERROR($V1541),"",OFFSET('Smelter Look-up'!$F$4,$V1541-4,0)))</f>
        <v/>
      </c>
      <c r="H1541" s="217" t="str">
        <f ca="1">IF(ISERROR($V1541),"",OFFSET('Smelter Look-up'!$G$4,$V1541-4,0))</f>
        <v/>
      </c>
      <c r="I1541" s="218" t="str">
        <f ca="1">IF(ISERROR($V1541),"",OFFSET('Smelter Look-up'!$H$4,$V1541-4,0))</f>
        <v/>
      </c>
      <c r="J1541" s="218" t="str">
        <f ca="1">IF(ISERROR($V1541),"",OFFSET('Smelter Look-up'!$I$4,$V1541-4,0))</f>
        <v/>
      </c>
      <c r="K1541" s="272"/>
      <c r="L1541" s="272"/>
      <c r="M1541" s="272"/>
      <c r="N1541" s="272"/>
      <c r="O1541" s="272"/>
      <c r="P1541" s="219"/>
      <c r="Q1541" s="273"/>
      <c r="R1541" s="216" t="str">
        <f ca="1">IF(ISERROR($V1541),"",OFFSET('Smelter Look-up'!$C$4,$V1541-4,0)&amp;"")</f>
        <v/>
      </c>
      <c r="S1541" s="224" t="str">
        <f t="shared" ca="1" si="219"/>
        <v/>
      </c>
      <c r="T1541" s="224" t="str">
        <f ca="1">IF(B1541="","",IF(ISERROR(MATCH($J1541,SorP!$B$1:$B$6230,0)),"",INDIRECT("'SorP'!$A$"&amp;MATCH($J1541,SorP!$B$1:$B$6230,0))))</f>
        <v/>
      </c>
      <c r="U1541" s="240"/>
      <c r="V1541" s="274" t="e">
        <f>IF(C1541="",NA(),MATCH($B1541&amp;$C1541,'Smelter Look-up'!$J:$J,0))</f>
        <v>#N/A</v>
      </c>
      <c r="W1541" s="275"/>
      <c r="X1541" s="275">
        <f t="shared" ca="1" si="220"/>
        <v>0</v>
      </c>
      <c r="Y1541" s="275"/>
      <c r="Z1541" s="275"/>
      <c r="AB1541" s="277" t="str">
        <f t="shared" si="221"/>
        <v/>
      </c>
    </row>
    <row r="1542" spans="1:28" s="276" customFormat="1" ht="20.25">
      <c r="A1542" s="330"/>
      <c r="B1542" s="216" t="str">
        <f>IF(LEN(A1542)=0,"",INDEX('Smelter Look-up'!$A:$A,MATCH($A1542,'Smelter Look-up'!$E:$E,0)))</f>
        <v/>
      </c>
      <c r="C1542" s="220" t="str">
        <f>IF(LEN(A1542)=0,"",INDEX('Smelter Look-up'!$C:$C,MATCH($A1542,'Smelter Look-up'!$E:$E,0)))</f>
        <v/>
      </c>
      <c r="D1542" s="282"/>
      <c r="E1542" s="216" t="str">
        <f ca="1">IF(ISERROR($V1542),"",OFFSET('Smelter Look-up'!$D$4,$V1542-4,0)&amp;"")</f>
        <v/>
      </c>
      <c r="F1542" s="216" t="str">
        <f ca="1">IF(ISERROR($V1542),"",OFFSET('Smelter Look-up'!$E$4,$V1542-4,0))</f>
        <v/>
      </c>
      <c r="G1542" s="216" t="str">
        <f ca="1">IF(C1542=$X$4,"Enter smelter details",IF(ISERROR($V1542),"",OFFSET('Smelter Look-up'!$F$4,$V1542-4,0)))</f>
        <v/>
      </c>
      <c r="H1542" s="217" t="str">
        <f ca="1">IF(ISERROR($V1542),"",OFFSET('Smelter Look-up'!$G$4,$V1542-4,0))</f>
        <v/>
      </c>
      <c r="I1542" s="218" t="str">
        <f ca="1">IF(ISERROR($V1542),"",OFFSET('Smelter Look-up'!$H$4,$V1542-4,0))</f>
        <v/>
      </c>
      <c r="J1542" s="218" t="str">
        <f ca="1">IF(ISERROR($V1542),"",OFFSET('Smelter Look-up'!$I$4,$V1542-4,0))</f>
        <v/>
      </c>
      <c r="K1542" s="272"/>
      <c r="L1542" s="272"/>
      <c r="M1542" s="272"/>
      <c r="N1542" s="272"/>
      <c r="O1542" s="272"/>
      <c r="P1542" s="219"/>
      <c r="Q1542" s="273"/>
      <c r="R1542" s="216" t="str">
        <f ca="1">IF(ISERROR($V1542),"",OFFSET('Smelter Look-up'!$C$4,$V1542-4,0)&amp;"")</f>
        <v/>
      </c>
      <c r="S1542" s="224" t="str">
        <f t="shared" ca="1" si="219"/>
        <v/>
      </c>
      <c r="T1542" s="224" t="str">
        <f ca="1">IF(B1542="","",IF(ISERROR(MATCH($J1542,SorP!$B$1:$B$6230,0)),"",INDIRECT("'SorP'!$A$"&amp;MATCH($J1542,SorP!$B$1:$B$6230,0))))</f>
        <v/>
      </c>
      <c r="U1542" s="240"/>
      <c r="V1542" s="274" t="e">
        <f>IF(C1542="",NA(),MATCH($B1542&amp;$C1542,'Smelter Look-up'!$J:$J,0))</f>
        <v>#N/A</v>
      </c>
      <c r="W1542" s="275"/>
      <c r="X1542" s="275">
        <f t="shared" ca="1" si="220"/>
        <v>0</v>
      </c>
      <c r="Y1542" s="275"/>
      <c r="Z1542" s="275"/>
      <c r="AB1542" s="277" t="str">
        <f t="shared" si="221"/>
        <v/>
      </c>
    </row>
    <row r="1543" spans="1:28" s="276" customFormat="1" ht="20.25">
      <c r="A1543" s="330"/>
      <c r="B1543" s="216" t="str">
        <f>IF(LEN(A1543)=0,"",INDEX('Smelter Look-up'!$A:$A,MATCH($A1543,'Smelter Look-up'!$E:$E,0)))</f>
        <v/>
      </c>
      <c r="C1543" s="220" t="str">
        <f>IF(LEN(A1543)=0,"",INDEX('Smelter Look-up'!$C:$C,MATCH($A1543,'Smelter Look-up'!$E:$E,0)))</f>
        <v/>
      </c>
      <c r="D1543" s="282"/>
      <c r="E1543" s="216" t="str">
        <f ca="1">IF(ISERROR($V1543),"",OFFSET('Smelter Look-up'!$D$4,$V1543-4,0)&amp;"")</f>
        <v/>
      </c>
      <c r="F1543" s="216" t="str">
        <f ca="1">IF(ISERROR($V1543),"",OFFSET('Smelter Look-up'!$E$4,$V1543-4,0))</f>
        <v/>
      </c>
      <c r="G1543" s="216" t="str">
        <f ca="1">IF(C1543=$X$4,"Enter smelter details",IF(ISERROR($V1543),"",OFFSET('Smelter Look-up'!$F$4,$V1543-4,0)))</f>
        <v/>
      </c>
      <c r="H1543" s="217" t="str">
        <f ca="1">IF(ISERROR($V1543),"",OFFSET('Smelter Look-up'!$G$4,$V1543-4,0))</f>
        <v/>
      </c>
      <c r="I1543" s="218" t="str">
        <f ca="1">IF(ISERROR($V1543),"",OFFSET('Smelter Look-up'!$H$4,$V1543-4,0))</f>
        <v/>
      </c>
      <c r="J1543" s="218" t="str">
        <f ca="1">IF(ISERROR($V1543),"",OFFSET('Smelter Look-up'!$I$4,$V1543-4,0))</f>
        <v/>
      </c>
      <c r="K1543" s="272"/>
      <c r="L1543" s="272"/>
      <c r="M1543" s="272"/>
      <c r="N1543" s="272"/>
      <c r="O1543" s="272"/>
      <c r="P1543" s="219"/>
      <c r="Q1543" s="273"/>
      <c r="R1543" s="216" t="str">
        <f ca="1">IF(ISERROR($V1543),"",OFFSET('Smelter Look-up'!$C$4,$V1543-4,0)&amp;"")</f>
        <v/>
      </c>
      <c r="S1543" s="224" t="str">
        <f t="shared" ca="1" si="219"/>
        <v/>
      </c>
      <c r="T1543" s="224" t="str">
        <f ca="1">IF(B1543="","",IF(ISERROR(MATCH($J1543,SorP!$B$1:$B$6230,0)),"",INDIRECT("'SorP'!$A$"&amp;MATCH($J1543,SorP!$B$1:$B$6230,0))))</f>
        <v/>
      </c>
      <c r="U1543" s="240"/>
      <c r="V1543" s="274" t="e">
        <f>IF(C1543="",NA(),MATCH($B1543&amp;$C1543,'Smelter Look-up'!$J:$J,0))</f>
        <v>#N/A</v>
      </c>
      <c r="W1543" s="275"/>
      <c r="X1543" s="275">
        <f t="shared" ca="1" si="220"/>
        <v>0</v>
      </c>
      <c r="Y1543" s="275"/>
      <c r="Z1543" s="275"/>
      <c r="AB1543" s="277" t="str">
        <f t="shared" si="221"/>
        <v/>
      </c>
    </row>
    <row r="1544" spans="1:28" s="276" customFormat="1" ht="20.25">
      <c r="A1544" s="330"/>
      <c r="B1544" s="216" t="str">
        <f>IF(LEN(A1544)=0,"",INDEX('Smelter Look-up'!$A:$A,MATCH($A1544,'Smelter Look-up'!$E:$E,0)))</f>
        <v/>
      </c>
      <c r="C1544" s="220" t="str">
        <f>IF(LEN(A1544)=0,"",INDEX('Smelter Look-up'!$C:$C,MATCH($A1544,'Smelter Look-up'!$E:$E,0)))</f>
        <v/>
      </c>
      <c r="D1544" s="282"/>
      <c r="E1544" s="216" t="str">
        <f ca="1">IF(ISERROR($V1544),"",OFFSET('Smelter Look-up'!$D$4,$V1544-4,0)&amp;"")</f>
        <v/>
      </c>
      <c r="F1544" s="216" t="str">
        <f ca="1">IF(ISERROR($V1544),"",OFFSET('Smelter Look-up'!$E$4,$V1544-4,0))</f>
        <v/>
      </c>
      <c r="G1544" s="216" t="str">
        <f ca="1">IF(C1544=$X$4,"Enter smelter details",IF(ISERROR($V1544),"",OFFSET('Smelter Look-up'!$F$4,$V1544-4,0)))</f>
        <v/>
      </c>
      <c r="H1544" s="217" t="str">
        <f ca="1">IF(ISERROR($V1544),"",OFFSET('Smelter Look-up'!$G$4,$V1544-4,0))</f>
        <v/>
      </c>
      <c r="I1544" s="218" t="str">
        <f ca="1">IF(ISERROR($V1544),"",OFFSET('Smelter Look-up'!$H$4,$V1544-4,0))</f>
        <v/>
      </c>
      <c r="J1544" s="218" t="str">
        <f ca="1">IF(ISERROR($V1544),"",OFFSET('Smelter Look-up'!$I$4,$V1544-4,0))</f>
        <v/>
      </c>
      <c r="K1544" s="272"/>
      <c r="L1544" s="272"/>
      <c r="M1544" s="272"/>
      <c r="N1544" s="272"/>
      <c r="O1544" s="272"/>
      <c r="P1544" s="219"/>
      <c r="Q1544" s="273"/>
      <c r="R1544" s="216" t="str">
        <f ca="1">IF(ISERROR($V1544),"",OFFSET('Smelter Look-up'!$C$4,$V1544-4,0)&amp;"")</f>
        <v/>
      </c>
      <c r="S1544" s="224" t="str">
        <f t="shared" ca="1" si="219"/>
        <v/>
      </c>
      <c r="T1544" s="224" t="str">
        <f ca="1">IF(B1544="","",IF(ISERROR(MATCH($J1544,SorP!$B$1:$B$6230,0)),"",INDIRECT("'SorP'!$A$"&amp;MATCH($J1544,SorP!$B$1:$B$6230,0))))</f>
        <v/>
      </c>
      <c r="U1544" s="240"/>
      <c r="V1544" s="274" t="e">
        <f>IF(C1544="",NA(),MATCH($B1544&amp;$C1544,'Smelter Look-up'!$J:$J,0))</f>
        <v>#N/A</v>
      </c>
      <c r="W1544" s="275"/>
      <c r="X1544" s="275">
        <f t="shared" ca="1" si="220"/>
        <v>0</v>
      </c>
      <c r="Y1544" s="275"/>
      <c r="Z1544" s="275"/>
      <c r="AB1544" s="277" t="str">
        <f t="shared" si="221"/>
        <v/>
      </c>
    </row>
    <row r="1545" spans="1:28" s="276" customFormat="1" ht="20.25">
      <c r="A1545" s="330"/>
      <c r="B1545" s="216" t="str">
        <f>IF(LEN(A1545)=0,"",INDEX('Smelter Look-up'!$A:$A,MATCH($A1545,'Smelter Look-up'!$E:$E,0)))</f>
        <v/>
      </c>
      <c r="C1545" s="220" t="str">
        <f>IF(LEN(A1545)=0,"",INDEX('Smelter Look-up'!$C:$C,MATCH($A1545,'Smelter Look-up'!$E:$E,0)))</f>
        <v/>
      </c>
      <c r="D1545" s="282"/>
      <c r="E1545" s="216" t="str">
        <f ca="1">IF(ISERROR($V1545),"",OFFSET('Smelter Look-up'!$D$4,$V1545-4,0)&amp;"")</f>
        <v/>
      </c>
      <c r="F1545" s="216" t="str">
        <f ca="1">IF(ISERROR($V1545),"",OFFSET('Smelter Look-up'!$E$4,$V1545-4,0))</f>
        <v/>
      </c>
      <c r="G1545" s="216" t="str">
        <f ca="1">IF(C1545=$X$4,"Enter smelter details",IF(ISERROR($V1545),"",OFFSET('Smelter Look-up'!$F$4,$V1545-4,0)))</f>
        <v/>
      </c>
      <c r="H1545" s="217" t="str">
        <f ca="1">IF(ISERROR($V1545),"",OFFSET('Smelter Look-up'!$G$4,$V1545-4,0))</f>
        <v/>
      </c>
      <c r="I1545" s="218" t="str">
        <f ca="1">IF(ISERROR($V1545),"",OFFSET('Smelter Look-up'!$H$4,$V1545-4,0))</f>
        <v/>
      </c>
      <c r="J1545" s="218" t="str">
        <f ca="1">IF(ISERROR($V1545),"",OFFSET('Smelter Look-up'!$I$4,$V1545-4,0))</f>
        <v/>
      </c>
      <c r="K1545" s="272"/>
      <c r="L1545" s="272"/>
      <c r="M1545" s="272"/>
      <c r="N1545" s="272"/>
      <c r="O1545" s="272"/>
      <c r="P1545" s="219"/>
      <c r="Q1545" s="273"/>
      <c r="R1545" s="216" t="str">
        <f ca="1">IF(ISERROR($V1545),"",OFFSET('Smelter Look-up'!$C$4,$V1545-4,0)&amp;"")</f>
        <v/>
      </c>
      <c r="S1545" s="224" t="str">
        <f t="shared" ca="1" si="219"/>
        <v/>
      </c>
      <c r="T1545" s="224" t="str">
        <f ca="1">IF(B1545="","",IF(ISERROR(MATCH($J1545,SorP!$B$1:$B$6230,0)),"",INDIRECT("'SorP'!$A$"&amp;MATCH($J1545,SorP!$B$1:$B$6230,0))))</f>
        <v/>
      </c>
      <c r="U1545" s="240"/>
      <c r="V1545" s="274" t="e">
        <f>IF(C1545="",NA(),MATCH($B1545&amp;$C1545,'Smelter Look-up'!$J:$J,0))</f>
        <v>#N/A</v>
      </c>
      <c r="W1545" s="275"/>
      <c r="X1545" s="275">
        <f t="shared" ca="1" si="220"/>
        <v>0</v>
      </c>
      <c r="Y1545" s="275"/>
      <c r="Z1545" s="275"/>
      <c r="AB1545" s="277" t="str">
        <f t="shared" si="221"/>
        <v/>
      </c>
    </row>
    <row r="1546" spans="1:28" s="276" customFormat="1" ht="20.25">
      <c r="A1546" s="330"/>
      <c r="B1546" s="216" t="str">
        <f>IF(LEN(A1546)=0,"",INDEX('Smelter Look-up'!$A:$A,MATCH($A1546,'Smelter Look-up'!$E:$E,0)))</f>
        <v/>
      </c>
      <c r="C1546" s="220" t="str">
        <f>IF(LEN(A1546)=0,"",INDEX('Smelter Look-up'!$C:$C,MATCH($A1546,'Smelter Look-up'!$E:$E,0)))</f>
        <v/>
      </c>
      <c r="D1546" s="282"/>
      <c r="E1546" s="216" t="str">
        <f ca="1">IF(ISERROR($V1546),"",OFFSET('Smelter Look-up'!$D$4,$V1546-4,0)&amp;"")</f>
        <v/>
      </c>
      <c r="F1546" s="216" t="str">
        <f ca="1">IF(ISERROR($V1546),"",OFFSET('Smelter Look-up'!$E$4,$V1546-4,0))</f>
        <v/>
      </c>
      <c r="G1546" s="216" t="str">
        <f ca="1">IF(C1546=$X$4,"Enter smelter details",IF(ISERROR($V1546),"",OFFSET('Smelter Look-up'!$F$4,$V1546-4,0)))</f>
        <v/>
      </c>
      <c r="H1546" s="217" t="str">
        <f ca="1">IF(ISERROR($V1546),"",OFFSET('Smelter Look-up'!$G$4,$V1546-4,0))</f>
        <v/>
      </c>
      <c r="I1546" s="218" t="str">
        <f ca="1">IF(ISERROR($V1546),"",OFFSET('Smelter Look-up'!$H$4,$V1546-4,0))</f>
        <v/>
      </c>
      <c r="J1546" s="218" t="str">
        <f ca="1">IF(ISERROR($V1546),"",OFFSET('Smelter Look-up'!$I$4,$V1546-4,0))</f>
        <v/>
      </c>
      <c r="K1546" s="272"/>
      <c r="L1546" s="272"/>
      <c r="M1546" s="272"/>
      <c r="N1546" s="272"/>
      <c r="O1546" s="272"/>
      <c r="P1546" s="219"/>
      <c r="Q1546" s="273"/>
      <c r="R1546" s="216" t="str">
        <f ca="1">IF(ISERROR($V1546),"",OFFSET('Smelter Look-up'!$C$4,$V1546-4,0)&amp;"")</f>
        <v/>
      </c>
      <c r="S1546" s="224" t="str">
        <f t="shared" ca="1" si="219"/>
        <v/>
      </c>
      <c r="T1546" s="224" t="str">
        <f ca="1">IF(B1546="","",IF(ISERROR(MATCH($J1546,SorP!$B$1:$B$6230,0)),"",INDIRECT("'SorP'!$A$"&amp;MATCH($J1546,SorP!$B$1:$B$6230,0))))</f>
        <v/>
      </c>
      <c r="U1546" s="240"/>
      <c r="V1546" s="274" t="e">
        <f>IF(C1546="",NA(),MATCH($B1546&amp;$C1546,'Smelter Look-up'!$J:$J,0))</f>
        <v>#N/A</v>
      </c>
      <c r="W1546" s="275"/>
      <c r="X1546" s="275">
        <f t="shared" ca="1" si="220"/>
        <v>0</v>
      </c>
      <c r="Y1546" s="275"/>
      <c r="Z1546" s="275"/>
      <c r="AB1546" s="277" t="str">
        <f t="shared" si="221"/>
        <v/>
      </c>
    </row>
    <row r="1547" spans="1:28" s="276" customFormat="1" ht="20.25">
      <c r="A1547" s="330"/>
      <c r="B1547" s="216" t="str">
        <f>IF(LEN(A1547)=0,"",INDEX('Smelter Look-up'!$A:$A,MATCH($A1547,'Smelter Look-up'!$E:$E,0)))</f>
        <v/>
      </c>
      <c r="C1547" s="220" t="str">
        <f>IF(LEN(A1547)=0,"",INDEX('Smelter Look-up'!$C:$C,MATCH($A1547,'Smelter Look-up'!$E:$E,0)))</f>
        <v/>
      </c>
      <c r="D1547" s="282"/>
      <c r="E1547" s="216" t="str">
        <f ca="1">IF(ISERROR($V1547),"",OFFSET('Smelter Look-up'!$D$4,$V1547-4,0)&amp;"")</f>
        <v/>
      </c>
      <c r="F1547" s="216" t="str">
        <f ca="1">IF(ISERROR($V1547),"",OFFSET('Smelter Look-up'!$E$4,$V1547-4,0))</f>
        <v/>
      </c>
      <c r="G1547" s="216" t="str">
        <f ca="1">IF(C1547=$X$4,"Enter smelter details",IF(ISERROR($V1547),"",OFFSET('Smelter Look-up'!$F$4,$V1547-4,0)))</f>
        <v/>
      </c>
      <c r="H1547" s="217" t="str">
        <f ca="1">IF(ISERROR($V1547),"",OFFSET('Smelter Look-up'!$G$4,$V1547-4,0))</f>
        <v/>
      </c>
      <c r="I1547" s="218" t="str">
        <f ca="1">IF(ISERROR($V1547),"",OFFSET('Smelter Look-up'!$H$4,$V1547-4,0))</f>
        <v/>
      </c>
      <c r="J1547" s="218" t="str">
        <f ca="1">IF(ISERROR($V1547),"",OFFSET('Smelter Look-up'!$I$4,$V1547-4,0))</f>
        <v/>
      </c>
      <c r="K1547" s="272"/>
      <c r="L1547" s="272"/>
      <c r="M1547" s="272"/>
      <c r="N1547" s="272"/>
      <c r="O1547" s="272"/>
      <c r="P1547" s="219"/>
      <c r="Q1547" s="273"/>
      <c r="R1547" s="216" t="str">
        <f ca="1">IF(ISERROR($V1547),"",OFFSET('Smelter Look-up'!$C$4,$V1547-4,0)&amp;"")</f>
        <v/>
      </c>
      <c r="S1547" s="224" t="str">
        <f t="shared" ca="1" si="219"/>
        <v/>
      </c>
      <c r="T1547" s="224" t="str">
        <f ca="1">IF(B1547="","",IF(ISERROR(MATCH($J1547,SorP!$B$1:$B$6230,0)),"",INDIRECT("'SorP'!$A$"&amp;MATCH($J1547,SorP!$B$1:$B$6230,0))))</f>
        <v/>
      </c>
      <c r="U1547" s="240"/>
      <c r="V1547" s="274" t="e">
        <f>IF(C1547="",NA(),MATCH($B1547&amp;$C1547,'Smelter Look-up'!$J:$J,0))</f>
        <v>#N/A</v>
      </c>
      <c r="W1547" s="275"/>
      <c r="X1547" s="275">
        <f t="shared" ca="1" si="220"/>
        <v>0</v>
      </c>
      <c r="Y1547" s="275"/>
      <c r="Z1547" s="275"/>
      <c r="AB1547" s="277" t="str">
        <f t="shared" si="221"/>
        <v/>
      </c>
    </row>
    <row r="1548" spans="1:28" s="276" customFormat="1" ht="20.25">
      <c r="A1548" s="330"/>
      <c r="B1548" s="216" t="str">
        <f>IF(LEN(A1548)=0,"",INDEX('Smelter Look-up'!$A:$A,MATCH($A1548,'Smelter Look-up'!$E:$E,0)))</f>
        <v/>
      </c>
      <c r="C1548" s="220" t="str">
        <f>IF(LEN(A1548)=0,"",INDEX('Smelter Look-up'!$C:$C,MATCH($A1548,'Smelter Look-up'!$E:$E,0)))</f>
        <v/>
      </c>
      <c r="D1548" s="282"/>
      <c r="E1548" s="216" t="str">
        <f ca="1">IF(ISERROR($V1548),"",OFFSET('Smelter Look-up'!$D$4,$V1548-4,0)&amp;"")</f>
        <v/>
      </c>
      <c r="F1548" s="216" t="str">
        <f ca="1">IF(ISERROR($V1548),"",OFFSET('Smelter Look-up'!$E$4,$V1548-4,0))</f>
        <v/>
      </c>
      <c r="G1548" s="216" t="str">
        <f ca="1">IF(C1548=$X$4,"Enter smelter details",IF(ISERROR($V1548),"",OFFSET('Smelter Look-up'!$F$4,$V1548-4,0)))</f>
        <v/>
      </c>
      <c r="H1548" s="217" t="str">
        <f ca="1">IF(ISERROR($V1548),"",OFFSET('Smelter Look-up'!$G$4,$V1548-4,0))</f>
        <v/>
      </c>
      <c r="I1548" s="218" t="str">
        <f ca="1">IF(ISERROR($V1548),"",OFFSET('Smelter Look-up'!$H$4,$V1548-4,0))</f>
        <v/>
      </c>
      <c r="J1548" s="218" t="str">
        <f ca="1">IF(ISERROR($V1548),"",OFFSET('Smelter Look-up'!$I$4,$V1548-4,0))</f>
        <v/>
      </c>
      <c r="K1548" s="272"/>
      <c r="L1548" s="272"/>
      <c r="M1548" s="272"/>
      <c r="N1548" s="272"/>
      <c r="O1548" s="272"/>
      <c r="P1548" s="219"/>
      <c r="Q1548" s="273"/>
      <c r="R1548" s="216" t="str">
        <f ca="1">IF(ISERROR($V1548),"",OFFSET('Smelter Look-up'!$C$4,$V1548-4,0)&amp;"")</f>
        <v/>
      </c>
      <c r="S1548" s="224" t="str">
        <f t="shared" ca="1" si="219"/>
        <v/>
      </c>
      <c r="T1548" s="224" t="str">
        <f ca="1">IF(B1548="","",IF(ISERROR(MATCH($J1548,SorP!$B$1:$B$6230,0)),"",INDIRECT("'SorP'!$A$"&amp;MATCH($J1548,SorP!$B$1:$B$6230,0))))</f>
        <v/>
      </c>
      <c r="U1548" s="240"/>
      <c r="V1548" s="274" t="e">
        <f>IF(C1548="",NA(),MATCH($B1548&amp;$C1548,'Smelter Look-up'!$J:$J,0))</f>
        <v>#N/A</v>
      </c>
      <c r="W1548" s="275"/>
      <c r="X1548" s="275">
        <f t="shared" ca="1" si="220"/>
        <v>0</v>
      </c>
      <c r="Y1548" s="275"/>
      <c r="Z1548" s="275"/>
      <c r="AB1548" s="277" t="str">
        <f t="shared" si="221"/>
        <v/>
      </c>
    </row>
    <row r="1549" spans="1:28" s="276" customFormat="1" ht="20.25">
      <c r="A1549" s="330"/>
      <c r="B1549" s="216" t="str">
        <f>IF(LEN(A1549)=0,"",INDEX('Smelter Look-up'!$A:$A,MATCH($A1549,'Smelter Look-up'!$E:$E,0)))</f>
        <v/>
      </c>
      <c r="C1549" s="220" t="str">
        <f>IF(LEN(A1549)=0,"",INDEX('Smelter Look-up'!$C:$C,MATCH($A1549,'Smelter Look-up'!$E:$E,0)))</f>
        <v/>
      </c>
      <c r="D1549" s="282"/>
      <c r="E1549" s="216" t="str">
        <f ca="1">IF(ISERROR($V1549),"",OFFSET('Smelter Look-up'!$D$4,$V1549-4,0)&amp;"")</f>
        <v/>
      </c>
      <c r="F1549" s="216" t="str">
        <f ca="1">IF(ISERROR($V1549),"",OFFSET('Smelter Look-up'!$E$4,$V1549-4,0))</f>
        <v/>
      </c>
      <c r="G1549" s="216" t="str">
        <f ca="1">IF(C1549=$X$4,"Enter smelter details",IF(ISERROR($V1549),"",OFFSET('Smelter Look-up'!$F$4,$V1549-4,0)))</f>
        <v/>
      </c>
      <c r="H1549" s="217" t="str">
        <f ca="1">IF(ISERROR($V1549),"",OFFSET('Smelter Look-up'!$G$4,$V1549-4,0))</f>
        <v/>
      </c>
      <c r="I1549" s="218" t="str">
        <f ca="1">IF(ISERROR($V1549),"",OFFSET('Smelter Look-up'!$H$4,$V1549-4,0))</f>
        <v/>
      </c>
      <c r="J1549" s="218" t="str">
        <f ca="1">IF(ISERROR($V1549),"",OFFSET('Smelter Look-up'!$I$4,$V1549-4,0))</f>
        <v/>
      </c>
      <c r="K1549" s="272"/>
      <c r="L1549" s="272"/>
      <c r="M1549" s="272"/>
      <c r="N1549" s="272"/>
      <c r="O1549" s="272"/>
      <c r="P1549" s="219"/>
      <c r="Q1549" s="273"/>
      <c r="R1549" s="216" t="str">
        <f ca="1">IF(ISERROR($V1549),"",OFFSET('Smelter Look-up'!$C$4,$V1549-4,0)&amp;"")</f>
        <v/>
      </c>
      <c r="S1549" s="224" t="str">
        <f t="shared" ca="1" si="219"/>
        <v/>
      </c>
      <c r="T1549" s="224" t="str">
        <f ca="1">IF(B1549="","",IF(ISERROR(MATCH($J1549,SorP!$B$1:$B$6230,0)),"",INDIRECT("'SorP'!$A$"&amp;MATCH($J1549,SorP!$B$1:$B$6230,0))))</f>
        <v/>
      </c>
      <c r="U1549" s="240"/>
      <c r="V1549" s="274" t="e">
        <f>IF(C1549="",NA(),MATCH($B1549&amp;$C1549,'Smelter Look-up'!$J:$J,0))</f>
        <v>#N/A</v>
      </c>
      <c r="W1549" s="275"/>
      <c r="X1549" s="275">
        <f t="shared" ca="1" si="220"/>
        <v>0</v>
      </c>
      <c r="Y1549" s="275"/>
      <c r="Z1549" s="275"/>
      <c r="AB1549" s="277" t="str">
        <f t="shared" si="221"/>
        <v/>
      </c>
    </row>
    <row r="1550" spans="1:28" s="276" customFormat="1" ht="20.25">
      <c r="A1550" s="330"/>
      <c r="B1550" s="216" t="str">
        <f>IF(LEN(A1550)=0,"",INDEX('Smelter Look-up'!$A:$A,MATCH($A1550,'Smelter Look-up'!$E:$E,0)))</f>
        <v/>
      </c>
      <c r="C1550" s="220" t="str">
        <f>IF(LEN(A1550)=0,"",INDEX('Smelter Look-up'!$C:$C,MATCH($A1550,'Smelter Look-up'!$E:$E,0)))</f>
        <v/>
      </c>
      <c r="D1550" s="282"/>
      <c r="E1550" s="216" t="str">
        <f ca="1">IF(ISERROR($V1550),"",OFFSET('Smelter Look-up'!$D$4,$V1550-4,0)&amp;"")</f>
        <v/>
      </c>
      <c r="F1550" s="216" t="str">
        <f ca="1">IF(ISERROR($V1550),"",OFFSET('Smelter Look-up'!$E$4,$V1550-4,0))</f>
        <v/>
      </c>
      <c r="G1550" s="216" t="str">
        <f ca="1">IF(C1550=$X$4,"Enter smelter details",IF(ISERROR($V1550),"",OFFSET('Smelter Look-up'!$F$4,$V1550-4,0)))</f>
        <v/>
      </c>
      <c r="H1550" s="217" t="str">
        <f ca="1">IF(ISERROR($V1550),"",OFFSET('Smelter Look-up'!$G$4,$V1550-4,0))</f>
        <v/>
      </c>
      <c r="I1550" s="218" t="str">
        <f ca="1">IF(ISERROR($V1550),"",OFFSET('Smelter Look-up'!$H$4,$V1550-4,0))</f>
        <v/>
      </c>
      <c r="J1550" s="218" t="str">
        <f ca="1">IF(ISERROR($V1550),"",OFFSET('Smelter Look-up'!$I$4,$V1550-4,0))</f>
        <v/>
      </c>
      <c r="K1550" s="272"/>
      <c r="L1550" s="272"/>
      <c r="M1550" s="272"/>
      <c r="N1550" s="272"/>
      <c r="O1550" s="272"/>
      <c r="P1550" s="219"/>
      <c r="Q1550" s="273"/>
      <c r="R1550" s="216" t="str">
        <f ca="1">IF(ISERROR($V1550),"",OFFSET('Smelter Look-up'!$C$4,$V1550-4,0)&amp;"")</f>
        <v/>
      </c>
      <c r="S1550" s="224" t="str">
        <f t="shared" ca="1" si="219"/>
        <v/>
      </c>
      <c r="T1550" s="224" t="str">
        <f ca="1">IF(B1550="","",IF(ISERROR(MATCH($J1550,SorP!$B$1:$B$6230,0)),"",INDIRECT("'SorP'!$A$"&amp;MATCH($J1550,SorP!$B$1:$B$6230,0))))</f>
        <v/>
      </c>
      <c r="U1550" s="240"/>
      <c r="V1550" s="274" t="e">
        <f>IF(C1550="",NA(),MATCH($B1550&amp;$C1550,'Smelter Look-up'!$J:$J,0))</f>
        <v>#N/A</v>
      </c>
      <c r="W1550" s="275"/>
      <c r="X1550" s="275">
        <f t="shared" ca="1" si="220"/>
        <v>0</v>
      </c>
      <c r="Y1550" s="275"/>
      <c r="Z1550" s="275"/>
      <c r="AB1550" s="277" t="str">
        <f t="shared" si="221"/>
        <v/>
      </c>
    </row>
    <row r="1551" spans="1:28" s="276" customFormat="1" ht="20.25">
      <c r="A1551" s="330"/>
      <c r="B1551" s="216" t="str">
        <f>IF(LEN(A1551)=0,"",INDEX('Smelter Look-up'!$A:$A,MATCH($A1551,'Smelter Look-up'!$E:$E,0)))</f>
        <v/>
      </c>
      <c r="C1551" s="220" t="str">
        <f>IF(LEN(A1551)=0,"",INDEX('Smelter Look-up'!$C:$C,MATCH($A1551,'Smelter Look-up'!$E:$E,0)))</f>
        <v/>
      </c>
      <c r="D1551" s="282"/>
      <c r="E1551" s="216" t="str">
        <f ca="1">IF(ISERROR($V1551),"",OFFSET('Smelter Look-up'!$D$4,$V1551-4,0)&amp;"")</f>
        <v/>
      </c>
      <c r="F1551" s="216" t="str">
        <f ca="1">IF(ISERROR($V1551),"",OFFSET('Smelter Look-up'!$E$4,$V1551-4,0))</f>
        <v/>
      </c>
      <c r="G1551" s="216" t="str">
        <f ca="1">IF(C1551=$X$4,"Enter smelter details",IF(ISERROR($V1551),"",OFFSET('Smelter Look-up'!$F$4,$V1551-4,0)))</f>
        <v/>
      </c>
      <c r="H1551" s="217" t="str">
        <f ca="1">IF(ISERROR($V1551),"",OFFSET('Smelter Look-up'!$G$4,$V1551-4,0))</f>
        <v/>
      </c>
      <c r="I1551" s="218" t="str">
        <f ca="1">IF(ISERROR($V1551),"",OFFSET('Smelter Look-up'!$H$4,$V1551-4,0))</f>
        <v/>
      </c>
      <c r="J1551" s="218" t="str">
        <f ca="1">IF(ISERROR($V1551),"",OFFSET('Smelter Look-up'!$I$4,$V1551-4,0))</f>
        <v/>
      </c>
      <c r="K1551" s="272"/>
      <c r="L1551" s="272"/>
      <c r="M1551" s="272"/>
      <c r="N1551" s="272"/>
      <c r="O1551" s="272"/>
      <c r="P1551" s="219"/>
      <c r="Q1551" s="273"/>
      <c r="R1551" s="216" t="str">
        <f ca="1">IF(ISERROR($V1551),"",OFFSET('Smelter Look-up'!$C$4,$V1551-4,0)&amp;"")</f>
        <v/>
      </c>
      <c r="S1551" s="224" t="str">
        <f t="shared" ca="1" si="219"/>
        <v/>
      </c>
      <c r="T1551" s="224" t="str">
        <f ca="1">IF(B1551="","",IF(ISERROR(MATCH($J1551,SorP!$B$1:$B$6230,0)),"",INDIRECT("'SorP'!$A$"&amp;MATCH($J1551,SorP!$B$1:$B$6230,0))))</f>
        <v/>
      </c>
      <c r="U1551" s="240"/>
      <c r="V1551" s="274" t="e">
        <f>IF(C1551="",NA(),MATCH($B1551&amp;$C1551,'Smelter Look-up'!$J:$J,0))</f>
        <v>#N/A</v>
      </c>
      <c r="W1551" s="275"/>
      <c r="X1551" s="275">
        <f t="shared" ca="1" si="220"/>
        <v>0</v>
      </c>
      <c r="Y1551" s="275"/>
      <c r="Z1551" s="275"/>
      <c r="AB1551" s="277" t="str">
        <f t="shared" si="221"/>
        <v/>
      </c>
    </row>
    <row r="1552" spans="1:28" s="276" customFormat="1" ht="20.25">
      <c r="A1552" s="330"/>
      <c r="B1552" s="216" t="str">
        <f>IF(LEN(A1552)=0,"",INDEX('Smelter Look-up'!$A:$A,MATCH($A1552,'Smelter Look-up'!$E:$E,0)))</f>
        <v/>
      </c>
      <c r="C1552" s="220" t="str">
        <f>IF(LEN(A1552)=0,"",INDEX('Smelter Look-up'!$C:$C,MATCH($A1552,'Smelter Look-up'!$E:$E,0)))</f>
        <v/>
      </c>
      <c r="D1552" s="282"/>
      <c r="E1552" s="216" t="str">
        <f ca="1">IF(ISERROR($V1552),"",OFFSET('Smelter Look-up'!$D$4,$V1552-4,0)&amp;"")</f>
        <v/>
      </c>
      <c r="F1552" s="216" t="str">
        <f ca="1">IF(ISERROR($V1552),"",OFFSET('Smelter Look-up'!$E$4,$V1552-4,0))</f>
        <v/>
      </c>
      <c r="G1552" s="216" t="str">
        <f ca="1">IF(C1552=$X$4,"Enter smelter details",IF(ISERROR($V1552),"",OFFSET('Smelter Look-up'!$F$4,$V1552-4,0)))</f>
        <v/>
      </c>
      <c r="H1552" s="217" t="str">
        <f ca="1">IF(ISERROR($V1552),"",OFFSET('Smelter Look-up'!$G$4,$V1552-4,0))</f>
        <v/>
      </c>
      <c r="I1552" s="218" t="str">
        <f ca="1">IF(ISERROR($V1552),"",OFFSET('Smelter Look-up'!$H$4,$V1552-4,0))</f>
        <v/>
      </c>
      <c r="J1552" s="218" t="str">
        <f ca="1">IF(ISERROR($V1552),"",OFFSET('Smelter Look-up'!$I$4,$V1552-4,0))</f>
        <v/>
      </c>
      <c r="K1552" s="272"/>
      <c r="L1552" s="272"/>
      <c r="M1552" s="272"/>
      <c r="N1552" s="272"/>
      <c r="O1552" s="272"/>
      <c r="P1552" s="219"/>
      <c r="Q1552" s="273"/>
      <c r="R1552" s="216" t="str">
        <f ca="1">IF(ISERROR($V1552),"",OFFSET('Smelter Look-up'!$C$4,$V1552-4,0)&amp;"")</f>
        <v/>
      </c>
      <c r="S1552" s="224" t="str">
        <f t="shared" ca="1" si="219"/>
        <v/>
      </c>
      <c r="T1552" s="224" t="str">
        <f ca="1">IF(B1552="","",IF(ISERROR(MATCH($J1552,SorP!$B$1:$B$6230,0)),"",INDIRECT("'SorP'!$A$"&amp;MATCH($J1552,SorP!$B$1:$B$6230,0))))</f>
        <v/>
      </c>
      <c r="U1552" s="240"/>
      <c r="V1552" s="274" t="e">
        <f>IF(C1552="",NA(),MATCH($B1552&amp;$C1552,'Smelter Look-up'!$J:$J,0))</f>
        <v>#N/A</v>
      </c>
      <c r="W1552" s="275"/>
      <c r="X1552" s="275">
        <f t="shared" ca="1" si="220"/>
        <v>0</v>
      </c>
      <c r="Y1552" s="275"/>
      <c r="Z1552" s="275"/>
      <c r="AB1552" s="277" t="str">
        <f t="shared" si="221"/>
        <v/>
      </c>
    </row>
    <row r="1553" spans="1:28" s="276" customFormat="1" ht="20.25">
      <c r="A1553" s="330"/>
      <c r="B1553" s="216" t="str">
        <f>IF(LEN(A1553)=0,"",INDEX('Smelter Look-up'!$A:$A,MATCH($A1553,'Smelter Look-up'!$E:$E,0)))</f>
        <v/>
      </c>
      <c r="C1553" s="220" t="str">
        <f>IF(LEN(A1553)=0,"",INDEX('Smelter Look-up'!$C:$C,MATCH($A1553,'Smelter Look-up'!$E:$E,0)))</f>
        <v/>
      </c>
      <c r="D1553" s="282"/>
      <c r="E1553" s="216" t="str">
        <f ca="1">IF(ISERROR($V1553),"",OFFSET('Smelter Look-up'!$D$4,$V1553-4,0)&amp;"")</f>
        <v/>
      </c>
      <c r="F1553" s="216" t="str">
        <f ca="1">IF(ISERROR($V1553),"",OFFSET('Smelter Look-up'!$E$4,$V1553-4,0))</f>
        <v/>
      </c>
      <c r="G1553" s="216" t="str">
        <f ca="1">IF(C1553=$X$4,"Enter smelter details",IF(ISERROR($V1553),"",OFFSET('Smelter Look-up'!$F$4,$V1553-4,0)))</f>
        <v/>
      </c>
      <c r="H1553" s="217" t="str">
        <f ca="1">IF(ISERROR($V1553),"",OFFSET('Smelter Look-up'!$G$4,$V1553-4,0))</f>
        <v/>
      </c>
      <c r="I1553" s="218" t="str">
        <f ca="1">IF(ISERROR($V1553),"",OFFSET('Smelter Look-up'!$H$4,$V1553-4,0))</f>
        <v/>
      </c>
      <c r="J1553" s="218" t="str">
        <f ca="1">IF(ISERROR($V1553),"",OFFSET('Smelter Look-up'!$I$4,$V1553-4,0))</f>
        <v/>
      </c>
      <c r="K1553" s="272"/>
      <c r="L1553" s="272"/>
      <c r="M1553" s="272"/>
      <c r="N1553" s="272"/>
      <c r="O1553" s="272"/>
      <c r="P1553" s="219"/>
      <c r="Q1553" s="273"/>
      <c r="R1553" s="216" t="str">
        <f ca="1">IF(ISERROR($V1553),"",OFFSET('Smelter Look-up'!$C$4,$V1553-4,0)&amp;"")</f>
        <v/>
      </c>
      <c r="S1553" s="224" t="str">
        <f t="shared" ca="1" si="219"/>
        <v/>
      </c>
      <c r="T1553" s="224" t="str">
        <f ca="1">IF(B1553="","",IF(ISERROR(MATCH($J1553,SorP!$B$1:$B$6230,0)),"",INDIRECT("'SorP'!$A$"&amp;MATCH($J1553,SorP!$B$1:$B$6230,0))))</f>
        <v/>
      </c>
      <c r="U1553" s="240"/>
      <c r="V1553" s="274" t="e">
        <f>IF(C1553="",NA(),MATCH($B1553&amp;$C1553,'Smelter Look-up'!$J:$J,0))</f>
        <v>#N/A</v>
      </c>
      <c r="W1553" s="275"/>
      <c r="X1553" s="275">
        <f t="shared" ca="1" si="220"/>
        <v>0</v>
      </c>
      <c r="Y1553" s="275"/>
      <c r="Z1553" s="275"/>
      <c r="AB1553" s="277" t="str">
        <f t="shared" si="221"/>
        <v/>
      </c>
    </row>
    <row r="1554" spans="1:28" s="276" customFormat="1" ht="20.25">
      <c r="A1554" s="330"/>
      <c r="B1554" s="216" t="str">
        <f>IF(LEN(A1554)=0,"",INDEX('Smelter Look-up'!$A:$A,MATCH($A1554,'Smelter Look-up'!$E:$E,0)))</f>
        <v/>
      </c>
      <c r="C1554" s="220" t="str">
        <f>IF(LEN(A1554)=0,"",INDEX('Smelter Look-up'!$C:$C,MATCH($A1554,'Smelter Look-up'!$E:$E,0)))</f>
        <v/>
      </c>
      <c r="D1554" s="282"/>
      <c r="E1554" s="216" t="str">
        <f ca="1">IF(ISERROR($V1554),"",OFFSET('Smelter Look-up'!$D$4,$V1554-4,0)&amp;"")</f>
        <v/>
      </c>
      <c r="F1554" s="216" t="str">
        <f ca="1">IF(ISERROR($V1554),"",OFFSET('Smelter Look-up'!$E$4,$V1554-4,0))</f>
        <v/>
      </c>
      <c r="G1554" s="216" t="str">
        <f ca="1">IF(C1554=$X$4,"Enter smelter details",IF(ISERROR($V1554),"",OFFSET('Smelter Look-up'!$F$4,$V1554-4,0)))</f>
        <v/>
      </c>
      <c r="H1554" s="217" t="str">
        <f ca="1">IF(ISERROR($V1554),"",OFFSET('Smelter Look-up'!$G$4,$V1554-4,0))</f>
        <v/>
      </c>
      <c r="I1554" s="218" t="str">
        <f ca="1">IF(ISERROR($V1554),"",OFFSET('Smelter Look-up'!$H$4,$V1554-4,0))</f>
        <v/>
      </c>
      <c r="J1554" s="218" t="str">
        <f ca="1">IF(ISERROR($V1554),"",OFFSET('Smelter Look-up'!$I$4,$V1554-4,0))</f>
        <v/>
      </c>
      <c r="K1554" s="272"/>
      <c r="L1554" s="272"/>
      <c r="M1554" s="272"/>
      <c r="N1554" s="272"/>
      <c r="O1554" s="272"/>
      <c r="P1554" s="219"/>
      <c r="Q1554" s="273"/>
      <c r="R1554" s="216" t="str">
        <f ca="1">IF(ISERROR($V1554),"",OFFSET('Smelter Look-up'!$C$4,$V1554-4,0)&amp;"")</f>
        <v/>
      </c>
      <c r="S1554" s="224" t="str">
        <f t="shared" ca="1" si="219"/>
        <v/>
      </c>
      <c r="T1554" s="224" t="str">
        <f ca="1">IF(B1554="","",IF(ISERROR(MATCH($J1554,SorP!$B$1:$B$6230,0)),"",INDIRECT("'SorP'!$A$"&amp;MATCH($J1554,SorP!$B$1:$B$6230,0))))</f>
        <v/>
      </c>
      <c r="U1554" s="240"/>
      <c r="V1554" s="274" t="e">
        <f>IF(C1554="",NA(),MATCH($B1554&amp;$C1554,'Smelter Look-up'!$J:$J,0))</f>
        <v>#N/A</v>
      </c>
      <c r="W1554" s="275"/>
      <c r="X1554" s="275">
        <f t="shared" ca="1" si="220"/>
        <v>0</v>
      </c>
      <c r="Y1554" s="275"/>
      <c r="Z1554" s="275"/>
      <c r="AB1554" s="277" t="str">
        <f t="shared" si="221"/>
        <v/>
      </c>
    </row>
    <row r="1555" spans="1:28" s="276" customFormat="1" ht="20.25">
      <c r="A1555" s="330"/>
      <c r="B1555" s="216" t="str">
        <f>IF(LEN(A1555)=0,"",INDEX('Smelter Look-up'!$A:$A,MATCH($A1555,'Smelter Look-up'!$E:$E,0)))</f>
        <v/>
      </c>
      <c r="C1555" s="220" t="str">
        <f>IF(LEN(A1555)=0,"",INDEX('Smelter Look-up'!$C:$C,MATCH($A1555,'Smelter Look-up'!$E:$E,0)))</f>
        <v/>
      </c>
      <c r="D1555" s="282"/>
      <c r="E1555" s="216" t="str">
        <f ca="1">IF(ISERROR($V1555),"",OFFSET('Smelter Look-up'!$D$4,$V1555-4,0)&amp;"")</f>
        <v/>
      </c>
      <c r="F1555" s="216" t="str">
        <f ca="1">IF(ISERROR($V1555),"",OFFSET('Smelter Look-up'!$E$4,$V1555-4,0))</f>
        <v/>
      </c>
      <c r="G1555" s="216" t="str">
        <f ca="1">IF(C1555=$X$4,"Enter smelter details",IF(ISERROR($V1555),"",OFFSET('Smelter Look-up'!$F$4,$V1555-4,0)))</f>
        <v/>
      </c>
      <c r="H1555" s="217" t="str">
        <f ca="1">IF(ISERROR($V1555),"",OFFSET('Smelter Look-up'!$G$4,$V1555-4,0))</f>
        <v/>
      </c>
      <c r="I1555" s="218" t="str">
        <f ca="1">IF(ISERROR($V1555),"",OFFSET('Smelter Look-up'!$H$4,$V1555-4,0))</f>
        <v/>
      </c>
      <c r="J1555" s="218" t="str">
        <f ca="1">IF(ISERROR($V1555),"",OFFSET('Smelter Look-up'!$I$4,$V1555-4,0))</f>
        <v/>
      </c>
      <c r="K1555" s="272"/>
      <c r="L1555" s="272"/>
      <c r="M1555" s="272"/>
      <c r="N1555" s="272"/>
      <c r="O1555" s="272"/>
      <c r="P1555" s="219"/>
      <c r="Q1555" s="273"/>
      <c r="R1555" s="216" t="str">
        <f ca="1">IF(ISERROR($V1555),"",OFFSET('Smelter Look-up'!$C$4,$V1555-4,0)&amp;"")</f>
        <v/>
      </c>
      <c r="S1555" s="224" t="str">
        <f t="shared" ca="1" si="219"/>
        <v/>
      </c>
      <c r="T1555" s="224" t="str">
        <f ca="1">IF(B1555="","",IF(ISERROR(MATCH($J1555,SorP!$B$1:$B$6230,0)),"",INDIRECT("'SorP'!$A$"&amp;MATCH($J1555,SorP!$B$1:$B$6230,0))))</f>
        <v/>
      </c>
      <c r="U1555" s="240"/>
      <c r="V1555" s="274" t="e">
        <f>IF(C1555="",NA(),MATCH($B1555&amp;$C1555,'Smelter Look-up'!$J:$J,0))</f>
        <v>#N/A</v>
      </c>
      <c r="W1555" s="275"/>
      <c r="X1555" s="275">
        <f t="shared" ca="1" si="220"/>
        <v>0</v>
      </c>
      <c r="Y1555" s="275"/>
      <c r="Z1555" s="275"/>
      <c r="AB1555" s="277" t="str">
        <f t="shared" si="221"/>
        <v/>
      </c>
    </row>
    <row r="1556" spans="1:28" s="276" customFormat="1" ht="20.25">
      <c r="A1556" s="330"/>
      <c r="B1556" s="216" t="str">
        <f>IF(LEN(A1556)=0,"",INDEX('Smelter Look-up'!$A:$A,MATCH($A1556,'Smelter Look-up'!$E:$E,0)))</f>
        <v/>
      </c>
      <c r="C1556" s="220" t="str">
        <f>IF(LEN(A1556)=0,"",INDEX('Smelter Look-up'!$C:$C,MATCH($A1556,'Smelter Look-up'!$E:$E,0)))</f>
        <v/>
      </c>
      <c r="D1556" s="282"/>
      <c r="E1556" s="216" t="str">
        <f ca="1">IF(ISERROR($V1556),"",OFFSET('Smelter Look-up'!$D$4,$V1556-4,0)&amp;"")</f>
        <v/>
      </c>
      <c r="F1556" s="216" t="str">
        <f ca="1">IF(ISERROR($V1556),"",OFFSET('Smelter Look-up'!$E$4,$V1556-4,0))</f>
        <v/>
      </c>
      <c r="G1556" s="216" t="str">
        <f ca="1">IF(C1556=$X$4,"Enter smelter details",IF(ISERROR($V1556),"",OFFSET('Smelter Look-up'!$F$4,$V1556-4,0)))</f>
        <v/>
      </c>
      <c r="H1556" s="217" t="str">
        <f ca="1">IF(ISERROR($V1556),"",OFFSET('Smelter Look-up'!$G$4,$V1556-4,0))</f>
        <v/>
      </c>
      <c r="I1556" s="218" t="str">
        <f ca="1">IF(ISERROR($V1556),"",OFFSET('Smelter Look-up'!$H$4,$V1556-4,0))</f>
        <v/>
      </c>
      <c r="J1556" s="218" t="str">
        <f ca="1">IF(ISERROR($V1556),"",OFFSET('Smelter Look-up'!$I$4,$V1556-4,0))</f>
        <v/>
      </c>
      <c r="K1556" s="272"/>
      <c r="L1556" s="272"/>
      <c r="M1556" s="272"/>
      <c r="N1556" s="272"/>
      <c r="O1556" s="272"/>
      <c r="P1556" s="219"/>
      <c r="Q1556" s="273"/>
      <c r="R1556" s="216" t="str">
        <f ca="1">IF(ISERROR($V1556),"",OFFSET('Smelter Look-up'!$C$4,$V1556-4,0)&amp;"")</f>
        <v/>
      </c>
      <c r="S1556" s="224" t="str">
        <f t="shared" ca="1" si="219"/>
        <v/>
      </c>
      <c r="T1556" s="224" t="str">
        <f ca="1">IF(B1556="","",IF(ISERROR(MATCH($J1556,SorP!$B$1:$B$6230,0)),"",INDIRECT("'SorP'!$A$"&amp;MATCH($J1556,SorP!$B$1:$B$6230,0))))</f>
        <v/>
      </c>
      <c r="U1556" s="240"/>
      <c r="V1556" s="274" t="e">
        <f>IF(C1556="",NA(),MATCH($B1556&amp;$C1556,'Smelter Look-up'!$J:$J,0))</f>
        <v>#N/A</v>
      </c>
      <c r="W1556" s="275"/>
      <c r="X1556" s="275">
        <f t="shared" ca="1" si="220"/>
        <v>0</v>
      </c>
      <c r="Y1556" s="275"/>
      <c r="Z1556" s="275"/>
      <c r="AB1556" s="277" t="str">
        <f t="shared" si="221"/>
        <v/>
      </c>
    </row>
    <row r="1557" spans="1:28" s="276" customFormat="1" ht="20.25">
      <c r="A1557" s="330"/>
      <c r="B1557" s="216" t="str">
        <f>IF(LEN(A1557)=0,"",INDEX('Smelter Look-up'!$A:$A,MATCH($A1557,'Smelter Look-up'!$E:$E,0)))</f>
        <v/>
      </c>
      <c r="C1557" s="220" t="str">
        <f>IF(LEN(A1557)=0,"",INDEX('Smelter Look-up'!$C:$C,MATCH($A1557,'Smelter Look-up'!$E:$E,0)))</f>
        <v/>
      </c>
      <c r="D1557" s="282"/>
      <c r="E1557" s="216" t="str">
        <f ca="1">IF(ISERROR($V1557),"",OFFSET('Smelter Look-up'!$D$4,$V1557-4,0)&amp;"")</f>
        <v/>
      </c>
      <c r="F1557" s="216" t="str">
        <f ca="1">IF(ISERROR($V1557),"",OFFSET('Smelter Look-up'!$E$4,$V1557-4,0))</f>
        <v/>
      </c>
      <c r="G1557" s="216" t="str">
        <f ca="1">IF(C1557=$X$4,"Enter smelter details",IF(ISERROR($V1557),"",OFFSET('Smelter Look-up'!$F$4,$V1557-4,0)))</f>
        <v/>
      </c>
      <c r="H1557" s="217" t="str">
        <f ca="1">IF(ISERROR($V1557),"",OFFSET('Smelter Look-up'!$G$4,$V1557-4,0))</f>
        <v/>
      </c>
      <c r="I1557" s="218" t="str">
        <f ca="1">IF(ISERROR($V1557),"",OFFSET('Smelter Look-up'!$H$4,$V1557-4,0))</f>
        <v/>
      </c>
      <c r="J1557" s="218" t="str">
        <f ca="1">IF(ISERROR($V1557),"",OFFSET('Smelter Look-up'!$I$4,$V1557-4,0))</f>
        <v/>
      </c>
      <c r="K1557" s="272"/>
      <c r="L1557" s="272"/>
      <c r="M1557" s="272"/>
      <c r="N1557" s="272"/>
      <c r="O1557" s="272"/>
      <c r="P1557" s="219"/>
      <c r="Q1557" s="273"/>
      <c r="R1557" s="216" t="str">
        <f ca="1">IF(ISERROR($V1557),"",OFFSET('Smelter Look-up'!$C$4,$V1557-4,0)&amp;"")</f>
        <v/>
      </c>
      <c r="S1557" s="224" t="str">
        <f t="shared" ca="1" si="219"/>
        <v/>
      </c>
      <c r="T1557" s="224" t="str">
        <f ca="1">IF(B1557="","",IF(ISERROR(MATCH($J1557,SorP!$B$1:$B$6230,0)),"",INDIRECT("'SorP'!$A$"&amp;MATCH($J1557,SorP!$B$1:$B$6230,0))))</f>
        <v/>
      </c>
      <c r="U1557" s="240"/>
      <c r="V1557" s="274" t="e">
        <f>IF(C1557="",NA(),MATCH($B1557&amp;$C1557,'Smelter Look-up'!$J:$J,0))</f>
        <v>#N/A</v>
      </c>
      <c r="W1557" s="275"/>
      <c r="X1557" s="275">
        <f t="shared" ca="1" si="220"/>
        <v>0</v>
      </c>
      <c r="Y1557" s="275"/>
      <c r="Z1557" s="275"/>
      <c r="AB1557" s="277" t="str">
        <f t="shared" si="221"/>
        <v/>
      </c>
    </row>
    <row r="1558" spans="1:28" s="276" customFormat="1" ht="20.25">
      <c r="A1558" s="330"/>
      <c r="B1558" s="216" t="str">
        <f>IF(LEN(A1558)=0,"",INDEX('Smelter Look-up'!$A:$A,MATCH($A1558,'Smelter Look-up'!$E:$E,0)))</f>
        <v/>
      </c>
      <c r="C1558" s="220" t="str">
        <f>IF(LEN(A1558)=0,"",INDEX('Smelter Look-up'!$C:$C,MATCH($A1558,'Smelter Look-up'!$E:$E,0)))</f>
        <v/>
      </c>
      <c r="D1558" s="282"/>
      <c r="E1558" s="216" t="str">
        <f ca="1">IF(ISERROR($V1558),"",OFFSET('Smelter Look-up'!$D$4,$V1558-4,0)&amp;"")</f>
        <v/>
      </c>
      <c r="F1558" s="216" t="str">
        <f ca="1">IF(ISERROR($V1558),"",OFFSET('Smelter Look-up'!$E$4,$V1558-4,0))</f>
        <v/>
      </c>
      <c r="G1558" s="216" t="str">
        <f ca="1">IF(C1558=$X$4,"Enter smelter details",IF(ISERROR($V1558),"",OFFSET('Smelter Look-up'!$F$4,$V1558-4,0)))</f>
        <v/>
      </c>
      <c r="H1558" s="217" t="str">
        <f ca="1">IF(ISERROR($V1558),"",OFFSET('Smelter Look-up'!$G$4,$V1558-4,0))</f>
        <v/>
      </c>
      <c r="I1558" s="218" t="str">
        <f ca="1">IF(ISERROR($V1558),"",OFFSET('Smelter Look-up'!$H$4,$V1558-4,0))</f>
        <v/>
      </c>
      <c r="J1558" s="218" t="str">
        <f ca="1">IF(ISERROR($V1558),"",OFFSET('Smelter Look-up'!$I$4,$V1558-4,0))</f>
        <v/>
      </c>
      <c r="K1558" s="272"/>
      <c r="L1558" s="272"/>
      <c r="M1558" s="272"/>
      <c r="N1558" s="272"/>
      <c r="O1558" s="272"/>
      <c r="P1558" s="219"/>
      <c r="Q1558" s="273"/>
      <c r="R1558" s="216" t="str">
        <f ca="1">IF(ISERROR($V1558),"",OFFSET('Smelter Look-up'!$C$4,$V1558-4,0)&amp;"")</f>
        <v/>
      </c>
      <c r="S1558" s="224" t="str">
        <f t="shared" ca="1" si="219"/>
        <v/>
      </c>
      <c r="T1558" s="224" t="str">
        <f ca="1">IF(B1558="","",IF(ISERROR(MATCH($J1558,SorP!$B$1:$B$6230,0)),"",INDIRECT("'SorP'!$A$"&amp;MATCH($J1558,SorP!$B$1:$B$6230,0))))</f>
        <v/>
      </c>
      <c r="U1558" s="240"/>
      <c r="V1558" s="274" t="e">
        <f>IF(C1558="",NA(),MATCH($B1558&amp;$C1558,'Smelter Look-up'!$J:$J,0))</f>
        <v>#N/A</v>
      </c>
      <c r="W1558" s="275"/>
      <c r="X1558" s="275">
        <f t="shared" ca="1" si="220"/>
        <v>0</v>
      </c>
      <c r="Y1558" s="275"/>
      <c r="Z1558" s="275"/>
      <c r="AB1558" s="277" t="str">
        <f t="shared" si="221"/>
        <v/>
      </c>
    </row>
    <row r="1559" spans="1:28" s="276" customFormat="1" ht="20.25">
      <c r="A1559" s="330"/>
      <c r="B1559" s="216" t="str">
        <f>IF(LEN(A1559)=0,"",INDEX('Smelter Look-up'!$A:$A,MATCH($A1559,'Smelter Look-up'!$E:$E,0)))</f>
        <v/>
      </c>
      <c r="C1559" s="220" t="str">
        <f>IF(LEN(A1559)=0,"",INDEX('Smelter Look-up'!$C:$C,MATCH($A1559,'Smelter Look-up'!$E:$E,0)))</f>
        <v/>
      </c>
      <c r="D1559" s="282"/>
      <c r="E1559" s="216" t="str">
        <f ca="1">IF(ISERROR($V1559),"",OFFSET('Smelter Look-up'!$D$4,$V1559-4,0)&amp;"")</f>
        <v/>
      </c>
      <c r="F1559" s="216" t="str">
        <f ca="1">IF(ISERROR($V1559),"",OFFSET('Smelter Look-up'!$E$4,$V1559-4,0))</f>
        <v/>
      </c>
      <c r="G1559" s="216" t="str">
        <f ca="1">IF(C1559=$X$4,"Enter smelter details",IF(ISERROR($V1559),"",OFFSET('Smelter Look-up'!$F$4,$V1559-4,0)))</f>
        <v/>
      </c>
      <c r="H1559" s="217" t="str">
        <f ca="1">IF(ISERROR($V1559),"",OFFSET('Smelter Look-up'!$G$4,$V1559-4,0))</f>
        <v/>
      </c>
      <c r="I1559" s="218" t="str">
        <f ca="1">IF(ISERROR($V1559),"",OFFSET('Smelter Look-up'!$H$4,$V1559-4,0))</f>
        <v/>
      </c>
      <c r="J1559" s="218" t="str">
        <f ca="1">IF(ISERROR($V1559),"",OFFSET('Smelter Look-up'!$I$4,$V1559-4,0))</f>
        <v/>
      </c>
      <c r="K1559" s="272"/>
      <c r="L1559" s="272"/>
      <c r="M1559" s="272"/>
      <c r="N1559" s="272"/>
      <c r="O1559" s="272"/>
      <c r="P1559" s="219"/>
      <c r="Q1559" s="273"/>
      <c r="R1559" s="216" t="str">
        <f ca="1">IF(ISERROR($V1559),"",OFFSET('Smelter Look-up'!$C$4,$V1559-4,0)&amp;"")</f>
        <v/>
      </c>
      <c r="S1559" s="224" t="str">
        <f t="shared" ca="1" si="219"/>
        <v/>
      </c>
      <c r="T1559" s="224" t="str">
        <f ca="1">IF(B1559="","",IF(ISERROR(MATCH($J1559,SorP!$B$1:$B$6230,0)),"",INDIRECT("'SorP'!$A$"&amp;MATCH($J1559,SorP!$B$1:$B$6230,0))))</f>
        <v/>
      </c>
      <c r="U1559" s="240"/>
      <c r="V1559" s="274" t="e">
        <f>IF(C1559="",NA(),MATCH($B1559&amp;$C1559,'Smelter Look-up'!$J:$J,0))</f>
        <v>#N/A</v>
      </c>
      <c r="W1559" s="275"/>
      <c r="X1559" s="275">
        <f t="shared" ca="1" si="220"/>
        <v>0</v>
      </c>
      <c r="Y1559" s="275"/>
      <c r="Z1559" s="275"/>
      <c r="AB1559" s="277" t="str">
        <f t="shared" si="221"/>
        <v/>
      </c>
    </row>
    <row r="1560" spans="1:28" s="276" customFormat="1" ht="20.25">
      <c r="A1560" s="330"/>
      <c r="B1560" s="216" t="str">
        <f>IF(LEN(A1560)=0,"",INDEX('Smelter Look-up'!$A:$A,MATCH($A1560,'Smelter Look-up'!$E:$E,0)))</f>
        <v/>
      </c>
      <c r="C1560" s="220" t="str">
        <f>IF(LEN(A1560)=0,"",INDEX('Smelter Look-up'!$C:$C,MATCH($A1560,'Smelter Look-up'!$E:$E,0)))</f>
        <v/>
      </c>
      <c r="D1560" s="282"/>
      <c r="E1560" s="216" t="str">
        <f ca="1">IF(ISERROR($V1560),"",OFFSET('Smelter Look-up'!$D$4,$V1560-4,0)&amp;"")</f>
        <v/>
      </c>
      <c r="F1560" s="216" t="str">
        <f ca="1">IF(ISERROR($V1560),"",OFFSET('Smelter Look-up'!$E$4,$V1560-4,0))</f>
        <v/>
      </c>
      <c r="G1560" s="216" t="str">
        <f ca="1">IF(C1560=$X$4,"Enter smelter details",IF(ISERROR($V1560),"",OFFSET('Smelter Look-up'!$F$4,$V1560-4,0)))</f>
        <v/>
      </c>
      <c r="H1560" s="217" t="str">
        <f ca="1">IF(ISERROR($V1560),"",OFFSET('Smelter Look-up'!$G$4,$V1560-4,0))</f>
        <v/>
      </c>
      <c r="I1560" s="218" t="str">
        <f ca="1">IF(ISERROR($V1560),"",OFFSET('Smelter Look-up'!$H$4,$V1560-4,0))</f>
        <v/>
      </c>
      <c r="J1560" s="218" t="str">
        <f ca="1">IF(ISERROR($V1560),"",OFFSET('Smelter Look-up'!$I$4,$V1560-4,0))</f>
        <v/>
      </c>
      <c r="K1560" s="272"/>
      <c r="L1560" s="272"/>
      <c r="M1560" s="272"/>
      <c r="N1560" s="272"/>
      <c r="O1560" s="272"/>
      <c r="P1560" s="219"/>
      <c r="Q1560" s="273"/>
      <c r="R1560" s="216" t="str">
        <f ca="1">IF(ISERROR($V1560),"",OFFSET('Smelter Look-up'!$C$4,$V1560-4,0)&amp;"")</f>
        <v/>
      </c>
      <c r="S1560" s="224" t="str">
        <f t="shared" ca="1" si="219"/>
        <v/>
      </c>
      <c r="T1560" s="224" t="str">
        <f ca="1">IF(B1560="","",IF(ISERROR(MATCH($J1560,SorP!$B$1:$B$6230,0)),"",INDIRECT("'SorP'!$A$"&amp;MATCH($J1560,SorP!$B$1:$B$6230,0))))</f>
        <v/>
      </c>
      <c r="U1560" s="240"/>
      <c r="V1560" s="274" t="e">
        <f>IF(C1560="",NA(),MATCH($B1560&amp;$C1560,'Smelter Look-up'!$J:$J,0))</f>
        <v>#N/A</v>
      </c>
      <c r="W1560" s="275"/>
      <c r="X1560" s="275">
        <f t="shared" ca="1" si="220"/>
        <v>0</v>
      </c>
      <c r="Y1560" s="275"/>
      <c r="Z1560" s="275"/>
      <c r="AB1560" s="277" t="str">
        <f t="shared" si="221"/>
        <v/>
      </c>
    </row>
    <row r="1561" spans="1:28" s="276" customFormat="1" ht="20.25">
      <c r="A1561" s="330"/>
      <c r="B1561" s="216" t="str">
        <f>IF(LEN(A1561)=0,"",INDEX('Smelter Look-up'!$A:$A,MATCH($A1561,'Smelter Look-up'!$E:$E,0)))</f>
        <v/>
      </c>
      <c r="C1561" s="220" t="str">
        <f>IF(LEN(A1561)=0,"",INDEX('Smelter Look-up'!$C:$C,MATCH($A1561,'Smelter Look-up'!$E:$E,0)))</f>
        <v/>
      </c>
      <c r="D1561" s="282"/>
      <c r="E1561" s="216" t="str">
        <f ca="1">IF(ISERROR($V1561),"",OFFSET('Smelter Look-up'!$D$4,$V1561-4,0)&amp;"")</f>
        <v/>
      </c>
      <c r="F1561" s="216" t="str">
        <f ca="1">IF(ISERROR($V1561),"",OFFSET('Smelter Look-up'!$E$4,$V1561-4,0))</f>
        <v/>
      </c>
      <c r="G1561" s="216" t="str">
        <f ca="1">IF(C1561=$X$4,"Enter smelter details",IF(ISERROR($V1561),"",OFFSET('Smelter Look-up'!$F$4,$V1561-4,0)))</f>
        <v/>
      </c>
      <c r="H1561" s="217" t="str">
        <f ca="1">IF(ISERROR($V1561),"",OFFSET('Smelter Look-up'!$G$4,$V1561-4,0))</f>
        <v/>
      </c>
      <c r="I1561" s="218" t="str">
        <f ca="1">IF(ISERROR($V1561),"",OFFSET('Smelter Look-up'!$H$4,$V1561-4,0))</f>
        <v/>
      </c>
      <c r="J1561" s="218" t="str">
        <f ca="1">IF(ISERROR($V1561),"",OFFSET('Smelter Look-up'!$I$4,$V1561-4,0))</f>
        <v/>
      </c>
      <c r="K1561" s="272"/>
      <c r="L1561" s="272"/>
      <c r="M1561" s="272"/>
      <c r="N1561" s="272"/>
      <c r="O1561" s="272"/>
      <c r="P1561" s="219"/>
      <c r="Q1561" s="273"/>
      <c r="R1561" s="216" t="str">
        <f ca="1">IF(ISERROR($V1561),"",OFFSET('Smelter Look-up'!$C$4,$V1561-4,0)&amp;"")</f>
        <v/>
      </c>
      <c r="S1561" s="224" t="str">
        <f t="shared" ca="1" si="219"/>
        <v/>
      </c>
      <c r="T1561" s="224" t="str">
        <f ca="1">IF(B1561="","",IF(ISERROR(MATCH($J1561,SorP!$B$1:$B$6230,0)),"",INDIRECT("'SorP'!$A$"&amp;MATCH($J1561,SorP!$B$1:$B$6230,0))))</f>
        <v/>
      </c>
      <c r="U1561" s="240"/>
      <c r="V1561" s="274" t="e">
        <f>IF(C1561="",NA(),MATCH($B1561&amp;$C1561,'Smelter Look-up'!$J:$J,0))</f>
        <v>#N/A</v>
      </c>
      <c r="W1561" s="275"/>
      <c r="X1561" s="275">
        <f t="shared" ca="1" si="220"/>
        <v>0</v>
      </c>
      <c r="Y1561" s="275"/>
      <c r="Z1561" s="275"/>
      <c r="AB1561" s="277" t="str">
        <f t="shared" si="221"/>
        <v/>
      </c>
    </row>
    <row r="1562" spans="1:28" s="276" customFormat="1" ht="20.25">
      <c r="A1562" s="330"/>
      <c r="B1562" s="216" t="str">
        <f>IF(LEN(A1562)=0,"",INDEX('Smelter Look-up'!$A:$A,MATCH($A1562,'Smelter Look-up'!$E:$E,0)))</f>
        <v/>
      </c>
      <c r="C1562" s="220" t="str">
        <f>IF(LEN(A1562)=0,"",INDEX('Smelter Look-up'!$C:$C,MATCH($A1562,'Smelter Look-up'!$E:$E,0)))</f>
        <v/>
      </c>
      <c r="D1562" s="282"/>
      <c r="E1562" s="216" t="str">
        <f ca="1">IF(ISERROR($V1562),"",OFFSET('Smelter Look-up'!$D$4,$V1562-4,0)&amp;"")</f>
        <v/>
      </c>
      <c r="F1562" s="216" t="str">
        <f ca="1">IF(ISERROR($V1562),"",OFFSET('Smelter Look-up'!$E$4,$V1562-4,0))</f>
        <v/>
      </c>
      <c r="G1562" s="216" t="str">
        <f ca="1">IF(C1562=$X$4,"Enter smelter details",IF(ISERROR($V1562),"",OFFSET('Smelter Look-up'!$F$4,$V1562-4,0)))</f>
        <v/>
      </c>
      <c r="H1562" s="217" t="str">
        <f ca="1">IF(ISERROR($V1562),"",OFFSET('Smelter Look-up'!$G$4,$V1562-4,0))</f>
        <v/>
      </c>
      <c r="I1562" s="218" t="str">
        <f ca="1">IF(ISERROR($V1562),"",OFFSET('Smelter Look-up'!$H$4,$V1562-4,0))</f>
        <v/>
      </c>
      <c r="J1562" s="218" t="str">
        <f ca="1">IF(ISERROR($V1562),"",OFFSET('Smelter Look-up'!$I$4,$V1562-4,0))</f>
        <v/>
      </c>
      <c r="K1562" s="272"/>
      <c r="L1562" s="272"/>
      <c r="M1562" s="272"/>
      <c r="N1562" s="272"/>
      <c r="O1562" s="272"/>
      <c r="P1562" s="219"/>
      <c r="Q1562" s="273"/>
      <c r="R1562" s="216" t="str">
        <f ca="1">IF(ISERROR($V1562),"",OFFSET('Smelter Look-up'!$C$4,$V1562-4,0)&amp;"")</f>
        <v/>
      </c>
      <c r="S1562" s="224" t="str">
        <f t="shared" ca="1" si="219"/>
        <v/>
      </c>
      <c r="T1562" s="224" t="str">
        <f ca="1">IF(B1562="","",IF(ISERROR(MATCH($J1562,SorP!$B$1:$B$6230,0)),"",INDIRECT("'SorP'!$A$"&amp;MATCH($J1562,SorP!$B$1:$B$6230,0))))</f>
        <v/>
      </c>
      <c r="U1562" s="240"/>
      <c r="V1562" s="274" t="e">
        <f>IF(C1562="",NA(),MATCH($B1562&amp;$C1562,'Smelter Look-up'!$J:$J,0))</f>
        <v>#N/A</v>
      </c>
      <c r="W1562" s="275"/>
      <c r="X1562" s="275">
        <f t="shared" ca="1" si="220"/>
        <v>0</v>
      </c>
      <c r="Y1562" s="275"/>
      <c r="Z1562" s="275"/>
      <c r="AB1562" s="277" t="str">
        <f t="shared" si="221"/>
        <v/>
      </c>
    </row>
    <row r="1563" spans="1:28" s="276" customFormat="1" ht="20.25">
      <c r="A1563" s="330"/>
      <c r="B1563" s="216" t="str">
        <f>IF(LEN(A1563)=0,"",INDEX('Smelter Look-up'!$A:$A,MATCH($A1563,'Smelter Look-up'!$E:$E,0)))</f>
        <v/>
      </c>
      <c r="C1563" s="220" t="str">
        <f>IF(LEN(A1563)=0,"",INDEX('Smelter Look-up'!$C:$C,MATCH($A1563,'Smelter Look-up'!$E:$E,0)))</f>
        <v/>
      </c>
      <c r="D1563" s="282"/>
      <c r="E1563" s="216" t="str">
        <f ca="1">IF(ISERROR($V1563),"",OFFSET('Smelter Look-up'!$D$4,$V1563-4,0)&amp;"")</f>
        <v/>
      </c>
      <c r="F1563" s="216" t="str">
        <f ca="1">IF(ISERROR($V1563),"",OFFSET('Smelter Look-up'!$E$4,$V1563-4,0))</f>
        <v/>
      </c>
      <c r="G1563" s="216" t="str">
        <f ca="1">IF(C1563=$X$4,"Enter smelter details",IF(ISERROR($V1563),"",OFFSET('Smelter Look-up'!$F$4,$V1563-4,0)))</f>
        <v/>
      </c>
      <c r="H1563" s="217" t="str">
        <f ca="1">IF(ISERROR($V1563),"",OFFSET('Smelter Look-up'!$G$4,$V1563-4,0))</f>
        <v/>
      </c>
      <c r="I1563" s="218" t="str">
        <f ca="1">IF(ISERROR($V1563),"",OFFSET('Smelter Look-up'!$H$4,$V1563-4,0))</f>
        <v/>
      </c>
      <c r="J1563" s="218" t="str">
        <f ca="1">IF(ISERROR($V1563),"",OFFSET('Smelter Look-up'!$I$4,$V1563-4,0))</f>
        <v/>
      </c>
      <c r="K1563" s="272"/>
      <c r="L1563" s="272"/>
      <c r="M1563" s="272"/>
      <c r="N1563" s="272"/>
      <c r="O1563" s="272"/>
      <c r="P1563" s="219"/>
      <c r="Q1563" s="273"/>
      <c r="R1563" s="216" t="str">
        <f ca="1">IF(ISERROR($V1563),"",OFFSET('Smelter Look-up'!$C$4,$V1563-4,0)&amp;"")</f>
        <v/>
      </c>
      <c r="S1563" s="224" t="str">
        <f t="shared" ca="1" si="219"/>
        <v/>
      </c>
      <c r="T1563" s="224" t="str">
        <f ca="1">IF(B1563="","",IF(ISERROR(MATCH($J1563,SorP!$B$1:$B$6230,0)),"",INDIRECT("'SorP'!$A$"&amp;MATCH($J1563,SorP!$B$1:$B$6230,0))))</f>
        <v/>
      </c>
      <c r="U1563" s="240"/>
      <c r="V1563" s="274" t="e">
        <f>IF(C1563="",NA(),MATCH($B1563&amp;$C1563,'Smelter Look-up'!$J:$J,0))</f>
        <v>#N/A</v>
      </c>
      <c r="W1563" s="275"/>
      <c r="X1563" s="275">
        <f t="shared" ca="1" si="220"/>
        <v>0</v>
      </c>
      <c r="Y1563" s="275"/>
      <c r="Z1563" s="275"/>
      <c r="AB1563" s="277" t="str">
        <f t="shared" si="221"/>
        <v/>
      </c>
    </row>
    <row r="1564" spans="1:28" s="276" customFormat="1" ht="20.25">
      <c r="A1564" s="330"/>
      <c r="B1564" s="216" t="str">
        <f>IF(LEN(A1564)=0,"",INDEX('Smelter Look-up'!$A:$A,MATCH($A1564,'Smelter Look-up'!$E:$E,0)))</f>
        <v/>
      </c>
      <c r="C1564" s="220" t="str">
        <f>IF(LEN(A1564)=0,"",INDEX('Smelter Look-up'!$C:$C,MATCH($A1564,'Smelter Look-up'!$E:$E,0)))</f>
        <v/>
      </c>
      <c r="D1564" s="282"/>
      <c r="E1564" s="216" t="str">
        <f ca="1">IF(ISERROR($V1564),"",OFFSET('Smelter Look-up'!$D$4,$V1564-4,0)&amp;"")</f>
        <v/>
      </c>
      <c r="F1564" s="216" t="str">
        <f ca="1">IF(ISERROR($V1564),"",OFFSET('Smelter Look-up'!$E$4,$V1564-4,0))</f>
        <v/>
      </c>
      <c r="G1564" s="216" t="str">
        <f ca="1">IF(C1564=$X$4,"Enter smelter details",IF(ISERROR($V1564),"",OFFSET('Smelter Look-up'!$F$4,$V1564-4,0)))</f>
        <v/>
      </c>
      <c r="H1564" s="217" t="str">
        <f ca="1">IF(ISERROR($V1564),"",OFFSET('Smelter Look-up'!$G$4,$V1564-4,0))</f>
        <v/>
      </c>
      <c r="I1564" s="218" t="str">
        <f ca="1">IF(ISERROR($V1564),"",OFFSET('Smelter Look-up'!$H$4,$V1564-4,0))</f>
        <v/>
      </c>
      <c r="J1564" s="218" t="str">
        <f ca="1">IF(ISERROR($V1564),"",OFFSET('Smelter Look-up'!$I$4,$V1564-4,0))</f>
        <v/>
      </c>
      <c r="K1564" s="272"/>
      <c r="L1564" s="272"/>
      <c r="M1564" s="272"/>
      <c r="N1564" s="272"/>
      <c r="O1564" s="272"/>
      <c r="P1564" s="219"/>
      <c r="Q1564" s="273"/>
      <c r="R1564" s="216" t="str">
        <f ca="1">IF(ISERROR($V1564),"",OFFSET('Smelter Look-up'!$C$4,$V1564-4,0)&amp;"")</f>
        <v/>
      </c>
      <c r="S1564" s="224" t="str">
        <f t="shared" ref="S1564:S1594" ca="1" si="222">IF(B1564="","",IF(ISERROR(MATCH($E1564,CL,0)),"Unknown",INDIRECT("'C'!$A$"&amp;MATCH($E1564,CL,0)+1)))</f>
        <v/>
      </c>
      <c r="T1564" s="224" t="str">
        <f ca="1">IF(B1564="","",IF(ISERROR(MATCH($J1564,SorP!$B$1:$B$6230,0)),"",INDIRECT("'SorP'!$A$"&amp;MATCH($J1564,SorP!$B$1:$B$6230,0))))</f>
        <v/>
      </c>
      <c r="U1564" s="240"/>
      <c r="V1564" s="274" t="e">
        <f>IF(C1564="",NA(),MATCH($B1564&amp;$C1564,'Smelter Look-up'!$J:$J,0))</f>
        <v>#N/A</v>
      </c>
      <c r="W1564" s="275"/>
      <c r="X1564" s="275">
        <f t="shared" ref="X1564:X1594" ca="1" si="223">IF(AND(C1564="Smelter not listed",OR(LEN(D1564)=0,LEN(E1564)=0)),1,0)</f>
        <v>0</v>
      </c>
      <c r="Y1564" s="275"/>
      <c r="Z1564" s="275"/>
      <c r="AB1564" s="277" t="str">
        <f t="shared" ref="AB1564:AB1594" si="224">B1564&amp;C1564</f>
        <v/>
      </c>
    </row>
    <row r="1565" spans="1:28" s="276" customFormat="1" ht="20.25">
      <c r="A1565" s="330"/>
      <c r="B1565" s="216" t="str">
        <f>IF(LEN(A1565)=0,"",INDEX('Smelter Look-up'!$A:$A,MATCH($A1565,'Smelter Look-up'!$E:$E,0)))</f>
        <v/>
      </c>
      <c r="C1565" s="220" t="str">
        <f>IF(LEN(A1565)=0,"",INDEX('Smelter Look-up'!$C:$C,MATCH($A1565,'Smelter Look-up'!$E:$E,0)))</f>
        <v/>
      </c>
      <c r="D1565" s="282"/>
      <c r="E1565" s="216" t="str">
        <f ca="1">IF(ISERROR($V1565),"",OFFSET('Smelter Look-up'!$D$4,$V1565-4,0)&amp;"")</f>
        <v/>
      </c>
      <c r="F1565" s="216" t="str">
        <f ca="1">IF(ISERROR($V1565),"",OFFSET('Smelter Look-up'!$E$4,$V1565-4,0))</f>
        <v/>
      </c>
      <c r="G1565" s="216" t="str">
        <f ca="1">IF(C1565=$X$4,"Enter smelter details",IF(ISERROR($V1565),"",OFFSET('Smelter Look-up'!$F$4,$V1565-4,0)))</f>
        <v/>
      </c>
      <c r="H1565" s="217" t="str">
        <f ca="1">IF(ISERROR($V1565),"",OFFSET('Smelter Look-up'!$G$4,$V1565-4,0))</f>
        <v/>
      </c>
      <c r="I1565" s="218" t="str">
        <f ca="1">IF(ISERROR($V1565),"",OFFSET('Smelter Look-up'!$H$4,$V1565-4,0))</f>
        <v/>
      </c>
      <c r="J1565" s="218" t="str">
        <f ca="1">IF(ISERROR($V1565),"",OFFSET('Smelter Look-up'!$I$4,$V1565-4,0))</f>
        <v/>
      </c>
      <c r="K1565" s="272"/>
      <c r="L1565" s="272"/>
      <c r="M1565" s="272"/>
      <c r="N1565" s="272"/>
      <c r="O1565" s="272"/>
      <c r="P1565" s="219"/>
      <c r="Q1565" s="273"/>
      <c r="R1565" s="216" t="str">
        <f ca="1">IF(ISERROR($V1565),"",OFFSET('Smelter Look-up'!$C$4,$V1565-4,0)&amp;"")</f>
        <v/>
      </c>
      <c r="S1565" s="224" t="str">
        <f t="shared" ca="1" si="222"/>
        <v/>
      </c>
      <c r="T1565" s="224" t="str">
        <f ca="1">IF(B1565="","",IF(ISERROR(MATCH($J1565,SorP!$B$1:$B$6230,0)),"",INDIRECT("'SorP'!$A$"&amp;MATCH($J1565,SorP!$B$1:$B$6230,0))))</f>
        <v/>
      </c>
      <c r="U1565" s="240"/>
      <c r="V1565" s="274" t="e">
        <f>IF(C1565="",NA(),MATCH($B1565&amp;$C1565,'Smelter Look-up'!$J:$J,0))</f>
        <v>#N/A</v>
      </c>
      <c r="W1565" s="275"/>
      <c r="X1565" s="275">
        <f t="shared" ca="1" si="223"/>
        <v>0</v>
      </c>
      <c r="Y1565" s="275"/>
      <c r="Z1565" s="275"/>
      <c r="AB1565" s="277" t="str">
        <f t="shared" si="224"/>
        <v/>
      </c>
    </row>
    <row r="1566" spans="1:28" s="276" customFormat="1" ht="20.25">
      <c r="A1566" s="330"/>
      <c r="B1566" s="216" t="str">
        <f>IF(LEN(A1566)=0,"",INDEX('Smelter Look-up'!$A:$A,MATCH($A1566,'Smelter Look-up'!$E:$E,0)))</f>
        <v/>
      </c>
      <c r="C1566" s="220" t="str">
        <f>IF(LEN(A1566)=0,"",INDEX('Smelter Look-up'!$C:$C,MATCH($A1566,'Smelter Look-up'!$E:$E,0)))</f>
        <v/>
      </c>
      <c r="D1566" s="282"/>
      <c r="E1566" s="216" t="str">
        <f ca="1">IF(ISERROR($V1566),"",OFFSET('Smelter Look-up'!$D$4,$V1566-4,0)&amp;"")</f>
        <v/>
      </c>
      <c r="F1566" s="216" t="str">
        <f ca="1">IF(ISERROR($V1566),"",OFFSET('Smelter Look-up'!$E$4,$V1566-4,0))</f>
        <v/>
      </c>
      <c r="G1566" s="216" t="str">
        <f ca="1">IF(C1566=$X$4,"Enter smelter details",IF(ISERROR($V1566),"",OFFSET('Smelter Look-up'!$F$4,$V1566-4,0)))</f>
        <v/>
      </c>
      <c r="H1566" s="217" t="str">
        <f ca="1">IF(ISERROR($V1566),"",OFFSET('Smelter Look-up'!$G$4,$V1566-4,0))</f>
        <v/>
      </c>
      <c r="I1566" s="218" t="str">
        <f ca="1">IF(ISERROR($V1566),"",OFFSET('Smelter Look-up'!$H$4,$V1566-4,0))</f>
        <v/>
      </c>
      <c r="J1566" s="218" t="str">
        <f ca="1">IF(ISERROR($V1566),"",OFFSET('Smelter Look-up'!$I$4,$V1566-4,0))</f>
        <v/>
      </c>
      <c r="K1566" s="272"/>
      <c r="L1566" s="272"/>
      <c r="M1566" s="272"/>
      <c r="N1566" s="272"/>
      <c r="O1566" s="272"/>
      <c r="P1566" s="219"/>
      <c r="Q1566" s="273"/>
      <c r="R1566" s="216" t="str">
        <f ca="1">IF(ISERROR($V1566),"",OFFSET('Smelter Look-up'!$C$4,$V1566-4,0)&amp;"")</f>
        <v/>
      </c>
      <c r="S1566" s="224" t="str">
        <f t="shared" ca="1" si="222"/>
        <v/>
      </c>
      <c r="T1566" s="224" t="str">
        <f ca="1">IF(B1566="","",IF(ISERROR(MATCH($J1566,SorP!$B$1:$B$6230,0)),"",INDIRECT("'SorP'!$A$"&amp;MATCH($J1566,SorP!$B$1:$B$6230,0))))</f>
        <v/>
      </c>
      <c r="U1566" s="240"/>
      <c r="V1566" s="274" t="e">
        <f>IF(C1566="",NA(),MATCH($B1566&amp;$C1566,'Smelter Look-up'!$J:$J,0))</f>
        <v>#N/A</v>
      </c>
      <c r="W1566" s="275"/>
      <c r="X1566" s="275">
        <f t="shared" ca="1" si="223"/>
        <v>0</v>
      </c>
      <c r="Y1566" s="275"/>
      <c r="Z1566" s="275"/>
      <c r="AB1566" s="277" t="str">
        <f t="shared" si="224"/>
        <v/>
      </c>
    </row>
    <row r="1567" spans="1:28" s="276" customFormat="1" ht="20.25">
      <c r="A1567" s="330"/>
      <c r="B1567" s="216" t="str">
        <f>IF(LEN(A1567)=0,"",INDEX('Smelter Look-up'!$A:$A,MATCH($A1567,'Smelter Look-up'!$E:$E,0)))</f>
        <v/>
      </c>
      <c r="C1567" s="220" t="str">
        <f>IF(LEN(A1567)=0,"",INDEX('Smelter Look-up'!$C:$C,MATCH($A1567,'Smelter Look-up'!$E:$E,0)))</f>
        <v/>
      </c>
      <c r="D1567" s="282"/>
      <c r="E1567" s="216" t="str">
        <f ca="1">IF(ISERROR($V1567),"",OFFSET('Smelter Look-up'!$D$4,$V1567-4,0)&amp;"")</f>
        <v/>
      </c>
      <c r="F1567" s="216" t="str">
        <f ca="1">IF(ISERROR($V1567),"",OFFSET('Smelter Look-up'!$E$4,$V1567-4,0))</f>
        <v/>
      </c>
      <c r="G1567" s="216" t="str">
        <f ca="1">IF(C1567=$X$4,"Enter smelter details",IF(ISERROR($V1567),"",OFFSET('Smelter Look-up'!$F$4,$V1567-4,0)))</f>
        <v/>
      </c>
      <c r="H1567" s="217" t="str">
        <f ca="1">IF(ISERROR($V1567),"",OFFSET('Smelter Look-up'!$G$4,$V1567-4,0))</f>
        <v/>
      </c>
      <c r="I1567" s="218" t="str">
        <f ca="1">IF(ISERROR($V1567),"",OFFSET('Smelter Look-up'!$H$4,$V1567-4,0))</f>
        <v/>
      </c>
      <c r="J1567" s="218" t="str">
        <f ca="1">IF(ISERROR($V1567),"",OFFSET('Smelter Look-up'!$I$4,$V1567-4,0))</f>
        <v/>
      </c>
      <c r="K1567" s="272"/>
      <c r="L1567" s="272"/>
      <c r="M1567" s="272"/>
      <c r="N1567" s="272"/>
      <c r="O1567" s="272"/>
      <c r="P1567" s="219"/>
      <c r="Q1567" s="273"/>
      <c r="R1567" s="216" t="str">
        <f ca="1">IF(ISERROR($V1567),"",OFFSET('Smelter Look-up'!$C$4,$V1567-4,0)&amp;"")</f>
        <v/>
      </c>
      <c r="S1567" s="224" t="str">
        <f t="shared" ca="1" si="222"/>
        <v/>
      </c>
      <c r="T1567" s="224" t="str">
        <f ca="1">IF(B1567="","",IF(ISERROR(MATCH($J1567,SorP!$B$1:$B$6230,0)),"",INDIRECT("'SorP'!$A$"&amp;MATCH($J1567,SorP!$B$1:$B$6230,0))))</f>
        <v/>
      </c>
      <c r="U1567" s="240"/>
      <c r="V1567" s="274" t="e">
        <f>IF(C1567="",NA(),MATCH($B1567&amp;$C1567,'Smelter Look-up'!$J:$J,0))</f>
        <v>#N/A</v>
      </c>
      <c r="W1567" s="275"/>
      <c r="X1567" s="275">
        <f t="shared" ca="1" si="223"/>
        <v>0</v>
      </c>
      <c r="Y1567" s="275"/>
      <c r="Z1567" s="275"/>
      <c r="AB1567" s="277" t="str">
        <f t="shared" si="224"/>
        <v/>
      </c>
    </row>
    <row r="1568" spans="1:28" s="276" customFormat="1" ht="20.25">
      <c r="A1568" s="330"/>
      <c r="B1568" s="216" t="str">
        <f>IF(LEN(A1568)=0,"",INDEX('Smelter Look-up'!$A:$A,MATCH($A1568,'Smelter Look-up'!$E:$E,0)))</f>
        <v/>
      </c>
      <c r="C1568" s="220" t="str">
        <f>IF(LEN(A1568)=0,"",INDEX('Smelter Look-up'!$C:$C,MATCH($A1568,'Smelter Look-up'!$E:$E,0)))</f>
        <v/>
      </c>
      <c r="D1568" s="282"/>
      <c r="E1568" s="216" t="str">
        <f ca="1">IF(ISERROR($V1568),"",OFFSET('Smelter Look-up'!$D$4,$V1568-4,0)&amp;"")</f>
        <v/>
      </c>
      <c r="F1568" s="216" t="str">
        <f ca="1">IF(ISERROR($V1568),"",OFFSET('Smelter Look-up'!$E$4,$V1568-4,0))</f>
        <v/>
      </c>
      <c r="G1568" s="216" t="str">
        <f ca="1">IF(C1568=$X$4,"Enter smelter details",IF(ISERROR($V1568),"",OFFSET('Smelter Look-up'!$F$4,$V1568-4,0)))</f>
        <v/>
      </c>
      <c r="H1568" s="217" t="str">
        <f ca="1">IF(ISERROR($V1568),"",OFFSET('Smelter Look-up'!$G$4,$V1568-4,0))</f>
        <v/>
      </c>
      <c r="I1568" s="218" t="str">
        <f ca="1">IF(ISERROR($V1568),"",OFFSET('Smelter Look-up'!$H$4,$V1568-4,0))</f>
        <v/>
      </c>
      <c r="J1568" s="218" t="str">
        <f ca="1">IF(ISERROR($V1568),"",OFFSET('Smelter Look-up'!$I$4,$V1568-4,0))</f>
        <v/>
      </c>
      <c r="K1568" s="272"/>
      <c r="L1568" s="272"/>
      <c r="M1568" s="272"/>
      <c r="N1568" s="272"/>
      <c r="O1568" s="272"/>
      <c r="P1568" s="219"/>
      <c r="Q1568" s="273"/>
      <c r="R1568" s="216" t="str">
        <f ca="1">IF(ISERROR($V1568),"",OFFSET('Smelter Look-up'!$C$4,$V1568-4,0)&amp;"")</f>
        <v/>
      </c>
      <c r="S1568" s="224" t="str">
        <f t="shared" ca="1" si="222"/>
        <v/>
      </c>
      <c r="T1568" s="224" t="str">
        <f ca="1">IF(B1568="","",IF(ISERROR(MATCH($J1568,SorP!$B$1:$B$6230,0)),"",INDIRECT("'SorP'!$A$"&amp;MATCH($J1568,SorP!$B$1:$B$6230,0))))</f>
        <v/>
      </c>
      <c r="U1568" s="240"/>
      <c r="V1568" s="274" t="e">
        <f>IF(C1568="",NA(),MATCH($B1568&amp;$C1568,'Smelter Look-up'!$J:$J,0))</f>
        <v>#N/A</v>
      </c>
      <c r="W1568" s="275"/>
      <c r="X1568" s="275">
        <f t="shared" ca="1" si="223"/>
        <v>0</v>
      </c>
      <c r="Y1568" s="275"/>
      <c r="Z1568" s="275"/>
      <c r="AB1568" s="277" t="str">
        <f t="shared" si="224"/>
        <v/>
      </c>
    </row>
    <row r="1569" spans="1:28" s="276" customFormat="1" ht="20.25">
      <c r="A1569" s="330"/>
      <c r="B1569" s="216" t="str">
        <f>IF(LEN(A1569)=0,"",INDEX('Smelter Look-up'!$A:$A,MATCH($A1569,'Smelter Look-up'!$E:$E,0)))</f>
        <v/>
      </c>
      <c r="C1569" s="220" t="str">
        <f>IF(LEN(A1569)=0,"",INDEX('Smelter Look-up'!$C:$C,MATCH($A1569,'Smelter Look-up'!$E:$E,0)))</f>
        <v/>
      </c>
      <c r="D1569" s="282"/>
      <c r="E1569" s="216" t="str">
        <f ca="1">IF(ISERROR($V1569),"",OFFSET('Smelter Look-up'!$D$4,$V1569-4,0)&amp;"")</f>
        <v/>
      </c>
      <c r="F1569" s="216" t="str">
        <f ca="1">IF(ISERROR($V1569),"",OFFSET('Smelter Look-up'!$E$4,$V1569-4,0))</f>
        <v/>
      </c>
      <c r="G1569" s="216" t="str">
        <f ca="1">IF(C1569=$X$4,"Enter smelter details",IF(ISERROR($V1569),"",OFFSET('Smelter Look-up'!$F$4,$V1569-4,0)))</f>
        <v/>
      </c>
      <c r="H1569" s="217" t="str">
        <f ca="1">IF(ISERROR($V1569),"",OFFSET('Smelter Look-up'!$G$4,$V1569-4,0))</f>
        <v/>
      </c>
      <c r="I1569" s="218" t="str">
        <f ca="1">IF(ISERROR($V1569),"",OFFSET('Smelter Look-up'!$H$4,$V1569-4,0))</f>
        <v/>
      </c>
      <c r="J1569" s="218" t="str">
        <f ca="1">IF(ISERROR($V1569),"",OFFSET('Smelter Look-up'!$I$4,$V1569-4,0))</f>
        <v/>
      </c>
      <c r="K1569" s="272"/>
      <c r="L1569" s="272"/>
      <c r="M1569" s="272"/>
      <c r="N1569" s="272"/>
      <c r="O1569" s="272"/>
      <c r="P1569" s="219"/>
      <c r="Q1569" s="273"/>
      <c r="R1569" s="216" t="str">
        <f ca="1">IF(ISERROR($V1569),"",OFFSET('Smelter Look-up'!$C$4,$V1569-4,0)&amp;"")</f>
        <v/>
      </c>
      <c r="S1569" s="224" t="str">
        <f t="shared" ca="1" si="222"/>
        <v/>
      </c>
      <c r="T1569" s="224" t="str">
        <f ca="1">IF(B1569="","",IF(ISERROR(MATCH($J1569,SorP!$B$1:$B$6230,0)),"",INDIRECT("'SorP'!$A$"&amp;MATCH($J1569,SorP!$B$1:$B$6230,0))))</f>
        <v/>
      </c>
      <c r="U1569" s="240"/>
      <c r="V1569" s="274" t="e">
        <f>IF(C1569="",NA(),MATCH($B1569&amp;$C1569,'Smelter Look-up'!$J:$J,0))</f>
        <v>#N/A</v>
      </c>
      <c r="W1569" s="275"/>
      <c r="X1569" s="275">
        <f t="shared" ca="1" si="223"/>
        <v>0</v>
      </c>
      <c r="Y1569" s="275"/>
      <c r="Z1569" s="275"/>
      <c r="AB1569" s="277" t="str">
        <f t="shared" si="224"/>
        <v/>
      </c>
    </row>
    <row r="1570" spans="1:28" s="276" customFormat="1" ht="20.25">
      <c r="A1570" s="330"/>
      <c r="B1570" s="216" t="str">
        <f>IF(LEN(A1570)=0,"",INDEX('Smelter Look-up'!$A:$A,MATCH($A1570,'Smelter Look-up'!$E:$E,0)))</f>
        <v/>
      </c>
      <c r="C1570" s="220" t="str">
        <f>IF(LEN(A1570)=0,"",INDEX('Smelter Look-up'!$C:$C,MATCH($A1570,'Smelter Look-up'!$E:$E,0)))</f>
        <v/>
      </c>
      <c r="D1570" s="282"/>
      <c r="E1570" s="216" t="str">
        <f ca="1">IF(ISERROR($V1570),"",OFFSET('Smelter Look-up'!$D$4,$V1570-4,0)&amp;"")</f>
        <v/>
      </c>
      <c r="F1570" s="216" t="str">
        <f ca="1">IF(ISERROR($V1570),"",OFFSET('Smelter Look-up'!$E$4,$V1570-4,0))</f>
        <v/>
      </c>
      <c r="G1570" s="216" t="str">
        <f ca="1">IF(C1570=$X$4,"Enter smelter details",IF(ISERROR($V1570),"",OFFSET('Smelter Look-up'!$F$4,$V1570-4,0)))</f>
        <v/>
      </c>
      <c r="H1570" s="217" t="str">
        <f ca="1">IF(ISERROR($V1570),"",OFFSET('Smelter Look-up'!$G$4,$V1570-4,0))</f>
        <v/>
      </c>
      <c r="I1570" s="218" t="str">
        <f ca="1">IF(ISERROR($V1570),"",OFFSET('Smelter Look-up'!$H$4,$V1570-4,0))</f>
        <v/>
      </c>
      <c r="J1570" s="218" t="str">
        <f ca="1">IF(ISERROR($V1570),"",OFFSET('Smelter Look-up'!$I$4,$V1570-4,0))</f>
        <v/>
      </c>
      <c r="K1570" s="272"/>
      <c r="L1570" s="272"/>
      <c r="M1570" s="272"/>
      <c r="N1570" s="272"/>
      <c r="O1570" s="272"/>
      <c r="P1570" s="219"/>
      <c r="Q1570" s="273"/>
      <c r="R1570" s="216" t="str">
        <f ca="1">IF(ISERROR($V1570),"",OFFSET('Smelter Look-up'!$C$4,$V1570-4,0)&amp;"")</f>
        <v/>
      </c>
      <c r="S1570" s="224" t="str">
        <f t="shared" ca="1" si="222"/>
        <v/>
      </c>
      <c r="T1570" s="224" t="str">
        <f ca="1">IF(B1570="","",IF(ISERROR(MATCH($J1570,SorP!$B$1:$B$6230,0)),"",INDIRECT("'SorP'!$A$"&amp;MATCH($J1570,SorP!$B$1:$B$6230,0))))</f>
        <v/>
      </c>
      <c r="U1570" s="240"/>
      <c r="V1570" s="274" t="e">
        <f>IF(C1570="",NA(),MATCH($B1570&amp;$C1570,'Smelter Look-up'!$J:$J,0))</f>
        <v>#N/A</v>
      </c>
      <c r="W1570" s="275"/>
      <c r="X1570" s="275">
        <f t="shared" ca="1" si="223"/>
        <v>0</v>
      </c>
      <c r="Y1570" s="275"/>
      <c r="Z1570" s="275"/>
      <c r="AB1570" s="277" t="str">
        <f t="shared" si="224"/>
        <v/>
      </c>
    </row>
    <row r="1571" spans="1:28" s="276" customFormat="1" ht="20.25">
      <c r="A1571" s="330"/>
      <c r="B1571" s="216" t="str">
        <f>IF(LEN(A1571)=0,"",INDEX('Smelter Look-up'!$A:$A,MATCH($A1571,'Smelter Look-up'!$E:$E,0)))</f>
        <v/>
      </c>
      <c r="C1571" s="220" t="str">
        <f>IF(LEN(A1571)=0,"",INDEX('Smelter Look-up'!$C:$C,MATCH($A1571,'Smelter Look-up'!$E:$E,0)))</f>
        <v/>
      </c>
      <c r="D1571" s="282"/>
      <c r="E1571" s="216" t="str">
        <f ca="1">IF(ISERROR($V1571),"",OFFSET('Smelter Look-up'!$D$4,$V1571-4,0)&amp;"")</f>
        <v/>
      </c>
      <c r="F1571" s="216" t="str">
        <f ca="1">IF(ISERROR($V1571),"",OFFSET('Smelter Look-up'!$E$4,$V1571-4,0))</f>
        <v/>
      </c>
      <c r="G1571" s="216" t="str">
        <f ca="1">IF(C1571=$X$4,"Enter smelter details",IF(ISERROR($V1571),"",OFFSET('Smelter Look-up'!$F$4,$V1571-4,0)))</f>
        <v/>
      </c>
      <c r="H1571" s="217" t="str">
        <f ca="1">IF(ISERROR($V1571),"",OFFSET('Smelter Look-up'!$G$4,$V1571-4,0))</f>
        <v/>
      </c>
      <c r="I1571" s="218" t="str">
        <f ca="1">IF(ISERROR($V1571),"",OFFSET('Smelter Look-up'!$H$4,$V1571-4,0))</f>
        <v/>
      </c>
      <c r="J1571" s="218" t="str">
        <f ca="1">IF(ISERROR($V1571),"",OFFSET('Smelter Look-up'!$I$4,$V1571-4,0))</f>
        <v/>
      </c>
      <c r="K1571" s="272"/>
      <c r="L1571" s="272"/>
      <c r="M1571" s="272"/>
      <c r="N1571" s="272"/>
      <c r="O1571" s="272"/>
      <c r="P1571" s="219"/>
      <c r="Q1571" s="273"/>
      <c r="R1571" s="216" t="str">
        <f ca="1">IF(ISERROR($V1571),"",OFFSET('Smelter Look-up'!$C$4,$V1571-4,0)&amp;"")</f>
        <v/>
      </c>
      <c r="S1571" s="224" t="str">
        <f t="shared" ca="1" si="222"/>
        <v/>
      </c>
      <c r="T1571" s="224" t="str">
        <f ca="1">IF(B1571="","",IF(ISERROR(MATCH($J1571,SorP!$B$1:$B$6230,0)),"",INDIRECT("'SorP'!$A$"&amp;MATCH($J1571,SorP!$B$1:$B$6230,0))))</f>
        <v/>
      </c>
      <c r="U1571" s="240"/>
      <c r="V1571" s="274" t="e">
        <f>IF(C1571="",NA(),MATCH($B1571&amp;$C1571,'Smelter Look-up'!$J:$J,0))</f>
        <v>#N/A</v>
      </c>
      <c r="W1571" s="275"/>
      <c r="X1571" s="275">
        <f t="shared" ca="1" si="223"/>
        <v>0</v>
      </c>
      <c r="Y1571" s="275"/>
      <c r="Z1571" s="275"/>
      <c r="AB1571" s="277" t="str">
        <f t="shared" si="224"/>
        <v/>
      </c>
    </row>
    <row r="1572" spans="1:28" s="276" customFormat="1" ht="20.25">
      <c r="A1572" s="330"/>
      <c r="B1572" s="216" t="str">
        <f>IF(LEN(A1572)=0,"",INDEX('Smelter Look-up'!$A:$A,MATCH($A1572,'Smelter Look-up'!$E:$E,0)))</f>
        <v/>
      </c>
      <c r="C1572" s="220" t="str">
        <f>IF(LEN(A1572)=0,"",INDEX('Smelter Look-up'!$C:$C,MATCH($A1572,'Smelter Look-up'!$E:$E,0)))</f>
        <v/>
      </c>
      <c r="D1572" s="282"/>
      <c r="E1572" s="216" t="str">
        <f ca="1">IF(ISERROR($V1572),"",OFFSET('Smelter Look-up'!$D$4,$V1572-4,0)&amp;"")</f>
        <v/>
      </c>
      <c r="F1572" s="216" t="str">
        <f ca="1">IF(ISERROR($V1572),"",OFFSET('Smelter Look-up'!$E$4,$V1572-4,0))</f>
        <v/>
      </c>
      <c r="G1572" s="216" t="str">
        <f ca="1">IF(C1572=$X$4,"Enter smelter details",IF(ISERROR($V1572),"",OFFSET('Smelter Look-up'!$F$4,$V1572-4,0)))</f>
        <v/>
      </c>
      <c r="H1572" s="217" t="str">
        <f ca="1">IF(ISERROR($V1572),"",OFFSET('Smelter Look-up'!$G$4,$V1572-4,0))</f>
        <v/>
      </c>
      <c r="I1572" s="218" t="str">
        <f ca="1">IF(ISERROR($V1572),"",OFFSET('Smelter Look-up'!$H$4,$V1572-4,0))</f>
        <v/>
      </c>
      <c r="J1572" s="218" t="str">
        <f ca="1">IF(ISERROR($V1572),"",OFFSET('Smelter Look-up'!$I$4,$V1572-4,0))</f>
        <v/>
      </c>
      <c r="K1572" s="272"/>
      <c r="L1572" s="272"/>
      <c r="M1572" s="272"/>
      <c r="N1572" s="272"/>
      <c r="O1572" s="272"/>
      <c r="P1572" s="219"/>
      <c r="Q1572" s="273"/>
      <c r="R1572" s="216" t="str">
        <f ca="1">IF(ISERROR($V1572),"",OFFSET('Smelter Look-up'!$C$4,$V1572-4,0)&amp;"")</f>
        <v/>
      </c>
      <c r="S1572" s="224" t="str">
        <f t="shared" ca="1" si="222"/>
        <v/>
      </c>
      <c r="T1572" s="224" t="str">
        <f ca="1">IF(B1572="","",IF(ISERROR(MATCH($J1572,SorP!$B$1:$B$6230,0)),"",INDIRECT("'SorP'!$A$"&amp;MATCH($J1572,SorP!$B$1:$B$6230,0))))</f>
        <v/>
      </c>
      <c r="U1572" s="240"/>
      <c r="V1572" s="274" t="e">
        <f>IF(C1572="",NA(),MATCH($B1572&amp;$C1572,'Smelter Look-up'!$J:$J,0))</f>
        <v>#N/A</v>
      </c>
      <c r="W1572" s="275"/>
      <c r="X1572" s="275">
        <f t="shared" ca="1" si="223"/>
        <v>0</v>
      </c>
      <c r="Y1572" s="275"/>
      <c r="Z1572" s="275"/>
      <c r="AB1572" s="277" t="str">
        <f t="shared" si="224"/>
        <v/>
      </c>
    </row>
    <row r="1573" spans="1:28" s="276" customFormat="1" ht="20.25">
      <c r="A1573" s="330"/>
      <c r="B1573" s="216" t="str">
        <f>IF(LEN(A1573)=0,"",INDEX('Smelter Look-up'!$A:$A,MATCH($A1573,'Smelter Look-up'!$E:$E,0)))</f>
        <v/>
      </c>
      <c r="C1573" s="220" t="str">
        <f>IF(LEN(A1573)=0,"",INDEX('Smelter Look-up'!$C:$C,MATCH($A1573,'Smelter Look-up'!$E:$E,0)))</f>
        <v/>
      </c>
      <c r="D1573" s="282"/>
      <c r="E1573" s="216" t="str">
        <f ca="1">IF(ISERROR($V1573),"",OFFSET('Smelter Look-up'!$D$4,$V1573-4,0)&amp;"")</f>
        <v/>
      </c>
      <c r="F1573" s="216" t="str">
        <f ca="1">IF(ISERROR($V1573),"",OFFSET('Smelter Look-up'!$E$4,$V1573-4,0))</f>
        <v/>
      </c>
      <c r="G1573" s="216" t="str">
        <f ca="1">IF(C1573=$X$4,"Enter smelter details",IF(ISERROR($V1573),"",OFFSET('Smelter Look-up'!$F$4,$V1573-4,0)))</f>
        <v/>
      </c>
      <c r="H1573" s="217" t="str">
        <f ca="1">IF(ISERROR($V1573),"",OFFSET('Smelter Look-up'!$G$4,$V1573-4,0))</f>
        <v/>
      </c>
      <c r="I1573" s="218" t="str">
        <f ca="1">IF(ISERROR($V1573),"",OFFSET('Smelter Look-up'!$H$4,$V1573-4,0))</f>
        <v/>
      </c>
      <c r="J1573" s="218" t="str">
        <f ca="1">IF(ISERROR($V1573),"",OFFSET('Smelter Look-up'!$I$4,$V1573-4,0))</f>
        <v/>
      </c>
      <c r="K1573" s="272"/>
      <c r="L1573" s="272"/>
      <c r="M1573" s="272"/>
      <c r="N1573" s="272"/>
      <c r="O1573" s="272"/>
      <c r="P1573" s="219"/>
      <c r="Q1573" s="273"/>
      <c r="R1573" s="216" t="str">
        <f ca="1">IF(ISERROR($V1573),"",OFFSET('Smelter Look-up'!$C$4,$V1573-4,0)&amp;"")</f>
        <v/>
      </c>
      <c r="S1573" s="224" t="str">
        <f t="shared" ca="1" si="222"/>
        <v/>
      </c>
      <c r="T1573" s="224" t="str">
        <f ca="1">IF(B1573="","",IF(ISERROR(MATCH($J1573,SorP!$B$1:$B$6230,0)),"",INDIRECT("'SorP'!$A$"&amp;MATCH($J1573,SorP!$B$1:$B$6230,0))))</f>
        <v/>
      </c>
      <c r="U1573" s="240"/>
      <c r="V1573" s="274" t="e">
        <f>IF(C1573="",NA(),MATCH($B1573&amp;$C1573,'Smelter Look-up'!$J:$J,0))</f>
        <v>#N/A</v>
      </c>
      <c r="W1573" s="275"/>
      <c r="X1573" s="275">
        <f t="shared" ca="1" si="223"/>
        <v>0</v>
      </c>
      <c r="Y1573" s="275"/>
      <c r="Z1573" s="275"/>
      <c r="AB1573" s="277" t="str">
        <f t="shared" si="224"/>
        <v/>
      </c>
    </row>
    <row r="1574" spans="1:28" s="276" customFormat="1" ht="20.25">
      <c r="A1574" s="330"/>
      <c r="B1574" s="216" t="str">
        <f>IF(LEN(A1574)=0,"",INDEX('Smelter Look-up'!$A:$A,MATCH($A1574,'Smelter Look-up'!$E:$E,0)))</f>
        <v/>
      </c>
      <c r="C1574" s="220" t="str">
        <f>IF(LEN(A1574)=0,"",INDEX('Smelter Look-up'!$C:$C,MATCH($A1574,'Smelter Look-up'!$E:$E,0)))</f>
        <v/>
      </c>
      <c r="D1574" s="282"/>
      <c r="E1574" s="216" t="str">
        <f ca="1">IF(ISERROR($V1574),"",OFFSET('Smelter Look-up'!$D$4,$V1574-4,0)&amp;"")</f>
        <v/>
      </c>
      <c r="F1574" s="216" t="str">
        <f ca="1">IF(ISERROR($V1574),"",OFFSET('Smelter Look-up'!$E$4,$V1574-4,0))</f>
        <v/>
      </c>
      <c r="G1574" s="216" t="str">
        <f ca="1">IF(C1574=$X$4,"Enter smelter details",IF(ISERROR($V1574),"",OFFSET('Smelter Look-up'!$F$4,$V1574-4,0)))</f>
        <v/>
      </c>
      <c r="H1574" s="217" t="str">
        <f ca="1">IF(ISERROR($V1574),"",OFFSET('Smelter Look-up'!$G$4,$V1574-4,0))</f>
        <v/>
      </c>
      <c r="I1574" s="218" t="str">
        <f ca="1">IF(ISERROR($V1574),"",OFFSET('Smelter Look-up'!$H$4,$V1574-4,0))</f>
        <v/>
      </c>
      <c r="J1574" s="218" t="str">
        <f ca="1">IF(ISERROR($V1574),"",OFFSET('Smelter Look-up'!$I$4,$V1574-4,0))</f>
        <v/>
      </c>
      <c r="K1574" s="272"/>
      <c r="L1574" s="272"/>
      <c r="M1574" s="272"/>
      <c r="N1574" s="272"/>
      <c r="O1574" s="272"/>
      <c r="P1574" s="219"/>
      <c r="Q1574" s="273"/>
      <c r="R1574" s="216" t="str">
        <f ca="1">IF(ISERROR($V1574),"",OFFSET('Smelter Look-up'!$C$4,$V1574-4,0)&amp;"")</f>
        <v/>
      </c>
      <c r="S1574" s="224" t="str">
        <f t="shared" ca="1" si="222"/>
        <v/>
      </c>
      <c r="T1574" s="224" t="str">
        <f ca="1">IF(B1574="","",IF(ISERROR(MATCH($J1574,SorP!$B$1:$B$6230,0)),"",INDIRECT("'SorP'!$A$"&amp;MATCH($J1574,SorP!$B$1:$B$6230,0))))</f>
        <v/>
      </c>
      <c r="U1574" s="240"/>
      <c r="V1574" s="274" t="e">
        <f>IF(C1574="",NA(),MATCH($B1574&amp;$C1574,'Smelter Look-up'!$J:$J,0))</f>
        <v>#N/A</v>
      </c>
      <c r="W1574" s="275"/>
      <c r="X1574" s="275">
        <f t="shared" ca="1" si="223"/>
        <v>0</v>
      </c>
      <c r="Y1574" s="275"/>
      <c r="Z1574" s="275"/>
      <c r="AB1574" s="277" t="str">
        <f t="shared" si="224"/>
        <v/>
      </c>
    </row>
    <row r="1575" spans="1:28" s="276" customFormat="1" ht="20.25">
      <c r="A1575" s="330"/>
      <c r="B1575" s="216" t="str">
        <f>IF(LEN(A1575)=0,"",INDEX('Smelter Look-up'!$A:$A,MATCH($A1575,'Smelter Look-up'!$E:$E,0)))</f>
        <v/>
      </c>
      <c r="C1575" s="220" t="str">
        <f>IF(LEN(A1575)=0,"",INDEX('Smelter Look-up'!$C:$C,MATCH($A1575,'Smelter Look-up'!$E:$E,0)))</f>
        <v/>
      </c>
      <c r="D1575" s="282"/>
      <c r="E1575" s="216" t="str">
        <f ca="1">IF(ISERROR($V1575),"",OFFSET('Smelter Look-up'!$D$4,$V1575-4,0)&amp;"")</f>
        <v/>
      </c>
      <c r="F1575" s="216" t="str">
        <f ca="1">IF(ISERROR($V1575),"",OFFSET('Smelter Look-up'!$E$4,$V1575-4,0))</f>
        <v/>
      </c>
      <c r="G1575" s="216" t="str">
        <f ca="1">IF(C1575=$X$4,"Enter smelter details",IF(ISERROR($V1575),"",OFFSET('Smelter Look-up'!$F$4,$V1575-4,0)))</f>
        <v/>
      </c>
      <c r="H1575" s="217" t="str">
        <f ca="1">IF(ISERROR($V1575),"",OFFSET('Smelter Look-up'!$G$4,$V1575-4,0))</f>
        <v/>
      </c>
      <c r="I1575" s="218" t="str">
        <f ca="1">IF(ISERROR($V1575),"",OFFSET('Smelter Look-up'!$H$4,$V1575-4,0))</f>
        <v/>
      </c>
      <c r="J1575" s="218" t="str">
        <f ca="1">IF(ISERROR($V1575),"",OFFSET('Smelter Look-up'!$I$4,$V1575-4,0))</f>
        <v/>
      </c>
      <c r="K1575" s="272"/>
      <c r="L1575" s="272"/>
      <c r="M1575" s="272"/>
      <c r="N1575" s="272"/>
      <c r="O1575" s="272"/>
      <c r="P1575" s="219"/>
      <c r="Q1575" s="273"/>
      <c r="R1575" s="216" t="str">
        <f ca="1">IF(ISERROR($V1575),"",OFFSET('Smelter Look-up'!$C$4,$V1575-4,0)&amp;"")</f>
        <v/>
      </c>
      <c r="S1575" s="224" t="str">
        <f t="shared" ca="1" si="222"/>
        <v/>
      </c>
      <c r="T1575" s="224" t="str">
        <f ca="1">IF(B1575="","",IF(ISERROR(MATCH($J1575,SorP!$B$1:$B$6230,0)),"",INDIRECT("'SorP'!$A$"&amp;MATCH($J1575,SorP!$B$1:$B$6230,0))))</f>
        <v/>
      </c>
      <c r="U1575" s="240"/>
      <c r="V1575" s="274" t="e">
        <f>IF(C1575="",NA(),MATCH($B1575&amp;$C1575,'Smelter Look-up'!$J:$J,0))</f>
        <v>#N/A</v>
      </c>
      <c r="W1575" s="275"/>
      <c r="X1575" s="275">
        <f t="shared" ca="1" si="223"/>
        <v>0</v>
      </c>
      <c r="Y1575" s="275"/>
      <c r="Z1575" s="275"/>
      <c r="AB1575" s="277" t="str">
        <f t="shared" si="224"/>
        <v/>
      </c>
    </row>
    <row r="1576" spans="1:28" s="276" customFormat="1" ht="20.25">
      <c r="A1576" s="330"/>
      <c r="B1576" s="216" t="str">
        <f>IF(LEN(A1576)=0,"",INDEX('Smelter Look-up'!$A:$A,MATCH($A1576,'Smelter Look-up'!$E:$E,0)))</f>
        <v/>
      </c>
      <c r="C1576" s="220" t="str">
        <f>IF(LEN(A1576)=0,"",INDEX('Smelter Look-up'!$C:$C,MATCH($A1576,'Smelter Look-up'!$E:$E,0)))</f>
        <v/>
      </c>
      <c r="D1576" s="282"/>
      <c r="E1576" s="216" t="str">
        <f ca="1">IF(ISERROR($V1576),"",OFFSET('Smelter Look-up'!$D$4,$V1576-4,0)&amp;"")</f>
        <v/>
      </c>
      <c r="F1576" s="216" t="str">
        <f ca="1">IF(ISERROR($V1576),"",OFFSET('Smelter Look-up'!$E$4,$V1576-4,0))</f>
        <v/>
      </c>
      <c r="G1576" s="216" t="str">
        <f ca="1">IF(C1576=$X$4,"Enter smelter details",IF(ISERROR($V1576),"",OFFSET('Smelter Look-up'!$F$4,$V1576-4,0)))</f>
        <v/>
      </c>
      <c r="H1576" s="217" t="str">
        <f ca="1">IF(ISERROR($V1576),"",OFFSET('Smelter Look-up'!$G$4,$V1576-4,0))</f>
        <v/>
      </c>
      <c r="I1576" s="218" t="str">
        <f ca="1">IF(ISERROR($V1576),"",OFFSET('Smelter Look-up'!$H$4,$V1576-4,0))</f>
        <v/>
      </c>
      <c r="J1576" s="218" t="str">
        <f ca="1">IF(ISERROR($V1576),"",OFFSET('Smelter Look-up'!$I$4,$V1576-4,0))</f>
        <v/>
      </c>
      <c r="K1576" s="272"/>
      <c r="L1576" s="272"/>
      <c r="M1576" s="272"/>
      <c r="N1576" s="272"/>
      <c r="O1576" s="272"/>
      <c r="P1576" s="219"/>
      <c r="Q1576" s="273"/>
      <c r="R1576" s="216" t="str">
        <f ca="1">IF(ISERROR($V1576),"",OFFSET('Smelter Look-up'!$C$4,$V1576-4,0)&amp;"")</f>
        <v/>
      </c>
      <c r="S1576" s="224" t="str">
        <f t="shared" ca="1" si="222"/>
        <v/>
      </c>
      <c r="T1576" s="224" t="str">
        <f ca="1">IF(B1576="","",IF(ISERROR(MATCH($J1576,SorP!$B$1:$B$6230,0)),"",INDIRECT("'SorP'!$A$"&amp;MATCH($J1576,SorP!$B$1:$B$6230,0))))</f>
        <v/>
      </c>
      <c r="U1576" s="240"/>
      <c r="V1576" s="274" t="e">
        <f>IF(C1576="",NA(),MATCH($B1576&amp;$C1576,'Smelter Look-up'!$J:$J,0))</f>
        <v>#N/A</v>
      </c>
      <c r="W1576" s="275"/>
      <c r="X1576" s="275">
        <f t="shared" ca="1" si="223"/>
        <v>0</v>
      </c>
      <c r="Y1576" s="275"/>
      <c r="Z1576" s="275"/>
      <c r="AB1576" s="277" t="str">
        <f t="shared" si="224"/>
        <v/>
      </c>
    </row>
    <row r="1577" spans="1:28" s="276" customFormat="1" ht="20.25">
      <c r="A1577" s="330"/>
      <c r="B1577" s="216" t="str">
        <f>IF(LEN(A1577)=0,"",INDEX('Smelter Look-up'!$A:$A,MATCH($A1577,'Smelter Look-up'!$E:$E,0)))</f>
        <v/>
      </c>
      <c r="C1577" s="220" t="str">
        <f>IF(LEN(A1577)=0,"",INDEX('Smelter Look-up'!$C:$C,MATCH($A1577,'Smelter Look-up'!$E:$E,0)))</f>
        <v/>
      </c>
      <c r="D1577" s="282"/>
      <c r="E1577" s="216" t="str">
        <f ca="1">IF(ISERROR($V1577),"",OFFSET('Smelter Look-up'!$D$4,$V1577-4,0)&amp;"")</f>
        <v/>
      </c>
      <c r="F1577" s="216" t="str">
        <f ca="1">IF(ISERROR($V1577),"",OFFSET('Smelter Look-up'!$E$4,$V1577-4,0))</f>
        <v/>
      </c>
      <c r="G1577" s="216" t="str">
        <f ca="1">IF(C1577=$X$4,"Enter smelter details",IF(ISERROR($V1577),"",OFFSET('Smelter Look-up'!$F$4,$V1577-4,0)))</f>
        <v/>
      </c>
      <c r="H1577" s="217" t="str">
        <f ca="1">IF(ISERROR($V1577),"",OFFSET('Smelter Look-up'!$G$4,$V1577-4,0))</f>
        <v/>
      </c>
      <c r="I1577" s="218" t="str">
        <f ca="1">IF(ISERROR($V1577),"",OFFSET('Smelter Look-up'!$H$4,$V1577-4,0))</f>
        <v/>
      </c>
      <c r="J1577" s="218" t="str">
        <f ca="1">IF(ISERROR($V1577),"",OFFSET('Smelter Look-up'!$I$4,$V1577-4,0))</f>
        <v/>
      </c>
      <c r="K1577" s="272"/>
      <c r="L1577" s="272"/>
      <c r="M1577" s="272"/>
      <c r="N1577" s="272"/>
      <c r="O1577" s="272"/>
      <c r="P1577" s="219"/>
      <c r="Q1577" s="273"/>
      <c r="R1577" s="216" t="str">
        <f ca="1">IF(ISERROR($V1577),"",OFFSET('Smelter Look-up'!$C$4,$V1577-4,0)&amp;"")</f>
        <v/>
      </c>
      <c r="S1577" s="224" t="str">
        <f t="shared" ca="1" si="222"/>
        <v/>
      </c>
      <c r="T1577" s="224" t="str">
        <f ca="1">IF(B1577="","",IF(ISERROR(MATCH($J1577,SorP!$B$1:$B$6230,0)),"",INDIRECT("'SorP'!$A$"&amp;MATCH($J1577,SorP!$B$1:$B$6230,0))))</f>
        <v/>
      </c>
      <c r="U1577" s="240"/>
      <c r="V1577" s="274" t="e">
        <f>IF(C1577="",NA(),MATCH($B1577&amp;$C1577,'Smelter Look-up'!$J:$J,0))</f>
        <v>#N/A</v>
      </c>
      <c r="W1577" s="275"/>
      <c r="X1577" s="275">
        <f t="shared" ca="1" si="223"/>
        <v>0</v>
      </c>
      <c r="Y1577" s="275"/>
      <c r="Z1577" s="275"/>
      <c r="AB1577" s="277" t="str">
        <f t="shared" si="224"/>
        <v/>
      </c>
    </row>
    <row r="1578" spans="1:28" s="276" customFormat="1" ht="20.25">
      <c r="A1578" s="330"/>
      <c r="B1578" s="216" t="str">
        <f>IF(LEN(A1578)=0,"",INDEX('Smelter Look-up'!$A:$A,MATCH($A1578,'Smelter Look-up'!$E:$E,0)))</f>
        <v/>
      </c>
      <c r="C1578" s="220" t="str">
        <f>IF(LEN(A1578)=0,"",INDEX('Smelter Look-up'!$C:$C,MATCH($A1578,'Smelter Look-up'!$E:$E,0)))</f>
        <v/>
      </c>
      <c r="D1578" s="282"/>
      <c r="E1578" s="216" t="str">
        <f ca="1">IF(ISERROR($V1578),"",OFFSET('Smelter Look-up'!$D$4,$V1578-4,0)&amp;"")</f>
        <v/>
      </c>
      <c r="F1578" s="216" t="str">
        <f ca="1">IF(ISERROR($V1578),"",OFFSET('Smelter Look-up'!$E$4,$V1578-4,0))</f>
        <v/>
      </c>
      <c r="G1578" s="216" t="str">
        <f ca="1">IF(C1578=$X$4,"Enter smelter details",IF(ISERROR($V1578),"",OFFSET('Smelter Look-up'!$F$4,$V1578-4,0)))</f>
        <v/>
      </c>
      <c r="H1578" s="217" t="str">
        <f ca="1">IF(ISERROR($V1578),"",OFFSET('Smelter Look-up'!$G$4,$V1578-4,0))</f>
        <v/>
      </c>
      <c r="I1578" s="218" t="str">
        <f ca="1">IF(ISERROR($V1578),"",OFFSET('Smelter Look-up'!$H$4,$V1578-4,0))</f>
        <v/>
      </c>
      <c r="J1578" s="218" t="str">
        <f ca="1">IF(ISERROR($V1578),"",OFFSET('Smelter Look-up'!$I$4,$V1578-4,0))</f>
        <v/>
      </c>
      <c r="K1578" s="272"/>
      <c r="L1578" s="272"/>
      <c r="M1578" s="272"/>
      <c r="N1578" s="272"/>
      <c r="O1578" s="272"/>
      <c r="P1578" s="219"/>
      <c r="Q1578" s="273"/>
      <c r="R1578" s="216" t="str">
        <f ca="1">IF(ISERROR($V1578),"",OFFSET('Smelter Look-up'!$C$4,$V1578-4,0)&amp;"")</f>
        <v/>
      </c>
      <c r="S1578" s="224" t="str">
        <f t="shared" ca="1" si="222"/>
        <v/>
      </c>
      <c r="T1578" s="224" t="str">
        <f ca="1">IF(B1578="","",IF(ISERROR(MATCH($J1578,SorP!$B$1:$B$6230,0)),"",INDIRECT("'SorP'!$A$"&amp;MATCH($J1578,SorP!$B$1:$B$6230,0))))</f>
        <v/>
      </c>
      <c r="U1578" s="240"/>
      <c r="V1578" s="274" t="e">
        <f>IF(C1578="",NA(),MATCH($B1578&amp;$C1578,'Smelter Look-up'!$J:$J,0))</f>
        <v>#N/A</v>
      </c>
      <c r="W1578" s="275"/>
      <c r="X1578" s="275">
        <f t="shared" ca="1" si="223"/>
        <v>0</v>
      </c>
      <c r="Y1578" s="275"/>
      <c r="Z1578" s="275"/>
      <c r="AB1578" s="277" t="str">
        <f t="shared" si="224"/>
        <v/>
      </c>
    </row>
    <row r="1579" spans="1:28" s="276" customFormat="1" ht="20.25">
      <c r="A1579" s="330"/>
      <c r="B1579" s="216" t="str">
        <f>IF(LEN(A1579)=0,"",INDEX('Smelter Look-up'!$A:$A,MATCH($A1579,'Smelter Look-up'!$E:$E,0)))</f>
        <v/>
      </c>
      <c r="C1579" s="220" t="str">
        <f>IF(LEN(A1579)=0,"",INDEX('Smelter Look-up'!$C:$C,MATCH($A1579,'Smelter Look-up'!$E:$E,0)))</f>
        <v/>
      </c>
      <c r="D1579" s="282"/>
      <c r="E1579" s="216" t="str">
        <f ca="1">IF(ISERROR($V1579),"",OFFSET('Smelter Look-up'!$D$4,$V1579-4,0)&amp;"")</f>
        <v/>
      </c>
      <c r="F1579" s="216" t="str">
        <f ca="1">IF(ISERROR($V1579),"",OFFSET('Smelter Look-up'!$E$4,$V1579-4,0))</f>
        <v/>
      </c>
      <c r="G1579" s="216" t="str">
        <f ca="1">IF(C1579=$X$4,"Enter smelter details",IF(ISERROR($V1579),"",OFFSET('Smelter Look-up'!$F$4,$V1579-4,0)))</f>
        <v/>
      </c>
      <c r="H1579" s="217" t="str">
        <f ca="1">IF(ISERROR($V1579),"",OFFSET('Smelter Look-up'!$G$4,$V1579-4,0))</f>
        <v/>
      </c>
      <c r="I1579" s="218" t="str">
        <f ca="1">IF(ISERROR($V1579),"",OFFSET('Smelter Look-up'!$H$4,$V1579-4,0))</f>
        <v/>
      </c>
      <c r="J1579" s="218" t="str">
        <f ca="1">IF(ISERROR($V1579),"",OFFSET('Smelter Look-up'!$I$4,$V1579-4,0))</f>
        <v/>
      </c>
      <c r="K1579" s="272"/>
      <c r="L1579" s="272"/>
      <c r="M1579" s="272"/>
      <c r="N1579" s="272"/>
      <c r="O1579" s="272"/>
      <c r="P1579" s="219"/>
      <c r="Q1579" s="273"/>
      <c r="R1579" s="216" t="str">
        <f ca="1">IF(ISERROR($V1579),"",OFFSET('Smelter Look-up'!$C$4,$V1579-4,0)&amp;"")</f>
        <v/>
      </c>
      <c r="S1579" s="224" t="str">
        <f t="shared" ca="1" si="222"/>
        <v/>
      </c>
      <c r="T1579" s="224" t="str">
        <f ca="1">IF(B1579="","",IF(ISERROR(MATCH($J1579,SorP!$B$1:$B$6230,0)),"",INDIRECT("'SorP'!$A$"&amp;MATCH($J1579,SorP!$B$1:$B$6230,0))))</f>
        <v/>
      </c>
      <c r="U1579" s="240"/>
      <c r="V1579" s="274" t="e">
        <f>IF(C1579="",NA(),MATCH($B1579&amp;$C1579,'Smelter Look-up'!$J:$J,0))</f>
        <v>#N/A</v>
      </c>
      <c r="W1579" s="275"/>
      <c r="X1579" s="275">
        <f t="shared" ca="1" si="223"/>
        <v>0</v>
      </c>
      <c r="Y1579" s="275"/>
      <c r="Z1579" s="275"/>
      <c r="AB1579" s="277" t="str">
        <f t="shared" si="224"/>
        <v/>
      </c>
    </row>
    <row r="1580" spans="1:28" s="276" customFormat="1" ht="20.25">
      <c r="A1580" s="330"/>
      <c r="B1580" s="216" t="str">
        <f>IF(LEN(A1580)=0,"",INDEX('Smelter Look-up'!$A:$A,MATCH($A1580,'Smelter Look-up'!$E:$E,0)))</f>
        <v/>
      </c>
      <c r="C1580" s="220" t="str">
        <f>IF(LEN(A1580)=0,"",INDEX('Smelter Look-up'!$C:$C,MATCH($A1580,'Smelter Look-up'!$E:$E,0)))</f>
        <v/>
      </c>
      <c r="D1580" s="282"/>
      <c r="E1580" s="216" t="str">
        <f ca="1">IF(ISERROR($V1580),"",OFFSET('Smelter Look-up'!$D$4,$V1580-4,0)&amp;"")</f>
        <v/>
      </c>
      <c r="F1580" s="216" t="str">
        <f ca="1">IF(ISERROR($V1580),"",OFFSET('Smelter Look-up'!$E$4,$V1580-4,0))</f>
        <v/>
      </c>
      <c r="G1580" s="216" t="str">
        <f ca="1">IF(C1580=$X$4,"Enter smelter details",IF(ISERROR($V1580),"",OFFSET('Smelter Look-up'!$F$4,$V1580-4,0)))</f>
        <v/>
      </c>
      <c r="H1580" s="217" t="str">
        <f ca="1">IF(ISERROR($V1580),"",OFFSET('Smelter Look-up'!$G$4,$V1580-4,0))</f>
        <v/>
      </c>
      <c r="I1580" s="218" t="str">
        <f ca="1">IF(ISERROR($V1580),"",OFFSET('Smelter Look-up'!$H$4,$V1580-4,0))</f>
        <v/>
      </c>
      <c r="J1580" s="218" t="str">
        <f ca="1">IF(ISERROR($V1580),"",OFFSET('Smelter Look-up'!$I$4,$V1580-4,0))</f>
        <v/>
      </c>
      <c r="K1580" s="272"/>
      <c r="L1580" s="272"/>
      <c r="M1580" s="272"/>
      <c r="N1580" s="272"/>
      <c r="O1580" s="272"/>
      <c r="P1580" s="219"/>
      <c r="Q1580" s="273"/>
      <c r="R1580" s="216" t="str">
        <f ca="1">IF(ISERROR($V1580),"",OFFSET('Smelter Look-up'!$C$4,$V1580-4,0)&amp;"")</f>
        <v/>
      </c>
      <c r="S1580" s="224" t="str">
        <f t="shared" ca="1" si="222"/>
        <v/>
      </c>
      <c r="T1580" s="224" t="str">
        <f ca="1">IF(B1580="","",IF(ISERROR(MATCH($J1580,SorP!$B$1:$B$6230,0)),"",INDIRECT("'SorP'!$A$"&amp;MATCH($J1580,SorP!$B$1:$B$6230,0))))</f>
        <v/>
      </c>
      <c r="U1580" s="240"/>
      <c r="V1580" s="274" t="e">
        <f>IF(C1580="",NA(),MATCH($B1580&amp;$C1580,'Smelter Look-up'!$J:$J,0))</f>
        <v>#N/A</v>
      </c>
      <c r="W1580" s="275"/>
      <c r="X1580" s="275">
        <f t="shared" ca="1" si="223"/>
        <v>0</v>
      </c>
      <c r="Y1580" s="275"/>
      <c r="Z1580" s="275"/>
      <c r="AB1580" s="277" t="str">
        <f t="shared" si="224"/>
        <v/>
      </c>
    </row>
    <row r="1581" spans="1:28" s="276" customFormat="1" ht="20.25">
      <c r="A1581" s="330"/>
      <c r="B1581" s="216" t="str">
        <f>IF(LEN(A1581)=0,"",INDEX('Smelter Look-up'!$A:$A,MATCH($A1581,'Smelter Look-up'!$E:$E,0)))</f>
        <v/>
      </c>
      <c r="C1581" s="220" t="str">
        <f>IF(LEN(A1581)=0,"",INDEX('Smelter Look-up'!$C:$C,MATCH($A1581,'Smelter Look-up'!$E:$E,0)))</f>
        <v/>
      </c>
      <c r="D1581" s="282"/>
      <c r="E1581" s="216" t="str">
        <f ca="1">IF(ISERROR($V1581),"",OFFSET('Smelter Look-up'!$D$4,$V1581-4,0)&amp;"")</f>
        <v/>
      </c>
      <c r="F1581" s="216" t="str">
        <f ca="1">IF(ISERROR($V1581),"",OFFSET('Smelter Look-up'!$E$4,$V1581-4,0))</f>
        <v/>
      </c>
      <c r="G1581" s="216" t="str">
        <f ca="1">IF(C1581=$X$4,"Enter smelter details",IF(ISERROR($V1581),"",OFFSET('Smelter Look-up'!$F$4,$V1581-4,0)))</f>
        <v/>
      </c>
      <c r="H1581" s="217" t="str">
        <f ca="1">IF(ISERROR($V1581),"",OFFSET('Smelter Look-up'!$G$4,$V1581-4,0))</f>
        <v/>
      </c>
      <c r="I1581" s="218" t="str">
        <f ca="1">IF(ISERROR($V1581),"",OFFSET('Smelter Look-up'!$H$4,$V1581-4,0))</f>
        <v/>
      </c>
      <c r="J1581" s="218" t="str">
        <f ca="1">IF(ISERROR($V1581),"",OFFSET('Smelter Look-up'!$I$4,$V1581-4,0))</f>
        <v/>
      </c>
      <c r="K1581" s="272"/>
      <c r="L1581" s="272"/>
      <c r="M1581" s="272"/>
      <c r="N1581" s="272"/>
      <c r="O1581" s="272"/>
      <c r="P1581" s="219"/>
      <c r="Q1581" s="273"/>
      <c r="R1581" s="216" t="str">
        <f ca="1">IF(ISERROR($V1581),"",OFFSET('Smelter Look-up'!$C$4,$V1581-4,0)&amp;"")</f>
        <v/>
      </c>
      <c r="S1581" s="224" t="str">
        <f t="shared" ca="1" si="222"/>
        <v/>
      </c>
      <c r="T1581" s="224" t="str">
        <f ca="1">IF(B1581="","",IF(ISERROR(MATCH($J1581,SorP!$B$1:$B$6230,0)),"",INDIRECT("'SorP'!$A$"&amp;MATCH($J1581,SorP!$B$1:$B$6230,0))))</f>
        <v/>
      </c>
      <c r="U1581" s="240"/>
      <c r="V1581" s="274" t="e">
        <f>IF(C1581="",NA(),MATCH($B1581&amp;$C1581,'Smelter Look-up'!$J:$J,0))</f>
        <v>#N/A</v>
      </c>
      <c r="W1581" s="275"/>
      <c r="X1581" s="275">
        <f t="shared" ca="1" si="223"/>
        <v>0</v>
      </c>
      <c r="Y1581" s="275"/>
      <c r="Z1581" s="275"/>
      <c r="AB1581" s="277" t="str">
        <f t="shared" si="224"/>
        <v/>
      </c>
    </row>
    <row r="1582" spans="1:28" s="276" customFormat="1" ht="20.25">
      <c r="A1582" s="330"/>
      <c r="B1582" s="216" t="str">
        <f>IF(LEN(A1582)=0,"",INDEX('Smelter Look-up'!$A:$A,MATCH($A1582,'Smelter Look-up'!$E:$E,0)))</f>
        <v/>
      </c>
      <c r="C1582" s="220" t="str">
        <f>IF(LEN(A1582)=0,"",INDEX('Smelter Look-up'!$C:$C,MATCH($A1582,'Smelter Look-up'!$E:$E,0)))</f>
        <v/>
      </c>
      <c r="D1582" s="282"/>
      <c r="E1582" s="216" t="str">
        <f ca="1">IF(ISERROR($V1582),"",OFFSET('Smelter Look-up'!$D$4,$V1582-4,0)&amp;"")</f>
        <v/>
      </c>
      <c r="F1582" s="216" t="str">
        <f ca="1">IF(ISERROR($V1582),"",OFFSET('Smelter Look-up'!$E$4,$V1582-4,0))</f>
        <v/>
      </c>
      <c r="G1582" s="216" t="str">
        <f ca="1">IF(C1582=$X$4,"Enter smelter details",IF(ISERROR($V1582),"",OFFSET('Smelter Look-up'!$F$4,$V1582-4,0)))</f>
        <v/>
      </c>
      <c r="H1582" s="217" t="str">
        <f ca="1">IF(ISERROR($V1582),"",OFFSET('Smelter Look-up'!$G$4,$V1582-4,0))</f>
        <v/>
      </c>
      <c r="I1582" s="218" t="str">
        <f ca="1">IF(ISERROR($V1582),"",OFFSET('Smelter Look-up'!$H$4,$V1582-4,0))</f>
        <v/>
      </c>
      <c r="J1582" s="218" t="str">
        <f ca="1">IF(ISERROR($V1582),"",OFFSET('Smelter Look-up'!$I$4,$V1582-4,0))</f>
        <v/>
      </c>
      <c r="K1582" s="272"/>
      <c r="L1582" s="272"/>
      <c r="M1582" s="272"/>
      <c r="N1582" s="272"/>
      <c r="O1582" s="272"/>
      <c r="P1582" s="219"/>
      <c r="Q1582" s="273"/>
      <c r="R1582" s="216" t="str">
        <f ca="1">IF(ISERROR($V1582),"",OFFSET('Smelter Look-up'!$C$4,$V1582-4,0)&amp;"")</f>
        <v/>
      </c>
      <c r="S1582" s="224" t="str">
        <f t="shared" ca="1" si="222"/>
        <v/>
      </c>
      <c r="T1582" s="224" t="str">
        <f ca="1">IF(B1582="","",IF(ISERROR(MATCH($J1582,SorP!$B$1:$B$6230,0)),"",INDIRECT("'SorP'!$A$"&amp;MATCH($J1582,SorP!$B$1:$B$6230,0))))</f>
        <v/>
      </c>
      <c r="U1582" s="240"/>
      <c r="V1582" s="274" t="e">
        <f>IF(C1582="",NA(),MATCH($B1582&amp;$C1582,'Smelter Look-up'!$J:$J,0))</f>
        <v>#N/A</v>
      </c>
      <c r="W1582" s="275"/>
      <c r="X1582" s="275">
        <f t="shared" ca="1" si="223"/>
        <v>0</v>
      </c>
      <c r="Y1582" s="275"/>
      <c r="Z1582" s="275"/>
      <c r="AB1582" s="277" t="str">
        <f t="shared" si="224"/>
        <v/>
      </c>
    </row>
    <row r="1583" spans="1:28" s="276" customFormat="1" ht="20.25">
      <c r="A1583" s="330"/>
      <c r="B1583" s="216" t="str">
        <f>IF(LEN(A1583)=0,"",INDEX('Smelter Look-up'!$A:$A,MATCH($A1583,'Smelter Look-up'!$E:$E,0)))</f>
        <v/>
      </c>
      <c r="C1583" s="220" t="str">
        <f>IF(LEN(A1583)=0,"",INDEX('Smelter Look-up'!$C:$C,MATCH($A1583,'Smelter Look-up'!$E:$E,0)))</f>
        <v/>
      </c>
      <c r="D1583" s="282"/>
      <c r="E1583" s="216" t="str">
        <f ca="1">IF(ISERROR($V1583),"",OFFSET('Smelter Look-up'!$D$4,$V1583-4,0)&amp;"")</f>
        <v/>
      </c>
      <c r="F1583" s="216" t="str">
        <f ca="1">IF(ISERROR($V1583),"",OFFSET('Smelter Look-up'!$E$4,$V1583-4,0))</f>
        <v/>
      </c>
      <c r="G1583" s="216" t="str">
        <f ca="1">IF(C1583=$X$4,"Enter smelter details",IF(ISERROR($V1583),"",OFFSET('Smelter Look-up'!$F$4,$V1583-4,0)))</f>
        <v/>
      </c>
      <c r="H1583" s="217" t="str">
        <f ca="1">IF(ISERROR($V1583),"",OFFSET('Smelter Look-up'!$G$4,$V1583-4,0))</f>
        <v/>
      </c>
      <c r="I1583" s="218" t="str">
        <f ca="1">IF(ISERROR($V1583),"",OFFSET('Smelter Look-up'!$H$4,$V1583-4,0))</f>
        <v/>
      </c>
      <c r="J1583" s="218" t="str">
        <f ca="1">IF(ISERROR($V1583),"",OFFSET('Smelter Look-up'!$I$4,$V1583-4,0))</f>
        <v/>
      </c>
      <c r="K1583" s="272"/>
      <c r="L1583" s="272"/>
      <c r="M1583" s="272"/>
      <c r="N1583" s="272"/>
      <c r="O1583" s="272"/>
      <c r="P1583" s="219"/>
      <c r="Q1583" s="273"/>
      <c r="R1583" s="216" t="str">
        <f ca="1">IF(ISERROR($V1583),"",OFFSET('Smelter Look-up'!$C$4,$V1583-4,0)&amp;"")</f>
        <v/>
      </c>
      <c r="S1583" s="224" t="str">
        <f t="shared" ca="1" si="222"/>
        <v/>
      </c>
      <c r="T1583" s="224" t="str">
        <f ca="1">IF(B1583="","",IF(ISERROR(MATCH($J1583,SorP!$B$1:$B$6230,0)),"",INDIRECT("'SorP'!$A$"&amp;MATCH($J1583,SorP!$B$1:$B$6230,0))))</f>
        <v/>
      </c>
      <c r="U1583" s="240"/>
      <c r="V1583" s="274" t="e">
        <f>IF(C1583="",NA(),MATCH($B1583&amp;$C1583,'Smelter Look-up'!$J:$J,0))</f>
        <v>#N/A</v>
      </c>
      <c r="W1583" s="275"/>
      <c r="X1583" s="275">
        <f t="shared" ca="1" si="223"/>
        <v>0</v>
      </c>
      <c r="Y1583" s="275"/>
      <c r="Z1583" s="275"/>
      <c r="AB1583" s="277" t="str">
        <f t="shared" si="224"/>
        <v/>
      </c>
    </row>
    <row r="1584" spans="1:28" s="276" customFormat="1" ht="20.25">
      <c r="A1584" s="330"/>
      <c r="B1584" s="216" t="str">
        <f>IF(LEN(A1584)=0,"",INDEX('Smelter Look-up'!$A:$A,MATCH($A1584,'Smelter Look-up'!$E:$E,0)))</f>
        <v/>
      </c>
      <c r="C1584" s="220" t="str">
        <f>IF(LEN(A1584)=0,"",INDEX('Smelter Look-up'!$C:$C,MATCH($A1584,'Smelter Look-up'!$E:$E,0)))</f>
        <v/>
      </c>
      <c r="D1584" s="282"/>
      <c r="E1584" s="216" t="str">
        <f ca="1">IF(ISERROR($V1584),"",OFFSET('Smelter Look-up'!$D$4,$V1584-4,0)&amp;"")</f>
        <v/>
      </c>
      <c r="F1584" s="216" t="str">
        <f ca="1">IF(ISERROR($V1584),"",OFFSET('Smelter Look-up'!$E$4,$V1584-4,0))</f>
        <v/>
      </c>
      <c r="G1584" s="216" t="str">
        <f ca="1">IF(C1584=$X$4,"Enter smelter details",IF(ISERROR($V1584),"",OFFSET('Smelter Look-up'!$F$4,$V1584-4,0)))</f>
        <v/>
      </c>
      <c r="H1584" s="217" t="str">
        <f ca="1">IF(ISERROR($V1584),"",OFFSET('Smelter Look-up'!$G$4,$V1584-4,0))</f>
        <v/>
      </c>
      <c r="I1584" s="218" t="str">
        <f ca="1">IF(ISERROR($V1584),"",OFFSET('Smelter Look-up'!$H$4,$V1584-4,0))</f>
        <v/>
      </c>
      <c r="J1584" s="218" t="str">
        <f ca="1">IF(ISERROR($V1584),"",OFFSET('Smelter Look-up'!$I$4,$V1584-4,0))</f>
        <v/>
      </c>
      <c r="K1584" s="272"/>
      <c r="L1584" s="272"/>
      <c r="M1584" s="272"/>
      <c r="N1584" s="272"/>
      <c r="O1584" s="272"/>
      <c r="P1584" s="219"/>
      <c r="Q1584" s="273"/>
      <c r="R1584" s="216" t="str">
        <f ca="1">IF(ISERROR($V1584),"",OFFSET('Smelter Look-up'!$C$4,$V1584-4,0)&amp;"")</f>
        <v/>
      </c>
      <c r="S1584" s="224" t="str">
        <f t="shared" ca="1" si="222"/>
        <v/>
      </c>
      <c r="T1584" s="224" t="str">
        <f ca="1">IF(B1584="","",IF(ISERROR(MATCH($J1584,SorP!$B$1:$B$6230,0)),"",INDIRECT("'SorP'!$A$"&amp;MATCH($J1584,SorP!$B$1:$B$6230,0))))</f>
        <v/>
      </c>
      <c r="U1584" s="240"/>
      <c r="V1584" s="274" t="e">
        <f>IF(C1584="",NA(),MATCH($B1584&amp;$C1584,'Smelter Look-up'!$J:$J,0))</f>
        <v>#N/A</v>
      </c>
      <c r="W1584" s="275"/>
      <c r="X1584" s="275">
        <f t="shared" ca="1" si="223"/>
        <v>0</v>
      </c>
      <c r="Y1584" s="275"/>
      <c r="Z1584" s="275"/>
      <c r="AB1584" s="277" t="str">
        <f t="shared" si="224"/>
        <v/>
      </c>
    </row>
    <row r="1585" spans="1:28" s="276" customFormat="1" ht="20.25">
      <c r="A1585" s="330"/>
      <c r="B1585" s="216" t="str">
        <f>IF(LEN(A1585)=0,"",INDEX('Smelter Look-up'!$A:$A,MATCH($A1585,'Smelter Look-up'!$E:$E,0)))</f>
        <v/>
      </c>
      <c r="C1585" s="220" t="str">
        <f>IF(LEN(A1585)=0,"",INDEX('Smelter Look-up'!$C:$C,MATCH($A1585,'Smelter Look-up'!$E:$E,0)))</f>
        <v/>
      </c>
      <c r="D1585" s="282"/>
      <c r="E1585" s="216" t="str">
        <f ca="1">IF(ISERROR($V1585),"",OFFSET('Smelter Look-up'!$D$4,$V1585-4,0)&amp;"")</f>
        <v/>
      </c>
      <c r="F1585" s="216" t="str">
        <f ca="1">IF(ISERROR($V1585),"",OFFSET('Smelter Look-up'!$E$4,$V1585-4,0))</f>
        <v/>
      </c>
      <c r="G1585" s="216" t="str">
        <f ca="1">IF(C1585=$X$4,"Enter smelter details",IF(ISERROR($V1585),"",OFFSET('Smelter Look-up'!$F$4,$V1585-4,0)))</f>
        <v/>
      </c>
      <c r="H1585" s="217" t="str">
        <f ca="1">IF(ISERROR($V1585),"",OFFSET('Smelter Look-up'!$G$4,$V1585-4,0))</f>
        <v/>
      </c>
      <c r="I1585" s="218" t="str">
        <f ca="1">IF(ISERROR($V1585),"",OFFSET('Smelter Look-up'!$H$4,$V1585-4,0))</f>
        <v/>
      </c>
      <c r="J1585" s="218" t="str">
        <f ca="1">IF(ISERROR($V1585),"",OFFSET('Smelter Look-up'!$I$4,$V1585-4,0))</f>
        <v/>
      </c>
      <c r="K1585" s="272"/>
      <c r="L1585" s="272"/>
      <c r="M1585" s="272"/>
      <c r="N1585" s="272"/>
      <c r="O1585" s="272"/>
      <c r="P1585" s="219"/>
      <c r="Q1585" s="273"/>
      <c r="R1585" s="216" t="str">
        <f ca="1">IF(ISERROR($V1585),"",OFFSET('Smelter Look-up'!$C$4,$V1585-4,0)&amp;"")</f>
        <v/>
      </c>
      <c r="S1585" s="224" t="str">
        <f t="shared" ca="1" si="222"/>
        <v/>
      </c>
      <c r="T1585" s="224" t="str">
        <f ca="1">IF(B1585="","",IF(ISERROR(MATCH($J1585,SorP!$B$1:$B$6230,0)),"",INDIRECT("'SorP'!$A$"&amp;MATCH($J1585,SorP!$B$1:$B$6230,0))))</f>
        <v/>
      </c>
      <c r="U1585" s="240"/>
      <c r="V1585" s="274" t="e">
        <f>IF(C1585="",NA(),MATCH($B1585&amp;$C1585,'Smelter Look-up'!$J:$J,0))</f>
        <v>#N/A</v>
      </c>
      <c r="W1585" s="275"/>
      <c r="X1585" s="275">
        <f t="shared" ca="1" si="223"/>
        <v>0</v>
      </c>
      <c r="Y1585" s="275"/>
      <c r="Z1585" s="275"/>
      <c r="AB1585" s="277" t="str">
        <f t="shared" si="224"/>
        <v/>
      </c>
    </row>
    <row r="1586" spans="1:28" s="276" customFormat="1" ht="20.25">
      <c r="A1586" s="330"/>
      <c r="B1586" s="216" t="str">
        <f>IF(LEN(A1586)=0,"",INDEX('Smelter Look-up'!$A:$A,MATCH($A1586,'Smelter Look-up'!$E:$E,0)))</f>
        <v/>
      </c>
      <c r="C1586" s="220" t="str">
        <f>IF(LEN(A1586)=0,"",INDEX('Smelter Look-up'!$C:$C,MATCH($A1586,'Smelter Look-up'!$E:$E,0)))</f>
        <v/>
      </c>
      <c r="D1586" s="282"/>
      <c r="E1586" s="216" t="str">
        <f ca="1">IF(ISERROR($V1586),"",OFFSET('Smelter Look-up'!$D$4,$V1586-4,0)&amp;"")</f>
        <v/>
      </c>
      <c r="F1586" s="216" t="str">
        <f ca="1">IF(ISERROR($V1586),"",OFFSET('Smelter Look-up'!$E$4,$V1586-4,0))</f>
        <v/>
      </c>
      <c r="G1586" s="216" t="str">
        <f ca="1">IF(C1586=$X$4,"Enter smelter details",IF(ISERROR($V1586),"",OFFSET('Smelter Look-up'!$F$4,$V1586-4,0)))</f>
        <v/>
      </c>
      <c r="H1586" s="217" t="str">
        <f ca="1">IF(ISERROR($V1586),"",OFFSET('Smelter Look-up'!$G$4,$V1586-4,0))</f>
        <v/>
      </c>
      <c r="I1586" s="218" t="str">
        <f ca="1">IF(ISERROR($V1586),"",OFFSET('Smelter Look-up'!$H$4,$V1586-4,0))</f>
        <v/>
      </c>
      <c r="J1586" s="218" t="str">
        <f ca="1">IF(ISERROR($V1586),"",OFFSET('Smelter Look-up'!$I$4,$V1586-4,0))</f>
        <v/>
      </c>
      <c r="K1586" s="272"/>
      <c r="L1586" s="272"/>
      <c r="M1586" s="272"/>
      <c r="N1586" s="272"/>
      <c r="O1586" s="272"/>
      <c r="P1586" s="219"/>
      <c r="Q1586" s="273"/>
      <c r="R1586" s="216" t="str">
        <f ca="1">IF(ISERROR($V1586),"",OFFSET('Smelter Look-up'!$C$4,$V1586-4,0)&amp;"")</f>
        <v/>
      </c>
      <c r="S1586" s="224" t="str">
        <f t="shared" ca="1" si="222"/>
        <v/>
      </c>
      <c r="T1586" s="224" t="str">
        <f ca="1">IF(B1586="","",IF(ISERROR(MATCH($J1586,SorP!$B$1:$B$6230,0)),"",INDIRECT("'SorP'!$A$"&amp;MATCH($J1586,SorP!$B$1:$B$6230,0))))</f>
        <v/>
      </c>
      <c r="U1586" s="240"/>
      <c r="V1586" s="274" t="e">
        <f>IF(C1586="",NA(),MATCH($B1586&amp;$C1586,'Smelter Look-up'!$J:$J,0))</f>
        <v>#N/A</v>
      </c>
      <c r="W1586" s="275"/>
      <c r="X1586" s="275">
        <f t="shared" ca="1" si="223"/>
        <v>0</v>
      </c>
      <c r="Y1586" s="275"/>
      <c r="Z1586" s="275"/>
      <c r="AB1586" s="277" t="str">
        <f t="shared" si="224"/>
        <v/>
      </c>
    </row>
    <row r="1587" spans="1:28" s="276" customFormat="1" ht="20.25">
      <c r="A1587" s="330"/>
      <c r="B1587" s="216" t="str">
        <f>IF(LEN(A1587)=0,"",INDEX('Smelter Look-up'!$A:$A,MATCH($A1587,'Smelter Look-up'!$E:$E,0)))</f>
        <v/>
      </c>
      <c r="C1587" s="220" t="str">
        <f>IF(LEN(A1587)=0,"",INDEX('Smelter Look-up'!$C:$C,MATCH($A1587,'Smelter Look-up'!$E:$E,0)))</f>
        <v/>
      </c>
      <c r="D1587" s="282"/>
      <c r="E1587" s="216" t="str">
        <f ca="1">IF(ISERROR($V1587),"",OFFSET('Smelter Look-up'!$D$4,$V1587-4,0)&amp;"")</f>
        <v/>
      </c>
      <c r="F1587" s="216" t="str">
        <f ca="1">IF(ISERROR($V1587),"",OFFSET('Smelter Look-up'!$E$4,$V1587-4,0))</f>
        <v/>
      </c>
      <c r="G1587" s="216" t="str">
        <f ca="1">IF(C1587=$X$4,"Enter smelter details",IF(ISERROR($V1587),"",OFFSET('Smelter Look-up'!$F$4,$V1587-4,0)))</f>
        <v/>
      </c>
      <c r="H1587" s="217" t="str">
        <f ca="1">IF(ISERROR($V1587),"",OFFSET('Smelter Look-up'!$G$4,$V1587-4,0))</f>
        <v/>
      </c>
      <c r="I1587" s="218" t="str">
        <f ca="1">IF(ISERROR($V1587),"",OFFSET('Smelter Look-up'!$H$4,$V1587-4,0))</f>
        <v/>
      </c>
      <c r="J1587" s="218" t="str">
        <f ca="1">IF(ISERROR($V1587),"",OFFSET('Smelter Look-up'!$I$4,$V1587-4,0))</f>
        <v/>
      </c>
      <c r="K1587" s="272"/>
      <c r="L1587" s="272"/>
      <c r="M1587" s="272"/>
      <c r="N1587" s="272"/>
      <c r="O1587" s="272"/>
      <c r="P1587" s="219"/>
      <c r="Q1587" s="273"/>
      <c r="R1587" s="216" t="str">
        <f ca="1">IF(ISERROR($V1587),"",OFFSET('Smelter Look-up'!$C$4,$V1587-4,0)&amp;"")</f>
        <v/>
      </c>
      <c r="S1587" s="224" t="str">
        <f t="shared" ca="1" si="222"/>
        <v/>
      </c>
      <c r="T1587" s="224" t="str">
        <f ca="1">IF(B1587="","",IF(ISERROR(MATCH($J1587,SorP!$B$1:$B$6230,0)),"",INDIRECT("'SorP'!$A$"&amp;MATCH($J1587,SorP!$B$1:$B$6230,0))))</f>
        <v/>
      </c>
      <c r="U1587" s="240"/>
      <c r="V1587" s="274" t="e">
        <f>IF(C1587="",NA(),MATCH($B1587&amp;$C1587,'Smelter Look-up'!$J:$J,0))</f>
        <v>#N/A</v>
      </c>
      <c r="W1587" s="275"/>
      <c r="X1587" s="275">
        <f t="shared" ca="1" si="223"/>
        <v>0</v>
      </c>
      <c r="Y1587" s="275"/>
      <c r="Z1587" s="275"/>
      <c r="AB1587" s="277" t="str">
        <f t="shared" si="224"/>
        <v/>
      </c>
    </row>
    <row r="1588" spans="1:28" s="276" customFormat="1" ht="20.25">
      <c r="A1588" s="330"/>
      <c r="B1588" s="216" t="str">
        <f>IF(LEN(A1588)=0,"",INDEX('Smelter Look-up'!$A:$A,MATCH($A1588,'Smelter Look-up'!$E:$E,0)))</f>
        <v/>
      </c>
      <c r="C1588" s="220" t="str">
        <f>IF(LEN(A1588)=0,"",INDEX('Smelter Look-up'!$C:$C,MATCH($A1588,'Smelter Look-up'!$E:$E,0)))</f>
        <v/>
      </c>
      <c r="D1588" s="282"/>
      <c r="E1588" s="216" t="str">
        <f ca="1">IF(ISERROR($V1588),"",OFFSET('Smelter Look-up'!$D$4,$V1588-4,0)&amp;"")</f>
        <v/>
      </c>
      <c r="F1588" s="216" t="str">
        <f ca="1">IF(ISERROR($V1588),"",OFFSET('Smelter Look-up'!$E$4,$V1588-4,0))</f>
        <v/>
      </c>
      <c r="G1588" s="216" t="str">
        <f ca="1">IF(C1588=$X$4,"Enter smelter details",IF(ISERROR($V1588),"",OFFSET('Smelter Look-up'!$F$4,$V1588-4,0)))</f>
        <v/>
      </c>
      <c r="H1588" s="217" t="str">
        <f ca="1">IF(ISERROR($V1588),"",OFFSET('Smelter Look-up'!$G$4,$V1588-4,0))</f>
        <v/>
      </c>
      <c r="I1588" s="218" t="str">
        <f ca="1">IF(ISERROR($V1588),"",OFFSET('Smelter Look-up'!$H$4,$V1588-4,0))</f>
        <v/>
      </c>
      <c r="J1588" s="218" t="str">
        <f ca="1">IF(ISERROR($V1588),"",OFFSET('Smelter Look-up'!$I$4,$V1588-4,0))</f>
        <v/>
      </c>
      <c r="K1588" s="272"/>
      <c r="L1588" s="272"/>
      <c r="M1588" s="272"/>
      <c r="N1588" s="272"/>
      <c r="O1588" s="272"/>
      <c r="P1588" s="219"/>
      <c r="Q1588" s="273"/>
      <c r="R1588" s="216" t="str">
        <f ca="1">IF(ISERROR($V1588),"",OFFSET('Smelter Look-up'!$C$4,$V1588-4,0)&amp;"")</f>
        <v/>
      </c>
      <c r="S1588" s="224" t="str">
        <f t="shared" ca="1" si="222"/>
        <v/>
      </c>
      <c r="T1588" s="224" t="str">
        <f ca="1">IF(B1588="","",IF(ISERROR(MATCH($J1588,SorP!$B$1:$B$6230,0)),"",INDIRECT("'SorP'!$A$"&amp;MATCH($J1588,SorP!$B$1:$B$6230,0))))</f>
        <v/>
      </c>
      <c r="U1588" s="240"/>
      <c r="V1588" s="274" t="e">
        <f>IF(C1588="",NA(),MATCH($B1588&amp;$C1588,'Smelter Look-up'!$J:$J,0))</f>
        <v>#N/A</v>
      </c>
      <c r="W1588" s="275"/>
      <c r="X1588" s="275">
        <f t="shared" ca="1" si="223"/>
        <v>0</v>
      </c>
      <c r="Y1588" s="275"/>
      <c r="Z1588" s="275"/>
      <c r="AB1588" s="277" t="str">
        <f t="shared" si="224"/>
        <v/>
      </c>
    </row>
    <row r="1589" spans="1:28" s="276" customFormat="1" ht="20.25">
      <c r="A1589" s="330"/>
      <c r="B1589" s="216" t="str">
        <f>IF(LEN(A1589)=0,"",INDEX('Smelter Look-up'!$A:$A,MATCH($A1589,'Smelter Look-up'!$E:$E,0)))</f>
        <v/>
      </c>
      <c r="C1589" s="220" t="str">
        <f>IF(LEN(A1589)=0,"",INDEX('Smelter Look-up'!$C:$C,MATCH($A1589,'Smelter Look-up'!$E:$E,0)))</f>
        <v/>
      </c>
      <c r="D1589" s="282"/>
      <c r="E1589" s="216" t="str">
        <f ca="1">IF(ISERROR($V1589),"",OFFSET('Smelter Look-up'!$D$4,$V1589-4,0)&amp;"")</f>
        <v/>
      </c>
      <c r="F1589" s="216" t="str">
        <f ca="1">IF(ISERROR($V1589),"",OFFSET('Smelter Look-up'!$E$4,$V1589-4,0))</f>
        <v/>
      </c>
      <c r="G1589" s="216" t="str">
        <f ca="1">IF(C1589=$X$4,"Enter smelter details",IF(ISERROR($V1589),"",OFFSET('Smelter Look-up'!$F$4,$V1589-4,0)))</f>
        <v/>
      </c>
      <c r="H1589" s="217" t="str">
        <f ca="1">IF(ISERROR($V1589),"",OFFSET('Smelter Look-up'!$G$4,$V1589-4,0))</f>
        <v/>
      </c>
      <c r="I1589" s="218" t="str">
        <f ca="1">IF(ISERROR($V1589),"",OFFSET('Smelter Look-up'!$H$4,$V1589-4,0))</f>
        <v/>
      </c>
      <c r="J1589" s="218" t="str">
        <f ca="1">IF(ISERROR($V1589),"",OFFSET('Smelter Look-up'!$I$4,$V1589-4,0))</f>
        <v/>
      </c>
      <c r="K1589" s="272"/>
      <c r="L1589" s="272"/>
      <c r="M1589" s="272"/>
      <c r="N1589" s="272"/>
      <c r="O1589" s="272"/>
      <c r="P1589" s="219"/>
      <c r="Q1589" s="273"/>
      <c r="R1589" s="216" t="str">
        <f ca="1">IF(ISERROR($V1589),"",OFFSET('Smelter Look-up'!$C$4,$V1589-4,0)&amp;"")</f>
        <v/>
      </c>
      <c r="S1589" s="224" t="str">
        <f t="shared" ca="1" si="222"/>
        <v/>
      </c>
      <c r="T1589" s="224" t="str">
        <f ca="1">IF(B1589="","",IF(ISERROR(MATCH($J1589,SorP!$B$1:$B$6230,0)),"",INDIRECT("'SorP'!$A$"&amp;MATCH($J1589,SorP!$B$1:$B$6230,0))))</f>
        <v/>
      </c>
      <c r="U1589" s="240"/>
      <c r="V1589" s="274" t="e">
        <f>IF(C1589="",NA(),MATCH($B1589&amp;$C1589,'Smelter Look-up'!$J:$J,0))</f>
        <v>#N/A</v>
      </c>
      <c r="W1589" s="275"/>
      <c r="X1589" s="275">
        <f t="shared" ca="1" si="223"/>
        <v>0</v>
      </c>
      <c r="Y1589" s="275"/>
      <c r="Z1589" s="275"/>
      <c r="AB1589" s="277" t="str">
        <f t="shared" si="224"/>
        <v/>
      </c>
    </row>
    <row r="1590" spans="1:28" s="276" customFormat="1" ht="20.25">
      <c r="A1590" s="330"/>
      <c r="B1590" s="216" t="str">
        <f>IF(LEN(A1590)=0,"",INDEX('Smelter Look-up'!$A:$A,MATCH($A1590,'Smelter Look-up'!$E:$E,0)))</f>
        <v/>
      </c>
      <c r="C1590" s="220" t="str">
        <f>IF(LEN(A1590)=0,"",INDEX('Smelter Look-up'!$C:$C,MATCH($A1590,'Smelter Look-up'!$E:$E,0)))</f>
        <v/>
      </c>
      <c r="D1590" s="282"/>
      <c r="E1590" s="216" t="str">
        <f ca="1">IF(ISERROR($V1590),"",OFFSET('Smelter Look-up'!$D$4,$V1590-4,0)&amp;"")</f>
        <v/>
      </c>
      <c r="F1590" s="216" t="str">
        <f ca="1">IF(ISERROR($V1590),"",OFFSET('Smelter Look-up'!$E$4,$V1590-4,0))</f>
        <v/>
      </c>
      <c r="G1590" s="216" t="str">
        <f ca="1">IF(C1590=$X$4,"Enter smelter details",IF(ISERROR($V1590),"",OFFSET('Smelter Look-up'!$F$4,$V1590-4,0)))</f>
        <v/>
      </c>
      <c r="H1590" s="217" t="str">
        <f ca="1">IF(ISERROR($V1590),"",OFFSET('Smelter Look-up'!$G$4,$V1590-4,0))</f>
        <v/>
      </c>
      <c r="I1590" s="218" t="str">
        <f ca="1">IF(ISERROR($V1590),"",OFFSET('Smelter Look-up'!$H$4,$V1590-4,0))</f>
        <v/>
      </c>
      <c r="J1590" s="218" t="str">
        <f ca="1">IF(ISERROR($V1590),"",OFFSET('Smelter Look-up'!$I$4,$V1590-4,0))</f>
        <v/>
      </c>
      <c r="K1590" s="272"/>
      <c r="L1590" s="272"/>
      <c r="M1590" s="272"/>
      <c r="N1590" s="272"/>
      <c r="O1590" s="272"/>
      <c r="P1590" s="219"/>
      <c r="Q1590" s="273"/>
      <c r="R1590" s="216" t="str">
        <f ca="1">IF(ISERROR($V1590),"",OFFSET('Smelter Look-up'!$C$4,$V1590-4,0)&amp;"")</f>
        <v/>
      </c>
      <c r="S1590" s="224" t="str">
        <f t="shared" ca="1" si="222"/>
        <v/>
      </c>
      <c r="T1590" s="224" t="str">
        <f ca="1">IF(B1590="","",IF(ISERROR(MATCH($J1590,SorP!$B$1:$B$6230,0)),"",INDIRECT("'SorP'!$A$"&amp;MATCH($J1590,SorP!$B$1:$B$6230,0))))</f>
        <v/>
      </c>
      <c r="U1590" s="240"/>
      <c r="V1590" s="274" t="e">
        <f>IF(C1590="",NA(),MATCH($B1590&amp;$C1590,'Smelter Look-up'!$J:$J,0))</f>
        <v>#N/A</v>
      </c>
      <c r="W1590" s="275"/>
      <c r="X1590" s="275">
        <f t="shared" ca="1" si="223"/>
        <v>0</v>
      </c>
      <c r="Y1590" s="275"/>
      <c r="Z1590" s="275"/>
      <c r="AB1590" s="277" t="str">
        <f t="shared" si="224"/>
        <v/>
      </c>
    </row>
    <row r="1591" spans="1:28" s="276" customFormat="1" ht="20.25">
      <c r="A1591" s="330"/>
      <c r="B1591" s="216" t="str">
        <f>IF(LEN(A1591)=0,"",INDEX('Smelter Look-up'!$A:$A,MATCH($A1591,'Smelter Look-up'!$E:$E,0)))</f>
        <v/>
      </c>
      <c r="C1591" s="220" t="str">
        <f>IF(LEN(A1591)=0,"",INDEX('Smelter Look-up'!$C:$C,MATCH($A1591,'Smelter Look-up'!$E:$E,0)))</f>
        <v/>
      </c>
      <c r="D1591" s="282"/>
      <c r="E1591" s="216" t="str">
        <f ca="1">IF(ISERROR($V1591),"",OFFSET('Smelter Look-up'!$D$4,$V1591-4,0)&amp;"")</f>
        <v/>
      </c>
      <c r="F1591" s="216" t="str">
        <f ca="1">IF(ISERROR($V1591),"",OFFSET('Smelter Look-up'!$E$4,$V1591-4,0))</f>
        <v/>
      </c>
      <c r="G1591" s="216" t="str">
        <f ca="1">IF(C1591=$X$4,"Enter smelter details",IF(ISERROR($V1591),"",OFFSET('Smelter Look-up'!$F$4,$V1591-4,0)))</f>
        <v/>
      </c>
      <c r="H1591" s="217" t="str">
        <f ca="1">IF(ISERROR($V1591),"",OFFSET('Smelter Look-up'!$G$4,$V1591-4,0))</f>
        <v/>
      </c>
      <c r="I1591" s="218" t="str">
        <f ca="1">IF(ISERROR($V1591),"",OFFSET('Smelter Look-up'!$H$4,$V1591-4,0))</f>
        <v/>
      </c>
      <c r="J1591" s="218" t="str">
        <f ca="1">IF(ISERROR($V1591),"",OFFSET('Smelter Look-up'!$I$4,$V1591-4,0))</f>
        <v/>
      </c>
      <c r="K1591" s="272"/>
      <c r="L1591" s="272"/>
      <c r="M1591" s="272"/>
      <c r="N1591" s="272"/>
      <c r="O1591" s="272"/>
      <c r="P1591" s="219"/>
      <c r="Q1591" s="273"/>
      <c r="R1591" s="216" t="str">
        <f ca="1">IF(ISERROR($V1591),"",OFFSET('Smelter Look-up'!$C$4,$V1591-4,0)&amp;"")</f>
        <v/>
      </c>
      <c r="S1591" s="224" t="str">
        <f t="shared" ca="1" si="222"/>
        <v/>
      </c>
      <c r="T1591" s="224" t="str">
        <f ca="1">IF(B1591="","",IF(ISERROR(MATCH($J1591,SorP!$B$1:$B$6230,0)),"",INDIRECT("'SorP'!$A$"&amp;MATCH($J1591,SorP!$B$1:$B$6230,0))))</f>
        <v/>
      </c>
      <c r="U1591" s="240"/>
      <c r="V1591" s="274" t="e">
        <f>IF(C1591="",NA(),MATCH($B1591&amp;$C1591,'Smelter Look-up'!$J:$J,0))</f>
        <v>#N/A</v>
      </c>
      <c r="W1591" s="275"/>
      <c r="X1591" s="275">
        <f t="shared" ca="1" si="223"/>
        <v>0</v>
      </c>
      <c r="Y1591" s="275"/>
      <c r="Z1591" s="275"/>
      <c r="AB1591" s="277" t="str">
        <f t="shared" si="224"/>
        <v/>
      </c>
    </row>
    <row r="1592" spans="1:28" s="276" customFormat="1" ht="20.25">
      <c r="A1592" s="330"/>
      <c r="B1592" s="216" t="str">
        <f>IF(LEN(A1592)=0,"",INDEX('Smelter Look-up'!$A:$A,MATCH($A1592,'Smelter Look-up'!$E:$E,0)))</f>
        <v/>
      </c>
      <c r="C1592" s="220" t="str">
        <f>IF(LEN(A1592)=0,"",INDEX('Smelter Look-up'!$C:$C,MATCH($A1592,'Smelter Look-up'!$E:$E,0)))</f>
        <v/>
      </c>
      <c r="D1592" s="282"/>
      <c r="E1592" s="216" t="str">
        <f ca="1">IF(ISERROR($V1592),"",OFFSET('Smelter Look-up'!$D$4,$V1592-4,0)&amp;"")</f>
        <v/>
      </c>
      <c r="F1592" s="216" t="str">
        <f ca="1">IF(ISERROR($V1592),"",OFFSET('Smelter Look-up'!$E$4,$V1592-4,0))</f>
        <v/>
      </c>
      <c r="G1592" s="216" t="str">
        <f ca="1">IF(C1592=$X$4,"Enter smelter details",IF(ISERROR($V1592),"",OFFSET('Smelter Look-up'!$F$4,$V1592-4,0)))</f>
        <v/>
      </c>
      <c r="H1592" s="217" t="str">
        <f ca="1">IF(ISERROR($V1592),"",OFFSET('Smelter Look-up'!$G$4,$V1592-4,0))</f>
        <v/>
      </c>
      <c r="I1592" s="218" t="str">
        <f ca="1">IF(ISERROR($V1592),"",OFFSET('Smelter Look-up'!$H$4,$V1592-4,0))</f>
        <v/>
      </c>
      <c r="J1592" s="218" t="str">
        <f ca="1">IF(ISERROR($V1592),"",OFFSET('Smelter Look-up'!$I$4,$V1592-4,0))</f>
        <v/>
      </c>
      <c r="K1592" s="272"/>
      <c r="L1592" s="272"/>
      <c r="M1592" s="272"/>
      <c r="N1592" s="272"/>
      <c r="O1592" s="272"/>
      <c r="P1592" s="219"/>
      <c r="Q1592" s="273"/>
      <c r="R1592" s="216" t="str">
        <f ca="1">IF(ISERROR($V1592),"",OFFSET('Smelter Look-up'!$C$4,$V1592-4,0)&amp;"")</f>
        <v/>
      </c>
      <c r="S1592" s="224" t="str">
        <f t="shared" ca="1" si="222"/>
        <v/>
      </c>
      <c r="T1592" s="224" t="str">
        <f ca="1">IF(B1592="","",IF(ISERROR(MATCH($J1592,SorP!$B$1:$B$6230,0)),"",INDIRECT("'SorP'!$A$"&amp;MATCH($J1592,SorP!$B$1:$B$6230,0))))</f>
        <v/>
      </c>
      <c r="U1592" s="240"/>
      <c r="V1592" s="274" t="e">
        <f>IF(C1592="",NA(),MATCH($B1592&amp;$C1592,'Smelter Look-up'!$J:$J,0))</f>
        <v>#N/A</v>
      </c>
      <c r="W1592" s="275"/>
      <c r="X1592" s="275">
        <f t="shared" ca="1" si="223"/>
        <v>0</v>
      </c>
      <c r="Y1592" s="275"/>
      <c r="Z1592" s="275"/>
      <c r="AB1592" s="277" t="str">
        <f t="shared" si="224"/>
        <v/>
      </c>
    </row>
    <row r="1593" spans="1:28" s="276" customFormat="1" ht="20.25">
      <c r="A1593" s="330"/>
      <c r="B1593" s="216" t="str">
        <f>IF(LEN(A1593)=0,"",INDEX('Smelter Look-up'!$A:$A,MATCH($A1593,'Smelter Look-up'!$E:$E,0)))</f>
        <v/>
      </c>
      <c r="C1593" s="220" t="str">
        <f>IF(LEN(A1593)=0,"",INDEX('Smelter Look-up'!$C:$C,MATCH($A1593,'Smelter Look-up'!$E:$E,0)))</f>
        <v/>
      </c>
      <c r="D1593" s="282"/>
      <c r="E1593" s="216" t="str">
        <f ca="1">IF(ISERROR($V1593),"",OFFSET('Smelter Look-up'!$D$4,$V1593-4,0)&amp;"")</f>
        <v/>
      </c>
      <c r="F1593" s="216" t="str">
        <f ca="1">IF(ISERROR($V1593),"",OFFSET('Smelter Look-up'!$E$4,$V1593-4,0))</f>
        <v/>
      </c>
      <c r="G1593" s="216" t="str">
        <f ca="1">IF(C1593=$X$4,"Enter smelter details",IF(ISERROR($V1593),"",OFFSET('Smelter Look-up'!$F$4,$V1593-4,0)))</f>
        <v/>
      </c>
      <c r="H1593" s="217" t="str">
        <f ca="1">IF(ISERROR($V1593),"",OFFSET('Smelter Look-up'!$G$4,$V1593-4,0))</f>
        <v/>
      </c>
      <c r="I1593" s="218" t="str">
        <f ca="1">IF(ISERROR($V1593),"",OFFSET('Smelter Look-up'!$H$4,$V1593-4,0))</f>
        <v/>
      </c>
      <c r="J1593" s="218" t="str">
        <f ca="1">IF(ISERROR($V1593),"",OFFSET('Smelter Look-up'!$I$4,$V1593-4,0))</f>
        <v/>
      </c>
      <c r="K1593" s="272"/>
      <c r="L1593" s="272"/>
      <c r="M1593" s="272"/>
      <c r="N1593" s="272"/>
      <c r="O1593" s="272"/>
      <c r="P1593" s="219"/>
      <c r="Q1593" s="273"/>
      <c r="R1593" s="216" t="str">
        <f ca="1">IF(ISERROR($V1593),"",OFFSET('Smelter Look-up'!$C$4,$V1593-4,0)&amp;"")</f>
        <v/>
      </c>
      <c r="S1593" s="224" t="str">
        <f t="shared" ca="1" si="222"/>
        <v/>
      </c>
      <c r="T1593" s="224" t="str">
        <f ca="1">IF(B1593="","",IF(ISERROR(MATCH($J1593,SorP!$B$1:$B$6230,0)),"",INDIRECT("'SorP'!$A$"&amp;MATCH($J1593,SorP!$B$1:$B$6230,0))))</f>
        <v/>
      </c>
      <c r="U1593" s="240"/>
      <c r="V1593" s="274" t="e">
        <f>IF(C1593="",NA(),MATCH($B1593&amp;$C1593,'Smelter Look-up'!$J:$J,0))</f>
        <v>#N/A</v>
      </c>
      <c r="W1593" s="275"/>
      <c r="X1593" s="275">
        <f t="shared" ca="1" si="223"/>
        <v>0</v>
      </c>
      <c r="Y1593" s="275"/>
      <c r="Z1593" s="275"/>
      <c r="AB1593" s="277" t="str">
        <f t="shared" si="224"/>
        <v/>
      </c>
    </row>
    <row r="1594" spans="1:28" s="276" customFormat="1" ht="20.25">
      <c r="A1594" s="330"/>
      <c r="B1594" s="216" t="str">
        <f>IF(LEN(A1594)=0,"",INDEX('Smelter Look-up'!$A:$A,MATCH($A1594,'Smelter Look-up'!$E:$E,0)))</f>
        <v/>
      </c>
      <c r="C1594" s="220" t="str">
        <f>IF(LEN(A1594)=0,"",INDEX('Smelter Look-up'!$C:$C,MATCH($A1594,'Smelter Look-up'!$E:$E,0)))</f>
        <v/>
      </c>
      <c r="D1594" s="282"/>
      <c r="E1594" s="216" t="str">
        <f ca="1">IF(ISERROR($V1594),"",OFFSET('Smelter Look-up'!$D$4,$V1594-4,0)&amp;"")</f>
        <v/>
      </c>
      <c r="F1594" s="216" t="str">
        <f ca="1">IF(ISERROR($V1594),"",OFFSET('Smelter Look-up'!$E$4,$V1594-4,0))</f>
        <v/>
      </c>
      <c r="G1594" s="216" t="str">
        <f ca="1">IF(C1594=$X$4,"Enter smelter details",IF(ISERROR($V1594),"",OFFSET('Smelter Look-up'!$F$4,$V1594-4,0)))</f>
        <v/>
      </c>
      <c r="H1594" s="217" t="str">
        <f ca="1">IF(ISERROR($V1594),"",OFFSET('Smelter Look-up'!$G$4,$V1594-4,0))</f>
        <v/>
      </c>
      <c r="I1594" s="218" t="str">
        <f ca="1">IF(ISERROR($V1594),"",OFFSET('Smelter Look-up'!$H$4,$V1594-4,0))</f>
        <v/>
      </c>
      <c r="J1594" s="218" t="str">
        <f ca="1">IF(ISERROR($V1594),"",OFFSET('Smelter Look-up'!$I$4,$V1594-4,0))</f>
        <v/>
      </c>
      <c r="K1594" s="272"/>
      <c r="L1594" s="272"/>
      <c r="M1594" s="272"/>
      <c r="N1594" s="272"/>
      <c r="O1594" s="272"/>
      <c r="P1594" s="219"/>
      <c r="Q1594" s="273"/>
      <c r="R1594" s="216" t="str">
        <f ca="1">IF(ISERROR($V1594),"",OFFSET('Smelter Look-up'!$C$4,$V1594-4,0)&amp;"")</f>
        <v/>
      </c>
      <c r="S1594" s="224" t="str">
        <f t="shared" ca="1" si="222"/>
        <v/>
      </c>
      <c r="T1594" s="224" t="str">
        <f ca="1">IF(B1594="","",IF(ISERROR(MATCH($J1594,SorP!$B$1:$B$6230,0)),"",INDIRECT("'SorP'!$A$"&amp;MATCH($J1594,SorP!$B$1:$B$6230,0))))</f>
        <v/>
      </c>
      <c r="U1594" s="240"/>
      <c r="V1594" s="274" t="e">
        <f>IF(C1594="",NA(),MATCH($B1594&amp;$C1594,'Smelter Look-up'!$J:$J,0))</f>
        <v>#N/A</v>
      </c>
      <c r="W1594" s="275"/>
      <c r="X1594" s="275">
        <f t="shared" ca="1" si="223"/>
        <v>0</v>
      </c>
      <c r="Y1594" s="275"/>
      <c r="Z1594" s="275"/>
      <c r="AB1594" s="277" t="str">
        <f t="shared" si="224"/>
        <v/>
      </c>
    </row>
    <row r="1595" spans="1:28" s="276" customFormat="1" ht="20.25">
      <c r="A1595" s="330"/>
      <c r="B1595" s="216" t="str">
        <f>IF(LEN(A1595)=0,"",INDEX('Smelter Look-up'!$A:$A,MATCH($A1595,'Smelter Look-up'!$E:$E,0)))</f>
        <v/>
      </c>
      <c r="C1595" s="220" t="str">
        <f>IF(LEN(A1595)=0,"",INDEX('Smelter Look-up'!$C:$C,MATCH($A1595,'Smelter Look-up'!$E:$E,0)))</f>
        <v/>
      </c>
      <c r="D1595" s="282"/>
      <c r="E1595" s="216" t="str">
        <f ca="1">IF(ISERROR($V1595),"",OFFSET('Smelter Look-up'!$D$4,$V1595-4,0)&amp;"")</f>
        <v/>
      </c>
      <c r="F1595" s="216" t="str">
        <f ca="1">IF(ISERROR($V1595),"",OFFSET('Smelter Look-up'!$E$4,$V1595-4,0))</f>
        <v/>
      </c>
      <c r="G1595" s="216" t="str">
        <f ca="1">IF(C1595=$X$4,"Enter smelter details",IF(ISERROR($V1595),"",OFFSET('Smelter Look-up'!$F$4,$V1595-4,0)))</f>
        <v/>
      </c>
      <c r="H1595" s="217" t="str">
        <f ca="1">IF(ISERROR($V1595),"",OFFSET('Smelter Look-up'!$G$4,$V1595-4,0))</f>
        <v/>
      </c>
      <c r="I1595" s="218" t="str">
        <f ca="1">IF(ISERROR($V1595),"",OFFSET('Smelter Look-up'!$H$4,$V1595-4,0))</f>
        <v/>
      </c>
      <c r="J1595" s="218" t="str">
        <f ca="1">IF(ISERROR($V1595),"",OFFSET('Smelter Look-up'!$I$4,$V1595-4,0))</f>
        <v/>
      </c>
      <c r="K1595" s="272"/>
      <c r="L1595" s="272"/>
      <c r="M1595" s="272"/>
      <c r="N1595" s="272"/>
      <c r="O1595" s="272"/>
      <c r="P1595" s="219"/>
      <c r="Q1595" s="273"/>
      <c r="R1595" s="216" t="str">
        <f ca="1">IF(ISERROR($V1595),"",OFFSET('Smelter Look-up'!$C$4,$V1595-4,0)&amp;"")</f>
        <v/>
      </c>
      <c r="S1595" s="224" t="str">
        <f t="shared" ref="S1595" ca="1" si="225">IF(B1595="","",IF(ISERROR(MATCH($E1595,CL,0)),"Unknown",INDIRECT("'C'!$A$"&amp;MATCH($E1595,CL,0)+1)))</f>
        <v/>
      </c>
      <c r="T1595" s="224" t="str">
        <f ca="1">IF(B1595="","",IF(ISERROR(MATCH($J1595,SorP!$B$1:$B$6230,0)),"",INDIRECT("'SorP'!$A$"&amp;MATCH($J1595,SorP!$B$1:$B$6230,0))))</f>
        <v/>
      </c>
      <c r="U1595" s="240"/>
      <c r="V1595" s="274" t="e">
        <f>IF(C1595="",NA(),MATCH($B1595&amp;$C1595,'Smelter Look-up'!$J:$J,0))</f>
        <v>#N/A</v>
      </c>
      <c r="W1595" s="275"/>
      <c r="X1595" s="275">
        <f t="shared" ref="X1595" ca="1" si="226">IF(AND(C1595="Smelter not listed",OR(LEN(D1595)=0,LEN(E1595)=0)),1,0)</f>
        <v>0</v>
      </c>
      <c r="Y1595" s="275"/>
      <c r="Z1595" s="275"/>
      <c r="AB1595" s="277" t="str">
        <f t="shared" ref="AB1595" si="227">B1595&amp;C1595</f>
        <v/>
      </c>
    </row>
    <row r="1596" spans="1:28" s="276" customFormat="1" ht="20.25">
      <c r="A1596" s="330"/>
      <c r="B1596" s="216" t="str">
        <f>IF(LEN(A1596)=0,"",INDEX('Smelter Look-up'!$A:$A,MATCH($A1596,'Smelter Look-up'!$E:$E,0)))</f>
        <v/>
      </c>
      <c r="C1596" s="220" t="str">
        <f>IF(LEN(A1596)=0,"",INDEX('Smelter Look-up'!$C:$C,MATCH($A1596,'Smelter Look-up'!$E:$E,0)))</f>
        <v/>
      </c>
      <c r="D1596" s="282"/>
      <c r="E1596" s="216" t="str">
        <f ca="1">IF(ISERROR($V1596),"",OFFSET('Smelter Look-up'!$D$4,$V1596-4,0)&amp;"")</f>
        <v/>
      </c>
      <c r="F1596" s="216" t="str">
        <f ca="1">IF(ISERROR($V1596),"",OFFSET('Smelter Look-up'!$E$4,$V1596-4,0))</f>
        <v/>
      </c>
      <c r="G1596" s="216" t="str">
        <f ca="1">IF(C1596=$X$4,"Enter smelter details",IF(ISERROR($V1596),"",OFFSET('Smelter Look-up'!$F$4,$V1596-4,0)))</f>
        <v/>
      </c>
      <c r="H1596" s="217" t="str">
        <f ca="1">IF(ISERROR($V1596),"",OFFSET('Smelter Look-up'!$G$4,$V1596-4,0))</f>
        <v/>
      </c>
      <c r="I1596" s="218" t="str">
        <f ca="1">IF(ISERROR($V1596),"",OFFSET('Smelter Look-up'!$H$4,$V1596-4,0))</f>
        <v/>
      </c>
      <c r="J1596" s="218" t="str">
        <f ca="1">IF(ISERROR($V1596),"",OFFSET('Smelter Look-up'!$I$4,$V1596-4,0))</f>
        <v/>
      </c>
      <c r="K1596" s="272"/>
      <c r="L1596" s="272"/>
      <c r="M1596" s="272"/>
      <c r="N1596" s="272"/>
      <c r="O1596" s="272"/>
      <c r="P1596" s="219"/>
      <c r="Q1596" s="273"/>
      <c r="R1596" s="216" t="str">
        <f ca="1">IF(ISERROR($V1596),"",OFFSET('Smelter Look-up'!$C$4,$V1596-4,0)&amp;"")</f>
        <v/>
      </c>
      <c r="S1596" s="224" t="str">
        <f t="shared" ref="S1596:S1627" ca="1" si="228">IF(B1596="","",IF(ISERROR(MATCH($E1596,CL,0)),"Unknown",INDIRECT("'C'!$A$"&amp;MATCH($E1596,CL,0)+1)))</f>
        <v/>
      </c>
      <c r="T1596" s="224" t="str">
        <f ca="1">IF(B1596="","",IF(ISERROR(MATCH($J1596,SorP!$B$1:$B$6230,0)),"",INDIRECT("'SorP'!$A$"&amp;MATCH($J1596,SorP!$B$1:$B$6230,0))))</f>
        <v/>
      </c>
      <c r="U1596" s="240"/>
      <c r="V1596" s="274" t="e">
        <f>IF(C1596="",NA(),MATCH($B1596&amp;$C1596,'Smelter Look-up'!$J:$J,0))</f>
        <v>#N/A</v>
      </c>
      <c r="W1596" s="275"/>
      <c r="X1596" s="275">
        <f t="shared" ref="X1596:X1627" ca="1" si="229">IF(AND(C1596="Smelter not listed",OR(LEN(D1596)=0,LEN(E1596)=0)),1,0)</f>
        <v>0</v>
      </c>
      <c r="Y1596" s="275"/>
      <c r="Z1596" s="275"/>
      <c r="AB1596" s="277" t="str">
        <f t="shared" ref="AB1596:AB1627" si="230">B1596&amp;C1596</f>
        <v/>
      </c>
    </row>
    <row r="1597" spans="1:28" s="276" customFormat="1" ht="20.25">
      <c r="A1597" s="330"/>
      <c r="B1597" s="216" t="str">
        <f>IF(LEN(A1597)=0,"",INDEX('Smelter Look-up'!$A:$A,MATCH($A1597,'Smelter Look-up'!$E:$E,0)))</f>
        <v/>
      </c>
      <c r="C1597" s="220" t="str">
        <f>IF(LEN(A1597)=0,"",INDEX('Smelter Look-up'!$C:$C,MATCH($A1597,'Smelter Look-up'!$E:$E,0)))</f>
        <v/>
      </c>
      <c r="D1597" s="282"/>
      <c r="E1597" s="216" t="str">
        <f ca="1">IF(ISERROR($V1597),"",OFFSET('Smelter Look-up'!$D$4,$V1597-4,0)&amp;"")</f>
        <v/>
      </c>
      <c r="F1597" s="216" t="str">
        <f ca="1">IF(ISERROR($V1597),"",OFFSET('Smelter Look-up'!$E$4,$V1597-4,0))</f>
        <v/>
      </c>
      <c r="G1597" s="216" t="str">
        <f ca="1">IF(C1597=$X$4,"Enter smelter details",IF(ISERROR($V1597),"",OFFSET('Smelter Look-up'!$F$4,$V1597-4,0)))</f>
        <v/>
      </c>
      <c r="H1597" s="217" t="str">
        <f ca="1">IF(ISERROR($V1597),"",OFFSET('Smelter Look-up'!$G$4,$V1597-4,0))</f>
        <v/>
      </c>
      <c r="I1597" s="218" t="str">
        <f ca="1">IF(ISERROR($V1597),"",OFFSET('Smelter Look-up'!$H$4,$V1597-4,0))</f>
        <v/>
      </c>
      <c r="J1597" s="218" t="str">
        <f ca="1">IF(ISERROR($V1597),"",OFFSET('Smelter Look-up'!$I$4,$V1597-4,0))</f>
        <v/>
      </c>
      <c r="K1597" s="272"/>
      <c r="L1597" s="272"/>
      <c r="M1597" s="272"/>
      <c r="N1597" s="272"/>
      <c r="O1597" s="272"/>
      <c r="P1597" s="219"/>
      <c r="Q1597" s="273"/>
      <c r="R1597" s="216" t="str">
        <f ca="1">IF(ISERROR($V1597),"",OFFSET('Smelter Look-up'!$C$4,$V1597-4,0)&amp;"")</f>
        <v/>
      </c>
      <c r="S1597" s="224" t="str">
        <f t="shared" ca="1" si="228"/>
        <v/>
      </c>
      <c r="T1597" s="224" t="str">
        <f ca="1">IF(B1597="","",IF(ISERROR(MATCH($J1597,SorP!$B$1:$B$6230,0)),"",INDIRECT("'SorP'!$A$"&amp;MATCH($J1597,SorP!$B$1:$B$6230,0))))</f>
        <v/>
      </c>
      <c r="U1597" s="240"/>
      <c r="V1597" s="274" t="e">
        <f>IF(C1597="",NA(),MATCH($B1597&amp;$C1597,'Smelter Look-up'!$J:$J,0))</f>
        <v>#N/A</v>
      </c>
      <c r="W1597" s="275"/>
      <c r="X1597" s="275">
        <f t="shared" ca="1" si="229"/>
        <v>0</v>
      </c>
      <c r="Y1597" s="275"/>
      <c r="Z1597" s="275"/>
      <c r="AB1597" s="277" t="str">
        <f t="shared" si="230"/>
        <v/>
      </c>
    </row>
    <row r="1598" spans="1:28" s="276" customFormat="1" ht="20.25">
      <c r="A1598" s="330"/>
      <c r="B1598" s="216" t="str">
        <f>IF(LEN(A1598)=0,"",INDEX('Smelter Look-up'!$A:$A,MATCH($A1598,'Smelter Look-up'!$E:$E,0)))</f>
        <v/>
      </c>
      <c r="C1598" s="220" t="str">
        <f>IF(LEN(A1598)=0,"",INDEX('Smelter Look-up'!$C:$C,MATCH($A1598,'Smelter Look-up'!$E:$E,0)))</f>
        <v/>
      </c>
      <c r="D1598" s="282"/>
      <c r="E1598" s="216" t="str">
        <f ca="1">IF(ISERROR($V1598),"",OFFSET('Smelter Look-up'!$D$4,$V1598-4,0)&amp;"")</f>
        <v/>
      </c>
      <c r="F1598" s="216" t="str">
        <f ca="1">IF(ISERROR($V1598),"",OFFSET('Smelter Look-up'!$E$4,$V1598-4,0))</f>
        <v/>
      </c>
      <c r="G1598" s="216" t="str">
        <f ca="1">IF(C1598=$X$4,"Enter smelter details",IF(ISERROR($V1598),"",OFFSET('Smelter Look-up'!$F$4,$V1598-4,0)))</f>
        <v/>
      </c>
      <c r="H1598" s="217" t="str">
        <f ca="1">IF(ISERROR($V1598),"",OFFSET('Smelter Look-up'!$G$4,$V1598-4,0))</f>
        <v/>
      </c>
      <c r="I1598" s="218" t="str">
        <f ca="1">IF(ISERROR($V1598),"",OFFSET('Smelter Look-up'!$H$4,$V1598-4,0))</f>
        <v/>
      </c>
      <c r="J1598" s="218" t="str">
        <f ca="1">IF(ISERROR($V1598),"",OFFSET('Smelter Look-up'!$I$4,$V1598-4,0))</f>
        <v/>
      </c>
      <c r="K1598" s="272"/>
      <c r="L1598" s="272"/>
      <c r="M1598" s="272"/>
      <c r="N1598" s="272"/>
      <c r="O1598" s="272"/>
      <c r="P1598" s="219"/>
      <c r="Q1598" s="273"/>
      <c r="R1598" s="216" t="str">
        <f ca="1">IF(ISERROR($V1598),"",OFFSET('Smelter Look-up'!$C$4,$V1598-4,0)&amp;"")</f>
        <v/>
      </c>
      <c r="S1598" s="224" t="str">
        <f t="shared" ca="1" si="228"/>
        <v/>
      </c>
      <c r="T1598" s="224" t="str">
        <f ca="1">IF(B1598="","",IF(ISERROR(MATCH($J1598,SorP!$B$1:$B$6230,0)),"",INDIRECT("'SorP'!$A$"&amp;MATCH($J1598,SorP!$B$1:$B$6230,0))))</f>
        <v/>
      </c>
      <c r="U1598" s="240"/>
      <c r="V1598" s="274" t="e">
        <f>IF(C1598="",NA(),MATCH($B1598&amp;$C1598,'Smelter Look-up'!$J:$J,0))</f>
        <v>#N/A</v>
      </c>
      <c r="W1598" s="275"/>
      <c r="X1598" s="275">
        <f t="shared" ca="1" si="229"/>
        <v>0</v>
      </c>
      <c r="Y1598" s="275"/>
      <c r="Z1598" s="275"/>
      <c r="AB1598" s="277" t="str">
        <f t="shared" si="230"/>
        <v/>
      </c>
    </row>
    <row r="1599" spans="1:28" s="276" customFormat="1" ht="20.25">
      <c r="A1599" s="330"/>
      <c r="B1599" s="216" t="str">
        <f>IF(LEN(A1599)=0,"",INDEX('Smelter Look-up'!$A:$A,MATCH($A1599,'Smelter Look-up'!$E:$E,0)))</f>
        <v/>
      </c>
      <c r="C1599" s="220" t="str">
        <f>IF(LEN(A1599)=0,"",INDEX('Smelter Look-up'!$C:$C,MATCH($A1599,'Smelter Look-up'!$E:$E,0)))</f>
        <v/>
      </c>
      <c r="D1599" s="282"/>
      <c r="E1599" s="216" t="str">
        <f ca="1">IF(ISERROR($V1599),"",OFFSET('Smelter Look-up'!$D$4,$V1599-4,0)&amp;"")</f>
        <v/>
      </c>
      <c r="F1599" s="216" t="str">
        <f ca="1">IF(ISERROR($V1599),"",OFFSET('Smelter Look-up'!$E$4,$V1599-4,0))</f>
        <v/>
      </c>
      <c r="G1599" s="216" t="str">
        <f ca="1">IF(C1599=$X$4,"Enter smelter details",IF(ISERROR($V1599),"",OFFSET('Smelter Look-up'!$F$4,$V1599-4,0)))</f>
        <v/>
      </c>
      <c r="H1599" s="217" t="str">
        <f ca="1">IF(ISERROR($V1599),"",OFFSET('Smelter Look-up'!$G$4,$V1599-4,0))</f>
        <v/>
      </c>
      <c r="I1599" s="218" t="str">
        <f ca="1">IF(ISERROR($V1599),"",OFFSET('Smelter Look-up'!$H$4,$V1599-4,0))</f>
        <v/>
      </c>
      <c r="J1599" s="218" t="str">
        <f ca="1">IF(ISERROR($V1599),"",OFFSET('Smelter Look-up'!$I$4,$V1599-4,0))</f>
        <v/>
      </c>
      <c r="K1599" s="272"/>
      <c r="L1599" s="272"/>
      <c r="M1599" s="272"/>
      <c r="N1599" s="272"/>
      <c r="O1599" s="272"/>
      <c r="P1599" s="219"/>
      <c r="Q1599" s="273"/>
      <c r="R1599" s="216" t="str">
        <f ca="1">IF(ISERROR($V1599),"",OFFSET('Smelter Look-up'!$C$4,$V1599-4,0)&amp;"")</f>
        <v/>
      </c>
      <c r="S1599" s="224" t="str">
        <f t="shared" ca="1" si="228"/>
        <v/>
      </c>
      <c r="T1599" s="224" t="str">
        <f ca="1">IF(B1599="","",IF(ISERROR(MATCH($J1599,SorP!$B$1:$B$6230,0)),"",INDIRECT("'SorP'!$A$"&amp;MATCH($J1599,SorP!$B$1:$B$6230,0))))</f>
        <v/>
      </c>
      <c r="U1599" s="240"/>
      <c r="V1599" s="274" t="e">
        <f>IF(C1599="",NA(),MATCH($B1599&amp;$C1599,'Smelter Look-up'!$J:$J,0))</f>
        <v>#N/A</v>
      </c>
      <c r="W1599" s="275"/>
      <c r="X1599" s="275">
        <f t="shared" ca="1" si="229"/>
        <v>0</v>
      </c>
      <c r="Y1599" s="275"/>
      <c r="Z1599" s="275"/>
      <c r="AB1599" s="277" t="str">
        <f t="shared" si="230"/>
        <v/>
      </c>
    </row>
    <row r="1600" spans="1:28" s="276" customFormat="1" ht="20.25">
      <c r="A1600" s="330"/>
      <c r="B1600" s="216" t="str">
        <f>IF(LEN(A1600)=0,"",INDEX('Smelter Look-up'!$A:$A,MATCH($A1600,'Smelter Look-up'!$E:$E,0)))</f>
        <v/>
      </c>
      <c r="C1600" s="220" t="str">
        <f>IF(LEN(A1600)=0,"",INDEX('Smelter Look-up'!$C:$C,MATCH($A1600,'Smelter Look-up'!$E:$E,0)))</f>
        <v/>
      </c>
      <c r="D1600" s="282"/>
      <c r="E1600" s="216" t="str">
        <f ca="1">IF(ISERROR($V1600),"",OFFSET('Smelter Look-up'!$D$4,$V1600-4,0)&amp;"")</f>
        <v/>
      </c>
      <c r="F1600" s="216" t="str">
        <f ca="1">IF(ISERROR($V1600),"",OFFSET('Smelter Look-up'!$E$4,$V1600-4,0))</f>
        <v/>
      </c>
      <c r="G1600" s="216" t="str">
        <f ca="1">IF(C1600=$X$4,"Enter smelter details",IF(ISERROR($V1600),"",OFFSET('Smelter Look-up'!$F$4,$V1600-4,0)))</f>
        <v/>
      </c>
      <c r="H1600" s="217" t="str">
        <f ca="1">IF(ISERROR($V1600),"",OFFSET('Smelter Look-up'!$G$4,$V1600-4,0))</f>
        <v/>
      </c>
      <c r="I1600" s="218" t="str">
        <f ca="1">IF(ISERROR($V1600),"",OFFSET('Smelter Look-up'!$H$4,$V1600-4,0))</f>
        <v/>
      </c>
      <c r="J1600" s="218" t="str">
        <f ca="1">IF(ISERROR($V1600),"",OFFSET('Smelter Look-up'!$I$4,$V1600-4,0))</f>
        <v/>
      </c>
      <c r="K1600" s="272"/>
      <c r="L1600" s="272"/>
      <c r="M1600" s="272"/>
      <c r="N1600" s="272"/>
      <c r="O1600" s="272"/>
      <c r="P1600" s="219"/>
      <c r="Q1600" s="273"/>
      <c r="R1600" s="216" t="str">
        <f ca="1">IF(ISERROR($V1600),"",OFFSET('Smelter Look-up'!$C$4,$V1600-4,0)&amp;"")</f>
        <v/>
      </c>
      <c r="S1600" s="224" t="str">
        <f t="shared" ca="1" si="228"/>
        <v/>
      </c>
      <c r="T1600" s="224" t="str">
        <f ca="1">IF(B1600="","",IF(ISERROR(MATCH($J1600,SorP!$B$1:$B$6230,0)),"",INDIRECT("'SorP'!$A$"&amp;MATCH($J1600,SorP!$B$1:$B$6230,0))))</f>
        <v/>
      </c>
      <c r="U1600" s="240"/>
      <c r="V1600" s="274" t="e">
        <f>IF(C1600="",NA(),MATCH($B1600&amp;$C1600,'Smelter Look-up'!$J:$J,0))</f>
        <v>#N/A</v>
      </c>
      <c r="W1600" s="275"/>
      <c r="X1600" s="275">
        <f t="shared" ca="1" si="229"/>
        <v>0</v>
      </c>
      <c r="Y1600" s="275"/>
      <c r="Z1600" s="275"/>
      <c r="AB1600" s="277" t="str">
        <f t="shared" si="230"/>
        <v/>
      </c>
    </row>
    <row r="1601" spans="1:28" s="276" customFormat="1" ht="20.25">
      <c r="A1601" s="330"/>
      <c r="B1601" s="216" t="str">
        <f>IF(LEN(A1601)=0,"",INDEX('Smelter Look-up'!$A:$A,MATCH($A1601,'Smelter Look-up'!$E:$E,0)))</f>
        <v/>
      </c>
      <c r="C1601" s="220" t="str">
        <f>IF(LEN(A1601)=0,"",INDEX('Smelter Look-up'!$C:$C,MATCH($A1601,'Smelter Look-up'!$E:$E,0)))</f>
        <v/>
      </c>
      <c r="D1601" s="282"/>
      <c r="E1601" s="216" t="str">
        <f ca="1">IF(ISERROR($V1601),"",OFFSET('Smelter Look-up'!$D$4,$V1601-4,0)&amp;"")</f>
        <v/>
      </c>
      <c r="F1601" s="216" t="str">
        <f ca="1">IF(ISERROR($V1601),"",OFFSET('Smelter Look-up'!$E$4,$V1601-4,0))</f>
        <v/>
      </c>
      <c r="G1601" s="216" t="str">
        <f ca="1">IF(C1601=$X$4,"Enter smelter details",IF(ISERROR($V1601),"",OFFSET('Smelter Look-up'!$F$4,$V1601-4,0)))</f>
        <v/>
      </c>
      <c r="H1601" s="217" t="str">
        <f ca="1">IF(ISERROR($V1601),"",OFFSET('Smelter Look-up'!$G$4,$V1601-4,0))</f>
        <v/>
      </c>
      <c r="I1601" s="218" t="str">
        <f ca="1">IF(ISERROR($V1601),"",OFFSET('Smelter Look-up'!$H$4,$V1601-4,0))</f>
        <v/>
      </c>
      <c r="J1601" s="218" t="str">
        <f ca="1">IF(ISERROR($V1601),"",OFFSET('Smelter Look-up'!$I$4,$V1601-4,0))</f>
        <v/>
      </c>
      <c r="K1601" s="272"/>
      <c r="L1601" s="272"/>
      <c r="M1601" s="272"/>
      <c r="N1601" s="272"/>
      <c r="O1601" s="272"/>
      <c r="P1601" s="219"/>
      <c r="Q1601" s="273"/>
      <c r="R1601" s="216" t="str">
        <f ca="1">IF(ISERROR($V1601),"",OFFSET('Smelter Look-up'!$C$4,$V1601-4,0)&amp;"")</f>
        <v/>
      </c>
      <c r="S1601" s="224" t="str">
        <f t="shared" ca="1" si="228"/>
        <v/>
      </c>
      <c r="T1601" s="224" t="str">
        <f ca="1">IF(B1601="","",IF(ISERROR(MATCH($J1601,SorP!$B$1:$B$6230,0)),"",INDIRECT("'SorP'!$A$"&amp;MATCH($J1601,SorP!$B$1:$B$6230,0))))</f>
        <v/>
      </c>
      <c r="U1601" s="240"/>
      <c r="V1601" s="274" t="e">
        <f>IF(C1601="",NA(),MATCH($B1601&amp;$C1601,'Smelter Look-up'!$J:$J,0))</f>
        <v>#N/A</v>
      </c>
      <c r="W1601" s="275"/>
      <c r="X1601" s="275">
        <f t="shared" ca="1" si="229"/>
        <v>0</v>
      </c>
      <c r="Y1601" s="275"/>
      <c r="Z1601" s="275"/>
      <c r="AB1601" s="277" t="str">
        <f t="shared" si="230"/>
        <v/>
      </c>
    </row>
    <row r="1602" spans="1:28" s="276" customFormat="1" ht="20.25">
      <c r="A1602" s="330"/>
      <c r="B1602" s="216" t="str">
        <f>IF(LEN(A1602)=0,"",INDEX('Smelter Look-up'!$A:$A,MATCH($A1602,'Smelter Look-up'!$E:$E,0)))</f>
        <v/>
      </c>
      <c r="C1602" s="220" t="str">
        <f>IF(LEN(A1602)=0,"",INDEX('Smelter Look-up'!$C:$C,MATCH($A1602,'Smelter Look-up'!$E:$E,0)))</f>
        <v/>
      </c>
      <c r="D1602" s="282"/>
      <c r="E1602" s="216" t="str">
        <f ca="1">IF(ISERROR($V1602),"",OFFSET('Smelter Look-up'!$D$4,$V1602-4,0)&amp;"")</f>
        <v/>
      </c>
      <c r="F1602" s="216" t="str">
        <f ca="1">IF(ISERROR($V1602),"",OFFSET('Smelter Look-up'!$E$4,$V1602-4,0))</f>
        <v/>
      </c>
      <c r="G1602" s="216" t="str">
        <f ca="1">IF(C1602=$X$4,"Enter smelter details",IF(ISERROR($V1602),"",OFFSET('Smelter Look-up'!$F$4,$V1602-4,0)))</f>
        <v/>
      </c>
      <c r="H1602" s="217" t="str">
        <f ca="1">IF(ISERROR($V1602),"",OFFSET('Smelter Look-up'!$G$4,$V1602-4,0))</f>
        <v/>
      </c>
      <c r="I1602" s="218" t="str">
        <f ca="1">IF(ISERROR($V1602),"",OFFSET('Smelter Look-up'!$H$4,$V1602-4,0))</f>
        <v/>
      </c>
      <c r="J1602" s="218" t="str">
        <f ca="1">IF(ISERROR($V1602),"",OFFSET('Smelter Look-up'!$I$4,$V1602-4,0))</f>
        <v/>
      </c>
      <c r="K1602" s="272"/>
      <c r="L1602" s="272"/>
      <c r="M1602" s="272"/>
      <c r="N1602" s="272"/>
      <c r="O1602" s="272"/>
      <c r="P1602" s="219"/>
      <c r="Q1602" s="273"/>
      <c r="R1602" s="216" t="str">
        <f ca="1">IF(ISERROR($V1602),"",OFFSET('Smelter Look-up'!$C$4,$V1602-4,0)&amp;"")</f>
        <v/>
      </c>
      <c r="S1602" s="224" t="str">
        <f t="shared" ca="1" si="228"/>
        <v/>
      </c>
      <c r="T1602" s="224" t="str">
        <f ca="1">IF(B1602="","",IF(ISERROR(MATCH($J1602,SorP!$B$1:$B$6230,0)),"",INDIRECT("'SorP'!$A$"&amp;MATCH($J1602,SorP!$B$1:$B$6230,0))))</f>
        <v/>
      </c>
      <c r="U1602" s="240"/>
      <c r="V1602" s="274" t="e">
        <f>IF(C1602="",NA(),MATCH($B1602&amp;$C1602,'Smelter Look-up'!$J:$J,0))</f>
        <v>#N/A</v>
      </c>
      <c r="W1602" s="275"/>
      <c r="X1602" s="275">
        <f t="shared" ca="1" si="229"/>
        <v>0</v>
      </c>
      <c r="Y1602" s="275"/>
      <c r="Z1602" s="275"/>
      <c r="AB1602" s="277" t="str">
        <f t="shared" si="230"/>
        <v/>
      </c>
    </row>
    <row r="1603" spans="1:28" s="276" customFormat="1" ht="20.25">
      <c r="A1603" s="330"/>
      <c r="B1603" s="216" t="str">
        <f>IF(LEN(A1603)=0,"",INDEX('Smelter Look-up'!$A:$A,MATCH($A1603,'Smelter Look-up'!$E:$E,0)))</f>
        <v/>
      </c>
      <c r="C1603" s="220" t="str">
        <f>IF(LEN(A1603)=0,"",INDEX('Smelter Look-up'!$C:$C,MATCH($A1603,'Smelter Look-up'!$E:$E,0)))</f>
        <v/>
      </c>
      <c r="D1603" s="282"/>
      <c r="E1603" s="216" t="str">
        <f ca="1">IF(ISERROR($V1603),"",OFFSET('Smelter Look-up'!$D$4,$V1603-4,0)&amp;"")</f>
        <v/>
      </c>
      <c r="F1603" s="216" t="str">
        <f ca="1">IF(ISERROR($V1603),"",OFFSET('Smelter Look-up'!$E$4,$V1603-4,0))</f>
        <v/>
      </c>
      <c r="G1603" s="216" t="str">
        <f ca="1">IF(C1603=$X$4,"Enter smelter details",IF(ISERROR($V1603),"",OFFSET('Smelter Look-up'!$F$4,$V1603-4,0)))</f>
        <v/>
      </c>
      <c r="H1603" s="217" t="str">
        <f ca="1">IF(ISERROR($V1603),"",OFFSET('Smelter Look-up'!$G$4,$V1603-4,0))</f>
        <v/>
      </c>
      <c r="I1603" s="218" t="str">
        <f ca="1">IF(ISERROR($V1603),"",OFFSET('Smelter Look-up'!$H$4,$V1603-4,0))</f>
        <v/>
      </c>
      <c r="J1603" s="218" t="str">
        <f ca="1">IF(ISERROR($V1603),"",OFFSET('Smelter Look-up'!$I$4,$V1603-4,0))</f>
        <v/>
      </c>
      <c r="K1603" s="272"/>
      <c r="L1603" s="272"/>
      <c r="M1603" s="272"/>
      <c r="N1603" s="272"/>
      <c r="O1603" s="272"/>
      <c r="P1603" s="219"/>
      <c r="Q1603" s="273"/>
      <c r="R1603" s="216" t="str">
        <f ca="1">IF(ISERROR($V1603),"",OFFSET('Smelter Look-up'!$C$4,$V1603-4,0)&amp;"")</f>
        <v/>
      </c>
      <c r="S1603" s="224" t="str">
        <f t="shared" ca="1" si="228"/>
        <v/>
      </c>
      <c r="T1603" s="224" t="str">
        <f ca="1">IF(B1603="","",IF(ISERROR(MATCH($J1603,SorP!$B$1:$B$6230,0)),"",INDIRECT("'SorP'!$A$"&amp;MATCH($J1603,SorP!$B$1:$B$6230,0))))</f>
        <v/>
      </c>
      <c r="U1603" s="240"/>
      <c r="V1603" s="274" t="e">
        <f>IF(C1603="",NA(),MATCH($B1603&amp;$C1603,'Smelter Look-up'!$J:$J,0))</f>
        <v>#N/A</v>
      </c>
      <c r="W1603" s="275"/>
      <c r="X1603" s="275">
        <f t="shared" ca="1" si="229"/>
        <v>0</v>
      </c>
      <c r="Y1603" s="275"/>
      <c r="Z1603" s="275"/>
      <c r="AB1603" s="277" t="str">
        <f t="shared" si="230"/>
        <v/>
      </c>
    </row>
    <row r="1604" spans="1:28" s="276" customFormat="1" ht="20.25">
      <c r="A1604" s="330"/>
      <c r="B1604" s="216" t="str">
        <f>IF(LEN(A1604)=0,"",INDEX('Smelter Look-up'!$A:$A,MATCH($A1604,'Smelter Look-up'!$E:$E,0)))</f>
        <v/>
      </c>
      <c r="C1604" s="220" t="str">
        <f>IF(LEN(A1604)=0,"",INDEX('Smelter Look-up'!$C:$C,MATCH($A1604,'Smelter Look-up'!$E:$E,0)))</f>
        <v/>
      </c>
      <c r="D1604" s="282"/>
      <c r="E1604" s="216" t="str">
        <f ca="1">IF(ISERROR($V1604),"",OFFSET('Smelter Look-up'!$D$4,$V1604-4,0)&amp;"")</f>
        <v/>
      </c>
      <c r="F1604" s="216" t="str">
        <f ca="1">IF(ISERROR($V1604),"",OFFSET('Smelter Look-up'!$E$4,$V1604-4,0))</f>
        <v/>
      </c>
      <c r="G1604" s="216" t="str">
        <f ca="1">IF(C1604=$X$4,"Enter smelter details",IF(ISERROR($V1604),"",OFFSET('Smelter Look-up'!$F$4,$V1604-4,0)))</f>
        <v/>
      </c>
      <c r="H1604" s="217" t="str">
        <f ca="1">IF(ISERROR($V1604),"",OFFSET('Smelter Look-up'!$G$4,$V1604-4,0))</f>
        <v/>
      </c>
      <c r="I1604" s="218" t="str">
        <f ca="1">IF(ISERROR($V1604),"",OFFSET('Smelter Look-up'!$H$4,$V1604-4,0))</f>
        <v/>
      </c>
      <c r="J1604" s="218" t="str">
        <f ca="1">IF(ISERROR($V1604),"",OFFSET('Smelter Look-up'!$I$4,$V1604-4,0))</f>
        <v/>
      </c>
      <c r="K1604" s="272"/>
      <c r="L1604" s="272"/>
      <c r="M1604" s="272"/>
      <c r="N1604" s="272"/>
      <c r="O1604" s="272"/>
      <c r="P1604" s="219"/>
      <c r="Q1604" s="273"/>
      <c r="R1604" s="216" t="str">
        <f ca="1">IF(ISERROR($V1604),"",OFFSET('Smelter Look-up'!$C$4,$V1604-4,0)&amp;"")</f>
        <v/>
      </c>
      <c r="S1604" s="224" t="str">
        <f t="shared" ca="1" si="228"/>
        <v/>
      </c>
      <c r="T1604" s="224" t="str">
        <f ca="1">IF(B1604="","",IF(ISERROR(MATCH($J1604,SorP!$B$1:$B$6230,0)),"",INDIRECT("'SorP'!$A$"&amp;MATCH($J1604,SorP!$B$1:$B$6230,0))))</f>
        <v/>
      </c>
      <c r="U1604" s="240"/>
      <c r="V1604" s="274" t="e">
        <f>IF(C1604="",NA(),MATCH($B1604&amp;$C1604,'Smelter Look-up'!$J:$J,0))</f>
        <v>#N/A</v>
      </c>
      <c r="W1604" s="275"/>
      <c r="X1604" s="275">
        <f t="shared" ca="1" si="229"/>
        <v>0</v>
      </c>
      <c r="Y1604" s="275"/>
      <c r="Z1604" s="275"/>
      <c r="AB1604" s="277" t="str">
        <f t="shared" si="230"/>
        <v/>
      </c>
    </row>
    <row r="1605" spans="1:28" s="276" customFormat="1" ht="20.25">
      <c r="A1605" s="330"/>
      <c r="B1605" s="216" t="str">
        <f>IF(LEN(A1605)=0,"",INDEX('Smelter Look-up'!$A:$A,MATCH($A1605,'Smelter Look-up'!$E:$E,0)))</f>
        <v/>
      </c>
      <c r="C1605" s="220" t="str">
        <f>IF(LEN(A1605)=0,"",INDEX('Smelter Look-up'!$C:$C,MATCH($A1605,'Smelter Look-up'!$E:$E,0)))</f>
        <v/>
      </c>
      <c r="D1605" s="282"/>
      <c r="E1605" s="216" t="str">
        <f ca="1">IF(ISERROR($V1605),"",OFFSET('Smelter Look-up'!$D$4,$V1605-4,0)&amp;"")</f>
        <v/>
      </c>
      <c r="F1605" s="216" t="str">
        <f ca="1">IF(ISERROR($V1605),"",OFFSET('Smelter Look-up'!$E$4,$V1605-4,0))</f>
        <v/>
      </c>
      <c r="G1605" s="216" t="str">
        <f ca="1">IF(C1605=$X$4,"Enter smelter details",IF(ISERROR($V1605),"",OFFSET('Smelter Look-up'!$F$4,$V1605-4,0)))</f>
        <v/>
      </c>
      <c r="H1605" s="217" t="str">
        <f ca="1">IF(ISERROR($V1605),"",OFFSET('Smelter Look-up'!$G$4,$V1605-4,0))</f>
        <v/>
      </c>
      <c r="I1605" s="218" t="str">
        <f ca="1">IF(ISERROR($V1605),"",OFFSET('Smelter Look-up'!$H$4,$V1605-4,0))</f>
        <v/>
      </c>
      <c r="J1605" s="218" t="str">
        <f ca="1">IF(ISERROR($V1605),"",OFFSET('Smelter Look-up'!$I$4,$V1605-4,0))</f>
        <v/>
      </c>
      <c r="K1605" s="272"/>
      <c r="L1605" s="272"/>
      <c r="M1605" s="272"/>
      <c r="N1605" s="272"/>
      <c r="O1605" s="272"/>
      <c r="P1605" s="219"/>
      <c r="Q1605" s="273"/>
      <c r="R1605" s="216" t="str">
        <f ca="1">IF(ISERROR($V1605),"",OFFSET('Smelter Look-up'!$C$4,$V1605-4,0)&amp;"")</f>
        <v/>
      </c>
      <c r="S1605" s="224" t="str">
        <f t="shared" ca="1" si="228"/>
        <v/>
      </c>
      <c r="T1605" s="224" t="str">
        <f ca="1">IF(B1605="","",IF(ISERROR(MATCH($J1605,SorP!$B$1:$B$6230,0)),"",INDIRECT("'SorP'!$A$"&amp;MATCH($J1605,SorP!$B$1:$B$6230,0))))</f>
        <v/>
      </c>
      <c r="U1605" s="240"/>
      <c r="V1605" s="274" t="e">
        <f>IF(C1605="",NA(),MATCH($B1605&amp;$C1605,'Smelter Look-up'!$J:$J,0))</f>
        <v>#N/A</v>
      </c>
      <c r="W1605" s="275"/>
      <c r="X1605" s="275">
        <f t="shared" ca="1" si="229"/>
        <v>0</v>
      </c>
      <c r="Y1605" s="275"/>
      <c r="Z1605" s="275"/>
      <c r="AB1605" s="277" t="str">
        <f t="shared" si="230"/>
        <v/>
      </c>
    </row>
    <row r="1606" spans="1:28" s="276" customFormat="1" ht="20.25">
      <c r="A1606" s="330"/>
      <c r="B1606" s="216" t="str">
        <f>IF(LEN(A1606)=0,"",INDEX('Smelter Look-up'!$A:$A,MATCH($A1606,'Smelter Look-up'!$E:$E,0)))</f>
        <v/>
      </c>
      <c r="C1606" s="220" t="str">
        <f>IF(LEN(A1606)=0,"",INDEX('Smelter Look-up'!$C:$C,MATCH($A1606,'Smelter Look-up'!$E:$E,0)))</f>
        <v/>
      </c>
      <c r="D1606" s="282"/>
      <c r="E1606" s="216" t="str">
        <f ca="1">IF(ISERROR($V1606),"",OFFSET('Smelter Look-up'!$D$4,$V1606-4,0)&amp;"")</f>
        <v/>
      </c>
      <c r="F1606" s="216" t="str">
        <f ca="1">IF(ISERROR($V1606),"",OFFSET('Smelter Look-up'!$E$4,$V1606-4,0))</f>
        <v/>
      </c>
      <c r="G1606" s="216" t="str">
        <f ca="1">IF(C1606=$X$4,"Enter smelter details",IF(ISERROR($V1606),"",OFFSET('Smelter Look-up'!$F$4,$V1606-4,0)))</f>
        <v/>
      </c>
      <c r="H1606" s="217" t="str">
        <f ca="1">IF(ISERROR($V1606),"",OFFSET('Smelter Look-up'!$G$4,$V1606-4,0))</f>
        <v/>
      </c>
      <c r="I1606" s="218" t="str">
        <f ca="1">IF(ISERROR($V1606),"",OFFSET('Smelter Look-up'!$H$4,$V1606-4,0))</f>
        <v/>
      </c>
      <c r="J1606" s="218" t="str">
        <f ca="1">IF(ISERROR($V1606),"",OFFSET('Smelter Look-up'!$I$4,$V1606-4,0))</f>
        <v/>
      </c>
      <c r="K1606" s="272"/>
      <c r="L1606" s="272"/>
      <c r="M1606" s="272"/>
      <c r="N1606" s="272"/>
      <c r="O1606" s="272"/>
      <c r="P1606" s="219"/>
      <c r="Q1606" s="273"/>
      <c r="R1606" s="216" t="str">
        <f ca="1">IF(ISERROR($V1606),"",OFFSET('Smelter Look-up'!$C$4,$V1606-4,0)&amp;"")</f>
        <v/>
      </c>
      <c r="S1606" s="224" t="str">
        <f t="shared" ca="1" si="228"/>
        <v/>
      </c>
      <c r="T1606" s="224" t="str">
        <f ca="1">IF(B1606="","",IF(ISERROR(MATCH($J1606,SorP!$B$1:$B$6230,0)),"",INDIRECT("'SorP'!$A$"&amp;MATCH($J1606,SorP!$B$1:$B$6230,0))))</f>
        <v/>
      </c>
      <c r="U1606" s="240"/>
      <c r="V1606" s="274" t="e">
        <f>IF(C1606="",NA(),MATCH($B1606&amp;$C1606,'Smelter Look-up'!$J:$J,0))</f>
        <v>#N/A</v>
      </c>
      <c r="W1606" s="275"/>
      <c r="X1606" s="275">
        <f t="shared" ca="1" si="229"/>
        <v>0</v>
      </c>
      <c r="Y1606" s="275"/>
      <c r="Z1606" s="275"/>
      <c r="AB1606" s="277" t="str">
        <f t="shared" si="230"/>
        <v/>
      </c>
    </row>
    <row r="1607" spans="1:28" s="276" customFormat="1" ht="20.25">
      <c r="A1607" s="330"/>
      <c r="B1607" s="216" t="str">
        <f>IF(LEN(A1607)=0,"",INDEX('Smelter Look-up'!$A:$A,MATCH($A1607,'Smelter Look-up'!$E:$E,0)))</f>
        <v/>
      </c>
      <c r="C1607" s="220" t="str">
        <f>IF(LEN(A1607)=0,"",INDEX('Smelter Look-up'!$C:$C,MATCH($A1607,'Smelter Look-up'!$E:$E,0)))</f>
        <v/>
      </c>
      <c r="D1607" s="282"/>
      <c r="E1607" s="216" t="str">
        <f ca="1">IF(ISERROR($V1607),"",OFFSET('Smelter Look-up'!$D$4,$V1607-4,0)&amp;"")</f>
        <v/>
      </c>
      <c r="F1607" s="216" t="str">
        <f ca="1">IF(ISERROR($V1607),"",OFFSET('Smelter Look-up'!$E$4,$V1607-4,0))</f>
        <v/>
      </c>
      <c r="G1607" s="216" t="str">
        <f ca="1">IF(C1607=$X$4,"Enter smelter details",IF(ISERROR($V1607),"",OFFSET('Smelter Look-up'!$F$4,$V1607-4,0)))</f>
        <v/>
      </c>
      <c r="H1607" s="217" t="str">
        <f ca="1">IF(ISERROR($V1607),"",OFFSET('Smelter Look-up'!$G$4,$V1607-4,0))</f>
        <v/>
      </c>
      <c r="I1607" s="218" t="str">
        <f ca="1">IF(ISERROR($V1607),"",OFFSET('Smelter Look-up'!$H$4,$V1607-4,0))</f>
        <v/>
      </c>
      <c r="J1607" s="218" t="str">
        <f ca="1">IF(ISERROR($V1607),"",OFFSET('Smelter Look-up'!$I$4,$V1607-4,0))</f>
        <v/>
      </c>
      <c r="K1607" s="272"/>
      <c r="L1607" s="272"/>
      <c r="M1607" s="272"/>
      <c r="N1607" s="272"/>
      <c r="O1607" s="272"/>
      <c r="P1607" s="219"/>
      <c r="Q1607" s="273"/>
      <c r="R1607" s="216" t="str">
        <f ca="1">IF(ISERROR($V1607),"",OFFSET('Smelter Look-up'!$C$4,$V1607-4,0)&amp;"")</f>
        <v/>
      </c>
      <c r="S1607" s="224" t="str">
        <f t="shared" ca="1" si="228"/>
        <v/>
      </c>
      <c r="T1607" s="224" t="str">
        <f ca="1">IF(B1607="","",IF(ISERROR(MATCH($J1607,SorP!$B$1:$B$6230,0)),"",INDIRECT("'SorP'!$A$"&amp;MATCH($J1607,SorP!$B$1:$B$6230,0))))</f>
        <v/>
      </c>
      <c r="U1607" s="240"/>
      <c r="V1607" s="274" t="e">
        <f>IF(C1607="",NA(),MATCH($B1607&amp;$C1607,'Smelter Look-up'!$J:$J,0))</f>
        <v>#N/A</v>
      </c>
      <c r="W1607" s="275"/>
      <c r="X1607" s="275">
        <f t="shared" ca="1" si="229"/>
        <v>0</v>
      </c>
      <c r="Y1607" s="275"/>
      <c r="Z1607" s="275"/>
      <c r="AB1607" s="277" t="str">
        <f t="shared" si="230"/>
        <v/>
      </c>
    </row>
    <row r="1608" spans="1:28" s="276" customFormat="1" ht="20.25">
      <c r="A1608" s="330"/>
      <c r="B1608" s="216" t="str">
        <f>IF(LEN(A1608)=0,"",INDEX('Smelter Look-up'!$A:$A,MATCH($A1608,'Smelter Look-up'!$E:$E,0)))</f>
        <v/>
      </c>
      <c r="C1608" s="220" t="str">
        <f>IF(LEN(A1608)=0,"",INDEX('Smelter Look-up'!$C:$C,MATCH($A1608,'Smelter Look-up'!$E:$E,0)))</f>
        <v/>
      </c>
      <c r="D1608" s="282"/>
      <c r="E1608" s="216" t="str">
        <f ca="1">IF(ISERROR($V1608),"",OFFSET('Smelter Look-up'!$D$4,$V1608-4,0)&amp;"")</f>
        <v/>
      </c>
      <c r="F1608" s="216" t="str">
        <f ca="1">IF(ISERROR($V1608),"",OFFSET('Smelter Look-up'!$E$4,$V1608-4,0))</f>
        <v/>
      </c>
      <c r="G1608" s="216" t="str">
        <f ca="1">IF(C1608=$X$4,"Enter smelter details",IF(ISERROR($V1608),"",OFFSET('Smelter Look-up'!$F$4,$V1608-4,0)))</f>
        <v/>
      </c>
      <c r="H1608" s="217" t="str">
        <f ca="1">IF(ISERROR($V1608),"",OFFSET('Smelter Look-up'!$G$4,$V1608-4,0))</f>
        <v/>
      </c>
      <c r="I1608" s="218" t="str">
        <f ca="1">IF(ISERROR($V1608),"",OFFSET('Smelter Look-up'!$H$4,$V1608-4,0))</f>
        <v/>
      </c>
      <c r="J1608" s="218" t="str">
        <f ca="1">IF(ISERROR($V1608),"",OFFSET('Smelter Look-up'!$I$4,$V1608-4,0))</f>
        <v/>
      </c>
      <c r="K1608" s="272"/>
      <c r="L1608" s="272"/>
      <c r="M1608" s="272"/>
      <c r="N1608" s="272"/>
      <c r="O1608" s="272"/>
      <c r="P1608" s="219"/>
      <c r="Q1608" s="273"/>
      <c r="R1608" s="216" t="str">
        <f ca="1">IF(ISERROR($V1608),"",OFFSET('Smelter Look-up'!$C$4,$V1608-4,0)&amp;"")</f>
        <v/>
      </c>
      <c r="S1608" s="224" t="str">
        <f t="shared" ca="1" si="228"/>
        <v/>
      </c>
      <c r="T1608" s="224" t="str">
        <f ca="1">IF(B1608="","",IF(ISERROR(MATCH($J1608,SorP!$B$1:$B$6230,0)),"",INDIRECT("'SorP'!$A$"&amp;MATCH($J1608,SorP!$B$1:$B$6230,0))))</f>
        <v/>
      </c>
      <c r="U1608" s="240"/>
      <c r="V1608" s="274" t="e">
        <f>IF(C1608="",NA(),MATCH($B1608&amp;$C1608,'Smelter Look-up'!$J:$J,0))</f>
        <v>#N/A</v>
      </c>
      <c r="W1608" s="275"/>
      <c r="X1608" s="275">
        <f t="shared" ca="1" si="229"/>
        <v>0</v>
      </c>
      <c r="Y1608" s="275"/>
      <c r="Z1608" s="275"/>
      <c r="AB1608" s="277" t="str">
        <f t="shared" si="230"/>
        <v/>
      </c>
    </row>
    <row r="1609" spans="1:28" s="276" customFormat="1" ht="20.25">
      <c r="A1609" s="330"/>
      <c r="B1609" s="216" t="str">
        <f>IF(LEN(A1609)=0,"",INDEX('Smelter Look-up'!$A:$A,MATCH($A1609,'Smelter Look-up'!$E:$E,0)))</f>
        <v/>
      </c>
      <c r="C1609" s="220" t="str">
        <f>IF(LEN(A1609)=0,"",INDEX('Smelter Look-up'!$C:$C,MATCH($A1609,'Smelter Look-up'!$E:$E,0)))</f>
        <v/>
      </c>
      <c r="D1609" s="282"/>
      <c r="E1609" s="216" t="str">
        <f ca="1">IF(ISERROR($V1609),"",OFFSET('Smelter Look-up'!$D$4,$V1609-4,0)&amp;"")</f>
        <v/>
      </c>
      <c r="F1609" s="216" t="str">
        <f ca="1">IF(ISERROR($V1609),"",OFFSET('Smelter Look-up'!$E$4,$V1609-4,0))</f>
        <v/>
      </c>
      <c r="G1609" s="216" t="str">
        <f ca="1">IF(C1609=$X$4,"Enter smelter details",IF(ISERROR($V1609),"",OFFSET('Smelter Look-up'!$F$4,$V1609-4,0)))</f>
        <v/>
      </c>
      <c r="H1609" s="217" t="str">
        <f ca="1">IF(ISERROR($V1609),"",OFFSET('Smelter Look-up'!$G$4,$V1609-4,0))</f>
        <v/>
      </c>
      <c r="I1609" s="218" t="str">
        <f ca="1">IF(ISERROR($V1609),"",OFFSET('Smelter Look-up'!$H$4,$V1609-4,0))</f>
        <v/>
      </c>
      <c r="J1609" s="218" t="str">
        <f ca="1">IF(ISERROR($V1609),"",OFFSET('Smelter Look-up'!$I$4,$V1609-4,0))</f>
        <v/>
      </c>
      <c r="K1609" s="272"/>
      <c r="L1609" s="272"/>
      <c r="M1609" s="272"/>
      <c r="N1609" s="272"/>
      <c r="O1609" s="272"/>
      <c r="P1609" s="219"/>
      <c r="Q1609" s="273"/>
      <c r="R1609" s="216" t="str">
        <f ca="1">IF(ISERROR($V1609),"",OFFSET('Smelter Look-up'!$C$4,$V1609-4,0)&amp;"")</f>
        <v/>
      </c>
      <c r="S1609" s="224" t="str">
        <f t="shared" ca="1" si="228"/>
        <v/>
      </c>
      <c r="T1609" s="224" t="str">
        <f ca="1">IF(B1609="","",IF(ISERROR(MATCH($J1609,SorP!$B$1:$B$6230,0)),"",INDIRECT("'SorP'!$A$"&amp;MATCH($J1609,SorP!$B$1:$B$6230,0))))</f>
        <v/>
      </c>
      <c r="U1609" s="240"/>
      <c r="V1609" s="274" t="e">
        <f>IF(C1609="",NA(),MATCH($B1609&amp;$C1609,'Smelter Look-up'!$J:$J,0))</f>
        <v>#N/A</v>
      </c>
      <c r="W1609" s="275"/>
      <c r="X1609" s="275">
        <f t="shared" ca="1" si="229"/>
        <v>0</v>
      </c>
      <c r="Y1609" s="275"/>
      <c r="Z1609" s="275"/>
      <c r="AB1609" s="277" t="str">
        <f t="shared" si="230"/>
        <v/>
      </c>
    </row>
    <row r="1610" spans="1:28" s="276" customFormat="1" ht="20.25">
      <c r="A1610" s="330"/>
      <c r="B1610" s="216" t="str">
        <f>IF(LEN(A1610)=0,"",INDEX('Smelter Look-up'!$A:$A,MATCH($A1610,'Smelter Look-up'!$E:$E,0)))</f>
        <v/>
      </c>
      <c r="C1610" s="220" t="str">
        <f>IF(LEN(A1610)=0,"",INDEX('Smelter Look-up'!$C:$C,MATCH($A1610,'Smelter Look-up'!$E:$E,0)))</f>
        <v/>
      </c>
      <c r="D1610" s="282"/>
      <c r="E1610" s="216" t="str">
        <f ca="1">IF(ISERROR($V1610),"",OFFSET('Smelter Look-up'!$D$4,$V1610-4,0)&amp;"")</f>
        <v/>
      </c>
      <c r="F1610" s="216" t="str">
        <f ca="1">IF(ISERROR($V1610),"",OFFSET('Smelter Look-up'!$E$4,$V1610-4,0))</f>
        <v/>
      </c>
      <c r="G1610" s="216" t="str">
        <f ca="1">IF(C1610=$X$4,"Enter smelter details",IF(ISERROR($V1610),"",OFFSET('Smelter Look-up'!$F$4,$V1610-4,0)))</f>
        <v/>
      </c>
      <c r="H1610" s="217" t="str">
        <f ca="1">IF(ISERROR($V1610),"",OFFSET('Smelter Look-up'!$G$4,$V1610-4,0))</f>
        <v/>
      </c>
      <c r="I1610" s="218" t="str">
        <f ca="1">IF(ISERROR($V1610),"",OFFSET('Smelter Look-up'!$H$4,$V1610-4,0))</f>
        <v/>
      </c>
      <c r="J1610" s="218" t="str">
        <f ca="1">IF(ISERROR($V1610),"",OFFSET('Smelter Look-up'!$I$4,$V1610-4,0))</f>
        <v/>
      </c>
      <c r="K1610" s="272"/>
      <c r="L1610" s="272"/>
      <c r="M1610" s="272"/>
      <c r="N1610" s="272"/>
      <c r="O1610" s="272"/>
      <c r="P1610" s="219"/>
      <c r="Q1610" s="273"/>
      <c r="R1610" s="216" t="str">
        <f ca="1">IF(ISERROR($V1610),"",OFFSET('Smelter Look-up'!$C$4,$V1610-4,0)&amp;"")</f>
        <v/>
      </c>
      <c r="S1610" s="224" t="str">
        <f t="shared" ca="1" si="228"/>
        <v/>
      </c>
      <c r="T1610" s="224" t="str">
        <f ca="1">IF(B1610="","",IF(ISERROR(MATCH($J1610,SorP!$B$1:$B$6230,0)),"",INDIRECT("'SorP'!$A$"&amp;MATCH($J1610,SorP!$B$1:$B$6230,0))))</f>
        <v/>
      </c>
      <c r="U1610" s="240"/>
      <c r="V1610" s="274" t="e">
        <f>IF(C1610="",NA(),MATCH($B1610&amp;$C1610,'Smelter Look-up'!$J:$J,0))</f>
        <v>#N/A</v>
      </c>
      <c r="W1610" s="275"/>
      <c r="X1610" s="275">
        <f t="shared" ca="1" si="229"/>
        <v>0</v>
      </c>
      <c r="Y1610" s="275"/>
      <c r="Z1610" s="275"/>
      <c r="AB1610" s="277" t="str">
        <f t="shared" si="230"/>
        <v/>
      </c>
    </row>
    <row r="1611" spans="1:28" s="276" customFormat="1" ht="20.25">
      <c r="A1611" s="330"/>
      <c r="B1611" s="216" t="str">
        <f>IF(LEN(A1611)=0,"",INDEX('Smelter Look-up'!$A:$A,MATCH($A1611,'Smelter Look-up'!$E:$E,0)))</f>
        <v/>
      </c>
      <c r="C1611" s="220" t="str">
        <f>IF(LEN(A1611)=0,"",INDEX('Smelter Look-up'!$C:$C,MATCH($A1611,'Smelter Look-up'!$E:$E,0)))</f>
        <v/>
      </c>
      <c r="D1611" s="282"/>
      <c r="E1611" s="216" t="str">
        <f ca="1">IF(ISERROR($V1611),"",OFFSET('Smelter Look-up'!$D$4,$V1611-4,0)&amp;"")</f>
        <v/>
      </c>
      <c r="F1611" s="216" t="str">
        <f ca="1">IF(ISERROR($V1611),"",OFFSET('Smelter Look-up'!$E$4,$V1611-4,0))</f>
        <v/>
      </c>
      <c r="G1611" s="216" t="str">
        <f ca="1">IF(C1611=$X$4,"Enter smelter details",IF(ISERROR($V1611),"",OFFSET('Smelter Look-up'!$F$4,$V1611-4,0)))</f>
        <v/>
      </c>
      <c r="H1611" s="217" t="str">
        <f ca="1">IF(ISERROR($V1611),"",OFFSET('Smelter Look-up'!$G$4,$V1611-4,0))</f>
        <v/>
      </c>
      <c r="I1611" s="218" t="str">
        <f ca="1">IF(ISERROR($V1611),"",OFFSET('Smelter Look-up'!$H$4,$V1611-4,0))</f>
        <v/>
      </c>
      <c r="J1611" s="218" t="str">
        <f ca="1">IF(ISERROR($V1611),"",OFFSET('Smelter Look-up'!$I$4,$V1611-4,0))</f>
        <v/>
      </c>
      <c r="K1611" s="272"/>
      <c r="L1611" s="272"/>
      <c r="M1611" s="272"/>
      <c r="N1611" s="272"/>
      <c r="O1611" s="272"/>
      <c r="P1611" s="219"/>
      <c r="Q1611" s="273"/>
      <c r="R1611" s="216" t="str">
        <f ca="1">IF(ISERROR($V1611),"",OFFSET('Smelter Look-up'!$C$4,$V1611-4,0)&amp;"")</f>
        <v/>
      </c>
      <c r="S1611" s="224" t="str">
        <f t="shared" ca="1" si="228"/>
        <v/>
      </c>
      <c r="T1611" s="224" t="str">
        <f ca="1">IF(B1611="","",IF(ISERROR(MATCH($J1611,SorP!$B$1:$B$6230,0)),"",INDIRECT("'SorP'!$A$"&amp;MATCH($J1611,SorP!$B$1:$B$6230,0))))</f>
        <v/>
      </c>
      <c r="U1611" s="240"/>
      <c r="V1611" s="274" t="e">
        <f>IF(C1611="",NA(),MATCH($B1611&amp;$C1611,'Smelter Look-up'!$J:$J,0))</f>
        <v>#N/A</v>
      </c>
      <c r="W1611" s="275"/>
      <c r="X1611" s="275">
        <f t="shared" ca="1" si="229"/>
        <v>0</v>
      </c>
      <c r="Y1611" s="275"/>
      <c r="Z1611" s="275"/>
      <c r="AB1611" s="277" t="str">
        <f t="shared" si="230"/>
        <v/>
      </c>
    </row>
    <row r="1612" spans="1:28" s="276" customFormat="1" ht="20.25">
      <c r="A1612" s="330"/>
      <c r="B1612" s="216" t="str">
        <f>IF(LEN(A1612)=0,"",INDEX('Smelter Look-up'!$A:$A,MATCH($A1612,'Smelter Look-up'!$E:$E,0)))</f>
        <v/>
      </c>
      <c r="C1612" s="220" t="str">
        <f>IF(LEN(A1612)=0,"",INDEX('Smelter Look-up'!$C:$C,MATCH($A1612,'Smelter Look-up'!$E:$E,0)))</f>
        <v/>
      </c>
      <c r="D1612" s="282"/>
      <c r="E1612" s="216" t="str">
        <f ca="1">IF(ISERROR($V1612),"",OFFSET('Smelter Look-up'!$D$4,$V1612-4,0)&amp;"")</f>
        <v/>
      </c>
      <c r="F1612" s="216" t="str">
        <f ca="1">IF(ISERROR($V1612),"",OFFSET('Smelter Look-up'!$E$4,$V1612-4,0))</f>
        <v/>
      </c>
      <c r="G1612" s="216" t="str">
        <f ca="1">IF(C1612=$X$4,"Enter smelter details",IF(ISERROR($V1612),"",OFFSET('Smelter Look-up'!$F$4,$V1612-4,0)))</f>
        <v/>
      </c>
      <c r="H1612" s="217" t="str">
        <f ca="1">IF(ISERROR($V1612),"",OFFSET('Smelter Look-up'!$G$4,$V1612-4,0))</f>
        <v/>
      </c>
      <c r="I1612" s="218" t="str">
        <f ca="1">IF(ISERROR($V1612),"",OFFSET('Smelter Look-up'!$H$4,$V1612-4,0))</f>
        <v/>
      </c>
      <c r="J1612" s="218" t="str">
        <f ca="1">IF(ISERROR($V1612),"",OFFSET('Smelter Look-up'!$I$4,$V1612-4,0))</f>
        <v/>
      </c>
      <c r="K1612" s="272"/>
      <c r="L1612" s="272"/>
      <c r="M1612" s="272"/>
      <c r="N1612" s="272"/>
      <c r="O1612" s="272"/>
      <c r="P1612" s="219"/>
      <c r="Q1612" s="273"/>
      <c r="R1612" s="216" t="str">
        <f ca="1">IF(ISERROR($V1612),"",OFFSET('Smelter Look-up'!$C$4,$V1612-4,0)&amp;"")</f>
        <v/>
      </c>
      <c r="S1612" s="224" t="str">
        <f t="shared" ca="1" si="228"/>
        <v/>
      </c>
      <c r="T1612" s="224" t="str">
        <f ca="1">IF(B1612="","",IF(ISERROR(MATCH($J1612,SorP!$B$1:$B$6230,0)),"",INDIRECT("'SorP'!$A$"&amp;MATCH($J1612,SorP!$B$1:$B$6230,0))))</f>
        <v/>
      </c>
      <c r="U1612" s="240"/>
      <c r="V1612" s="274" t="e">
        <f>IF(C1612="",NA(),MATCH($B1612&amp;$C1612,'Smelter Look-up'!$J:$J,0))</f>
        <v>#N/A</v>
      </c>
      <c r="W1612" s="275"/>
      <c r="X1612" s="275">
        <f t="shared" ca="1" si="229"/>
        <v>0</v>
      </c>
      <c r="Y1612" s="275"/>
      <c r="Z1612" s="275"/>
      <c r="AB1612" s="277" t="str">
        <f t="shared" si="230"/>
        <v/>
      </c>
    </row>
    <row r="1613" spans="1:28" s="276" customFormat="1" ht="20.25">
      <c r="A1613" s="330"/>
      <c r="B1613" s="216" t="str">
        <f>IF(LEN(A1613)=0,"",INDEX('Smelter Look-up'!$A:$A,MATCH($A1613,'Smelter Look-up'!$E:$E,0)))</f>
        <v/>
      </c>
      <c r="C1613" s="220" t="str">
        <f>IF(LEN(A1613)=0,"",INDEX('Smelter Look-up'!$C:$C,MATCH($A1613,'Smelter Look-up'!$E:$E,0)))</f>
        <v/>
      </c>
      <c r="D1613" s="282"/>
      <c r="E1613" s="216" t="str">
        <f ca="1">IF(ISERROR($V1613),"",OFFSET('Smelter Look-up'!$D$4,$V1613-4,0)&amp;"")</f>
        <v/>
      </c>
      <c r="F1613" s="216" t="str">
        <f ca="1">IF(ISERROR($V1613),"",OFFSET('Smelter Look-up'!$E$4,$V1613-4,0))</f>
        <v/>
      </c>
      <c r="G1613" s="216" t="str">
        <f ca="1">IF(C1613=$X$4,"Enter smelter details",IF(ISERROR($V1613),"",OFFSET('Smelter Look-up'!$F$4,$V1613-4,0)))</f>
        <v/>
      </c>
      <c r="H1613" s="217" t="str">
        <f ca="1">IF(ISERROR($V1613),"",OFFSET('Smelter Look-up'!$G$4,$V1613-4,0))</f>
        <v/>
      </c>
      <c r="I1613" s="218" t="str">
        <f ca="1">IF(ISERROR($V1613),"",OFFSET('Smelter Look-up'!$H$4,$V1613-4,0))</f>
        <v/>
      </c>
      <c r="J1613" s="218" t="str">
        <f ca="1">IF(ISERROR($V1613),"",OFFSET('Smelter Look-up'!$I$4,$V1613-4,0))</f>
        <v/>
      </c>
      <c r="K1613" s="272"/>
      <c r="L1613" s="272"/>
      <c r="M1613" s="272"/>
      <c r="N1613" s="272"/>
      <c r="O1613" s="272"/>
      <c r="P1613" s="219"/>
      <c r="Q1613" s="273"/>
      <c r="R1613" s="216" t="str">
        <f ca="1">IF(ISERROR($V1613),"",OFFSET('Smelter Look-up'!$C$4,$V1613-4,0)&amp;"")</f>
        <v/>
      </c>
      <c r="S1613" s="224" t="str">
        <f t="shared" ca="1" si="228"/>
        <v/>
      </c>
      <c r="T1613" s="224" t="str">
        <f ca="1">IF(B1613="","",IF(ISERROR(MATCH($J1613,SorP!$B$1:$B$6230,0)),"",INDIRECT("'SorP'!$A$"&amp;MATCH($J1613,SorP!$B$1:$B$6230,0))))</f>
        <v/>
      </c>
      <c r="U1613" s="240"/>
      <c r="V1613" s="274" t="e">
        <f>IF(C1613="",NA(),MATCH($B1613&amp;$C1613,'Smelter Look-up'!$J:$J,0))</f>
        <v>#N/A</v>
      </c>
      <c r="W1613" s="275"/>
      <c r="X1613" s="275">
        <f t="shared" ca="1" si="229"/>
        <v>0</v>
      </c>
      <c r="Y1613" s="275"/>
      <c r="Z1613" s="275"/>
      <c r="AB1613" s="277" t="str">
        <f t="shared" si="230"/>
        <v/>
      </c>
    </row>
    <row r="1614" spans="1:28" s="276" customFormat="1" ht="20.25">
      <c r="A1614" s="330"/>
      <c r="B1614" s="216" t="str">
        <f>IF(LEN(A1614)=0,"",INDEX('Smelter Look-up'!$A:$A,MATCH($A1614,'Smelter Look-up'!$E:$E,0)))</f>
        <v/>
      </c>
      <c r="C1614" s="220" t="str">
        <f>IF(LEN(A1614)=0,"",INDEX('Smelter Look-up'!$C:$C,MATCH($A1614,'Smelter Look-up'!$E:$E,0)))</f>
        <v/>
      </c>
      <c r="D1614" s="282"/>
      <c r="E1614" s="216" t="str">
        <f ca="1">IF(ISERROR($V1614),"",OFFSET('Smelter Look-up'!$D$4,$V1614-4,0)&amp;"")</f>
        <v/>
      </c>
      <c r="F1614" s="216" t="str">
        <f ca="1">IF(ISERROR($V1614),"",OFFSET('Smelter Look-up'!$E$4,$V1614-4,0))</f>
        <v/>
      </c>
      <c r="G1614" s="216" t="str">
        <f ca="1">IF(C1614=$X$4,"Enter smelter details",IF(ISERROR($V1614),"",OFFSET('Smelter Look-up'!$F$4,$V1614-4,0)))</f>
        <v/>
      </c>
      <c r="H1614" s="217" t="str">
        <f ca="1">IF(ISERROR($V1614),"",OFFSET('Smelter Look-up'!$G$4,$V1614-4,0))</f>
        <v/>
      </c>
      <c r="I1614" s="218" t="str">
        <f ca="1">IF(ISERROR($V1614),"",OFFSET('Smelter Look-up'!$H$4,$V1614-4,0))</f>
        <v/>
      </c>
      <c r="J1614" s="218" t="str">
        <f ca="1">IF(ISERROR($V1614),"",OFFSET('Smelter Look-up'!$I$4,$V1614-4,0))</f>
        <v/>
      </c>
      <c r="K1614" s="272"/>
      <c r="L1614" s="272"/>
      <c r="M1614" s="272"/>
      <c r="N1614" s="272"/>
      <c r="O1614" s="272"/>
      <c r="P1614" s="219"/>
      <c r="Q1614" s="273"/>
      <c r="R1614" s="216" t="str">
        <f ca="1">IF(ISERROR($V1614),"",OFFSET('Smelter Look-up'!$C$4,$V1614-4,0)&amp;"")</f>
        <v/>
      </c>
      <c r="S1614" s="224" t="str">
        <f t="shared" ca="1" si="228"/>
        <v/>
      </c>
      <c r="T1614" s="224" t="str">
        <f ca="1">IF(B1614="","",IF(ISERROR(MATCH($J1614,SorP!$B$1:$B$6230,0)),"",INDIRECT("'SorP'!$A$"&amp;MATCH($J1614,SorP!$B$1:$B$6230,0))))</f>
        <v/>
      </c>
      <c r="U1614" s="240"/>
      <c r="V1614" s="274" t="e">
        <f>IF(C1614="",NA(),MATCH($B1614&amp;$C1614,'Smelter Look-up'!$J:$J,0))</f>
        <v>#N/A</v>
      </c>
      <c r="W1614" s="275"/>
      <c r="X1614" s="275">
        <f t="shared" ca="1" si="229"/>
        <v>0</v>
      </c>
      <c r="Y1614" s="275"/>
      <c r="Z1614" s="275"/>
      <c r="AB1614" s="277" t="str">
        <f t="shared" si="230"/>
        <v/>
      </c>
    </row>
    <row r="1615" spans="1:28" s="276" customFormat="1" ht="20.25">
      <c r="A1615" s="330"/>
      <c r="B1615" s="216" t="str">
        <f>IF(LEN(A1615)=0,"",INDEX('Smelter Look-up'!$A:$A,MATCH($A1615,'Smelter Look-up'!$E:$E,0)))</f>
        <v/>
      </c>
      <c r="C1615" s="220" t="str">
        <f>IF(LEN(A1615)=0,"",INDEX('Smelter Look-up'!$C:$C,MATCH($A1615,'Smelter Look-up'!$E:$E,0)))</f>
        <v/>
      </c>
      <c r="D1615" s="282"/>
      <c r="E1615" s="216" t="str">
        <f ca="1">IF(ISERROR($V1615),"",OFFSET('Smelter Look-up'!$D$4,$V1615-4,0)&amp;"")</f>
        <v/>
      </c>
      <c r="F1615" s="216" t="str">
        <f ca="1">IF(ISERROR($V1615),"",OFFSET('Smelter Look-up'!$E$4,$V1615-4,0))</f>
        <v/>
      </c>
      <c r="G1615" s="216" t="str">
        <f ca="1">IF(C1615=$X$4,"Enter smelter details",IF(ISERROR($V1615),"",OFFSET('Smelter Look-up'!$F$4,$V1615-4,0)))</f>
        <v/>
      </c>
      <c r="H1615" s="217" t="str">
        <f ca="1">IF(ISERROR($V1615),"",OFFSET('Smelter Look-up'!$G$4,$V1615-4,0))</f>
        <v/>
      </c>
      <c r="I1615" s="218" t="str">
        <f ca="1">IF(ISERROR($V1615),"",OFFSET('Smelter Look-up'!$H$4,$V1615-4,0))</f>
        <v/>
      </c>
      <c r="J1615" s="218" t="str">
        <f ca="1">IF(ISERROR($V1615),"",OFFSET('Smelter Look-up'!$I$4,$V1615-4,0))</f>
        <v/>
      </c>
      <c r="K1615" s="272"/>
      <c r="L1615" s="272"/>
      <c r="M1615" s="272"/>
      <c r="N1615" s="272"/>
      <c r="O1615" s="272"/>
      <c r="P1615" s="219"/>
      <c r="Q1615" s="273"/>
      <c r="R1615" s="216" t="str">
        <f ca="1">IF(ISERROR($V1615),"",OFFSET('Smelter Look-up'!$C$4,$V1615-4,0)&amp;"")</f>
        <v/>
      </c>
      <c r="S1615" s="224" t="str">
        <f t="shared" ca="1" si="228"/>
        <v/>
      </c>
      <c r="T1615" s="224" t="str">
        <f ca="1">IF(B1615="","",IF(ISERROR(MATCH($J1615,SorP!$B$1:$B$6230,0)),"",INDIRECT("'SorP'!$A$"&amp;MATCH($J1615,SorP!$B$1:$B$6230,0))))</f>
        <v/>
      </c>
      <c r="U1615" s="240"/>
      <c r="V1615" s="274" t="e">
        <f>IF(C1615="",NA(),MATCH($B1615&amp;$C1615,'Smelter Look-up'!$J:$J,0))</f>
        <v>#N/A</v>
      </c>
      <c r="W1615" s="275"/>
      <c r="X1615" s="275">
        <f t="shared" ca="1" si="229"/>
        <v>0</v>
      </c>
      <c r="Y1615" s="275"/>
      <c r="Z1615" s="275"/>
      <c r="AB1615" s="277" t="str">
        <f t="shared" si="230"/>
        <v/>
      </c>
    </row>
    <row r="1616" spans="1:28" s="276" customFormat="1" ht="20.25">
      <c r="A1616" s="330"/>
      <c r="B1616" s="216" t="str">
        <f>IF(LEN(A1616)=0,"",INDEX('Smelter Look-up'!$A:$A,MATCH($A1616,'Smelter Look-up'!$E:$E,0)))</f>
        <v/>
      </c>
      <c r="C1616" s="220" t="str">
        <f>IF(LEN(A1616)=0,"",INDEX('Smelter Look-up'!$C:$C,MATCH($A1616,'Smelter Look-up'!$E:$E,0)))</f>
        <v/>
      </c>
      <c r="D1616" s="282"/>
      <c r="E1616" s="216" t="str">
        <f ca="1">IF(ISERROR($V1616),"",OFFSET('Smelter Look-up'!$D$4,$V1616-4,0)&amp;"")</f>
        <v/>
      </c>
      <c r="F1616" s="216" t="str">
        <f ca="1">IF(ISERROR($V1616),"",OFFSET('Smelter Look-up'!$E$4,$V1616-4,0))</f>
        <v/>
      </c>
      <c r="G1616" s="216" t="str">
        <f ca="1">IF(C1616=$X$4,"Enter smelter details",IF(ISERROR($V1616),"",OFFSET('Smelter Look-up'!$F$4,$V1616-4,0)))</f>
        <v/>
      </c>
      <c r="H1616" s="217" t="str">
        <f ca="1">IF(ISERROR($V1616),"",OFFSET('Smelter Look-up'!$G$4,$V1616-4,0))</f>
        <v/>
      </c>
      <c r="I1616" s="218" t="str">
        <f ca="1">IF(ISERROR($V1616),"",OFFSET('Smelter Look-up'!$H$4,$V1616-4,0))</f>
        <v/>
      </c>
      <c r="J1616" s="218" t="str">
        <f ca="1">IF(ISERROR($V1616),"",OFFSET('Smelter Look-up'!$I$4,$V1616-4,0))</f>
        <v/>
      </c>
      <c r="K1616" s="272"/>
      <c r="L1616" s="272"/>
      <c r="M1616" s="272"/>
      <c r="N1616" s="272"/>
      <c r="O1616" s="272"/>
      <c r="P1616" s="219"/>
      <c r="Q1616" s="273"/>
      <c r="R1616" s="216" t="str">
        <f ca="1">IF(ISERROR($V1616),"",OFFSET('Smelter Look-up'!$C$4,$V1616-4,0)&amp;"")</f>
        <v/>
      </c>
      <c r="S1616" s="224" t="str">
        <f t="shared" ca="1" si="228"/>
        <v/>
      </c>
      <c r="T1616" s="224" t="str">
        <f ca="1">IF(B1616="","",IF(ISERROR(MATCH($J1616,SorP!$B$1:$B$6230,0)),"",INDIRECT("'SorP'!$A$"&amp;MATCH($J1616,SorP!$B$1:$B$6230,0))))</f>
        <v/>
      </c>
      <c r="U1616" s="240"/>
      <c r="V1616" s="274" t="e">
        <f>IF(C1616="",NA(),MATCH($B1616&amp;$C1616,'Smelter Look-up'!$J:$J,0))</f>
        <v>#N/A</v>
      </c>
      <c r="W1616" s="275"/>
      <c r="X1616" s="275">
        <f t="shared" ca="1" si="229"/>
        <v>0</v>
      </c>
      <c r="Y1616" s="275"/>
      <c r="Z1616" s="275"/>
      <c r="AB1616" s="277" t="str">
        <f t="shared" si="230"/>
        <v/>
      </c>
    </row>
    <row r="1617" spans="1:28" s="276" customFormat="1" ht="20.25">
      <c r="A1617" s="330"/>
      <c r="B1617" s="216" t="str">
        <f>IF(LEN(A1617)=0,"",INDEX('Smelter Look-up'!$A:$A,MATCH($A1617,'Smelter Look-up'!$E:$E,0)))</f>
        <v/>
      </c>
      <c r="C1617" s="220" t="str">
        <f>IF(LEN(A1617)=0,"",INDEX('Smelter Look-up'!$C:$C,MATCH($A1617,'Smelter Look-up'!$E:$E,0)))</f>
        <v/>
      </c>
      <c r="D1617" s="282"/>
      <c r="E1617" s="216" t="str">
        <f ca="1">IF(ISERROR($V1617),"",OFFSET('Smelter Look-up'!$D$4,$V1617-4,0)&amp;"")</f>
        <v/>
      </c>
      <c r="F1617" s="216" t="str">
        <f ca="1">IF(ISERROR($V1617),"",OFFSET('Smelter Look-up'!$E$4,$V1617-4,0))</f>
        <v/>
      </c>
      <c r="G1617" s="216" t="str">
        <f ca="1">IF(C1617=$X$4,"Enter smelter details",IF(ISERROR($V1617),"",OFFSET('Smelter Look-up'!$F$4,$V1617-4,0)))</f>
        <v/>
      </c>
      <c r="H1617" s="217" t="str">
        <f ca="1">IF(ISERROR($V1617),"",OFFSET('Smelter Look-up'!$G$4,$V1617-4,0))</f>
        <v/>
      </c>
      <c r="I1617" s="218" t="str">
        <f ca="1">IF(ISERROR($V1617),"",OFFSET('Smelter Look-up'!$H$4,$V1617-4,0))</f>
        <v/>
      </c>
      <c r="J1617" s="218" t="str">
        <f ca="1">IF(ISERROR($V1617),"",OFFSET('Smelter Look-up'!$I$4,$V1617-4,0))</f>
        <v/>
      </c>
      <c r="K1617" s="272"/>
      <c r="L1617" s="272"/>
      <c r="M1617" s="272"/>
      <c r="N1617" s="272"/>
      <c r="O1617" s="272"/>
      <c r="P1617" s="219"/>
      <c r="Q1617" s="273"/>
      <c r="R1617" s="216" t="str">
        <f ca="1">IF(ISERROR($V1617),"",OFFSET('Smelter Look-up'!$C$4,$V1617-4,0)&amp;"")</f>
        <v/>
      </c>
      <c r="S1617" s="224" t="str">
        <f t="shared" ca="1" si="228"/>
        <v/>
      </c>
      <c r="T1617" s="224" t="str">
        <f ca="1">IF(B1617="","",IF(ISERROR(MATCH($J1617,SorP!$B$1:$B$6230,0)),"",INDIRECT("'SorP'!$A$"&amp;MATCH($J1617,SorP!$B$1:$B$6230,0))))</f>
        <v/>
      </c>
      <c r="U1617" s="240"/>
      <c r="V1617" s="274" t="e">
        <f>IF(C1617="",NA(),MATCH($B1617&amp;$C1617,'Smelter Look-up'!$J:$J,0))</f>
        <v>#N/A</v>
      </c>
      <c r="W1617" s="275"/>
      <c r="X1617" s="275">
        <f t="shared" ca="1" si="229"/>
        <v>0</v>
      </c>
      <c r="Y1617" s="275"/>
      <c r="Z1617" s="275"/>
      <c r="AB1617" s="277" t="str">
        <f t="shared" si="230"/>
        <v/>
      </c>
    </row>
    <row r="1618" spans="1:28" s="276" customFormat="1" ht="20.25">
      <c r="A1618" s="330"/>
      <c r="B1618" s="216" t="str">
        <f>IF(LEN(A1618)=0,"",INDEX('Smelter Look-up'!$A:$A,MATCH($A1618,'Smelter Look-up'!$E:$E,0)))</f>
        <v/>
      </c>
      <c r="C1618" s="220" t="str">
        <f>IF(LEN(A1618)=0,"",INDEX('Smelter Look-up'!$C:$C,MATCH($A1618,'Smelter Look-up'!$E:$E,0)))</f>
        <v/>
      </c>
      <c r="D1618" s="282"/>
      <c r="E1618" s="216" t="str">
        <f ca="1">IF(ISERROR($V1618),"",OFFSET('Smelter Look-up'!$D$4,$V1618-4,0)&amp;"")</f>
        <v/>
      </c>
      <c r="F1618" s="216" t="str">
        <f ca="1">IF(ISERROR($V1618),"",OFFSET('Smelter Look-up'!$E$4,$V1618-4,0))</f>
        <v/>
      </c>
      <c r="G1618" s="216" t="str">
        <f ca="1">IF(C1618=$X$4,"Enter smelter details",IF(ISERROR($V1618),"",OFFSET('Smelter Look-up'!$F$4,$V1618-4,0)))</f>
        <v/>
      </c>
      <c r="H1618" s="217" t="str">
        <f ca="1">IF(ISERROR($V1618),"",OFFSET('Smelter Look-up'!$G$4,$V1618-4,0))</f>
        <v/>
      </c>
      <c r="I1618" s="218" t="str">
        <f ca="1">IF(ISERROR($V1618),"",OFFSET('Smelter Look-up'!$H$4,$V1618-4,0))</f>
        <v/>
      </c>
      <c r="J1618" s="218" t="str">
        <f ca="1">IF(ISERROR($V1618),"",OFFSET('Smelter Look-up'!$I$4,$V1618-4,0))</f>
        <v/>
      </c>
      <c r="K1618" s="272"/>
      <c r="L1618" s="272"/>
      <c r="M1618" s="272"/>
      <c r="N1618" s="272"/>
      <c r="O1618" s="272"/>
      <c r="P1618" s="219"/>
      <c r="Q1618" s="273"/>
      <c r="R1618" s="216" t="str">
        <f ca="1">IF(ISERROR($V1618),"",OFFSET('Smelter Look-up'!$C$4,$V1618-4,0)&amp;"")</f>
        <v/>
      </c>
      <c r="S1618" s="224" t="str">
        <f t="shared" ca="1" si="228"/>
        <v/>
      </c>
      <c r="T1618" s="224" t="str">
        <f ca="1">IF(B1618="","",IF(ISERROR(MATCH($J1618,SorP!$B$1:$B$6230,0)),"",INDIRECT("'SorP'!$A$"&amp;MATCH($J1618,SorP!$B$1:$B$6230,0))))</f>
        <v/>
      </c>
      <c r="U1618" s="240"/>
      <c r="V1618" s="274" t="e">
        <f>IF(C1618="",NA(),MATCH($B1618&amp;$C1618,'Smelter Look-up'!$J:$J,0))</f>
        <v>#N/A</v>
      </c>
      <c r="W1618" s="275"/>
      <c r="X1618" s="275">
        <f t="shared" ca="1" si="229"/>
        <v>0</v>
      </c>
      <c r="Y1618" s="275"/>
      <c r="Z1618" s="275"/>
      <c r="AB1618" s="277" t="str">
        <f t="shared" si="230"/>
        <v/>
      </c>
    </row>
    <row r="1619" spans="1:28" s="276" customFormat="1" ht="20.25">
      <c r="A1619" s="330"/>
      <c r="B1619" s="216" t="str">
        <f>IF(LEN(A1619)=0,"",INDEX('Smelter Look-up'!$A:$A,MATCH($A1619,'Smelter Look-up'!$E:$E,0)))</f>
        <v/>
      </c>
      <c r="C1619" s="220" t="str">
        <f>IF(LEN(A1619)=0,"",INDEX('Smelter Look-up'!$C:$C,MATCH($A1619,'Smelter Look-up'!$E:$E,0)))</f>
        <v/>
      </c>
      <c r="D1619" s="282"/>
      <c r="E1619" s="216" t="str">
        <f ca="1">IF(ISERROR($V1619),"",OFFSET('Smelter Look-up'!$D$4,$V1619-4,0)&amp;"")</f>
        <v/>
      </c>
      <c r="F1619" s="216" t="str">
        <f ca="1">IF(ISERROR($V1619),"",OFFSET('Smelter Look-up'!$E$4,$V1619-4,0))</f>
        <v/>
      </c>
      <c r="G1619" s="216" t="str">
        <f ca="1">IF(C1619=$X$4,"Enter smelter details",IF(ISERROR($V1619),"",OFFSET('Smelter Look-up'!$F$4,$V1619-4,0)))</f>
        <v/>
      </c>
      <c r="H1619" s="217" t="str">
        <f ca="1">IF(ISERROR($V1619),"",OFFSET('Smelter Look-up'!$G$4,$V1619-4,0))</f>
        <v/>
      </c>
      <c r="I1619" s="218" t="str">
        <f ca="1">IF(ISERROR($V1619),"",OFFSET('Smelter Look-up'!$H$4,$V1619-4,0))</f>
        <v/>
      </c>
      <c r="J1619" s="218" t="str">
        <f ca="1">IF(ISERROR($V1619),"",OFFSET('Smelter Look-up'!$I$4,$V1619-4,0))</f>
        <v/>
      </c>
      <c r="K1619" s="272"/>
      <c r="L1619" s="272"/>
      <c r="M1619" s="272"/>
      <c r="N1619" s="272"/>
      <c r="O1619" s="272"/>
      <c r="P1619" s="219"/>
      <c r="Q1619" s="273"/>
      <c r="R1619" s="216" t="str">
        <f ca="1">IF(ISERROR($V1619),"",OFFSET('Smelter Look-up'!$C$4,$V1619-4,0)&amp;"")</f>
        <v/>
      </c>
      <c r="S1619" s="224" t="str">
        <f t="shared" ca="1" si="228"/>
        <v/>
      </c>
      <c r="T1619" s="224" t="str">
        <f ca="1">IF(B1619="","",IF(ISERROR(MATCH($J1619,SorP!$B$1:$B$6230,0)),"",INDIRECT("'SorP'!$A$"&amp;MATCH($J1619,SorP!$B$1:$B$6230,0))))</f>
        <v/>
      </c>
      <c r="U1619" s="240"/>
      <c r="V1619" s="274" t="e">
        <f>IF(C1619="",NA(),MATCH($B1619&amp;$C1619,'Smelter Look-up'!$J:$J,0))</f>
        <v>#N/A</v>
      </c>
      <c r="W1619" s="275"/>
      <c r="X1619" s="275">
        <f t="shared" ca="1" si="229"/>
        <v>0</v>
      </c>
      <c r="Y1619" s="275"/>
      <c r="Z1619" s="275"/>
      <c r="AB1619" s="277" t="str">
        <f t="shared" si="230"/>
        <v/>
      </c>
    </row>
    <row r="1620" spans="1:28" s="276" customFormat="1" ht="20.25">
      <c r="A1620" s="330"/>
      <c r="B1620" s="216" t="str">
        <f>IF(LEN(A1620)=0,"",INDEX('Smelter Look-up'!$A:$A,MATCH($A1620,'Smelter Look-up'!$E:$E,0)))</f>
        <v/>
      </c>
      <c r="C1620" s="220" t="str">
        <f>IF(LEN(A1620)=0,"",INDEX('Smelter Look-up'!$C:$C,MATCH($A1620,'Smelter Look-up'!$E:$E,0)))</f>
        <v/>
      </c>
      <c r="D1620" s="282"/>
      <c r="E1620" s="216" t="str">
        <f ca="1">IF(ISERROR($V1620),"",OFFSET('Smelter Look-up'!$D$4,$V1620-4,0)&amp;"")</f>
        <v/>
      </c>
      <c r="F1620" s="216" t="str">
        <f ca="1">IF(ISERROR($V1620),"",OFFSET('Smelter Look-up'!$E$4,$V1620-4,0))</f>
        <v/>
      </c>
      <c r="G1620" s="216" t="str">
        <f ca="1">IF(C1620=$X$4,"Enter smelter details",IF(ISERROR($V1620),"",OFFSET('Smelter Look-up'!$F$4,$V1620-4,0)))</f>
        <v/>
      </c>
      <c r="H1620" s="217" t="str">
        <f ca="1">IF(ISERROR($V1620),"",OFFSET('Smelter Look-up'!$G$4,$V1620-4,0))</f>
        <v/>
      </c>
      <c r="I1620" s="218" t="str">
        <f ca="1">IF(ISERROR($V1620),"",OFFSET('Smelter Look-up'!$H$4,$V1620-4,0))</f>
        <v/>
      </c>
      <c r="J1620" s="218" t="str">
        <f ca="1">IF(ISERROR($V1620),"",OFFSET('Smelter Look-up'!$I$4,$V1620-4,0))</f>
        <v/>
      </c>
      <c r="K1620" s="272"/>
      <c r="L1620" s="272"/>
      <c r="M1620" s="272"/>
      <c r="N1620" s="272"/>
      <c r="O1620" s="272"/>
      <c r="P1620" s="219"/>
      <c r="Q1620" s="273"/>
      <c r="R1620" s="216" t="str">
        <f ca="1">IF(ISERROR($V1620),"",OFFSET('Smelter Look-up'!$C$4,$V1620-4,0)&amp;"")</f>
        <v/>
      </c>
      <c r="S1620" s="224" t="str">
        <f t="shared" ca="1" si="228"/>
        <v/>
      </c>
      <c r="T1620" s="224" t="str">
        <f ca="1">IF(B1620="","",IF(ISERROR(MATCH($J1620,SorP!$B$1:$B$6230,0)),"",INDIRECT("'SorP'!$A$"&amp;MATCH($J1620,SorP!$B$1:$B$6230,0))))</f>
        <v/>
      </c>
      <c r="U1620" s="240"/>
      <c r="V1620" s="274" t="e">
        <f>IF(C1620="",NA(),MATCH($B1620&amp;$C1620,'Smelter Look-up'!$J:$J,0))</f>
        <v>#N/A</v>
      </c>
      <c r="W1620" s="275"/>
      <c r="X1620" s="275">
        <f t="shared" ca="1" si="229"/>
        <v>0</v>
      </c>
      <c r="Y1620" s="275"/>
      <c r="Z1620" s="275"/>
      <c r="AB1620" s="277" t="str">
        <f t="shared" si="230"/>
        <v/>
      </c>
    </row>
    <row r="1621" spans="1:28" s="276" customFormat="1" ht="20.25">
      <c r="A1621" s="330"/>
      <c r="B1621" s="216" t="str">
        <f>IF(LEN(A1621)=0,"",INDEX('Smelter Look-up'!$A:$A,MATCH($A1621,'Smelter Look-up'!$E:$E,0)))</f>
        <v/>
      </c>
      <c r="C1621" s="220" t="str">
        <f>IF(LEN(A1621)=0,"",INDEX('Smelter Look-up'!$C:$C,MATCH($A1621,'Smelter Look-up'!$E:$E,0)))</f>
        <v/>
      </c>
      <c r="D1621" s="282"/>
      <c r="E1621" s="216" t="str">
        <f ca="1">IF(ISERROR($V1621),"",OFFSET('Smelter Look-up'!$D$4,$V1621-4,0)&amp;"")</f>
        <v/>
      </c>
      <c r="F1621" s="216" t="str">
        <f ca="1">IF(ISERROR($V1621),"",OFFSET('Smelter Look-up'!$E$4,$V1621-4,0))</f>
        <v/>
      </c>
      <c r="G1621" s="216" t="str">
        <f ca="1">IF(C1621=$X$4,"Enter smelter details",IF(ISERROR($V1621),"",OFFSET('Smelter Look-up'!$F$4,$V1621-4,0)))</f>
        <v/>
      </c>
      <c r="H1621" s="217" t="str">
        <f ca="1">IF(ISERROR($V1621),"",OFFSET('Smelter Look-up'!$G$4,$V1621-4,0))</f>
        <v/>
      </c>
      <c r="I1621" s="218" t="str">
        <f ca="1">IF(ISERROR($V1621),"",OFFSET('Smelter Look-up'!$H$4,$V1621-4,0))</f>
        <v/>
      </c>
      <c r="J1621" s="218" t="str">
        <f ca="1">IF(ISERROR($V1621),"",OFFSET('Smelter Look-up'!$I$4,$V1621-4,0))</f>
        <v/>
      </c>
      <c r="K1621" s="272"/>
      <c r="L1621" s="272"/>
      <c r="M1621" s="272"/>
      <c r="N1621" s="272"/>
      <c r="O1621" s="272"/>
      <c r="P1621" s="219"/>
      <c r="Q1621" s="273"/>
      <c r="R1621" s="216" t="str">
        <f ca="1">IF(ISERROR($V1621),"",OFFSET('Smelter Look-up'!$C$4,$V1621-4,0)&amp;"")</f>
        <v/>
      </c>
      <c r="S1621" s="224" t="str">
        <f t="shared" ca="1" si="228"/>
        <v/>
      </c>
      <c r="T1621" s="224" t="str">
        <f ca="1">IF(B1621="","",IF(ISERROR(MATCH($J1621,SorP!$B$1:$B$6230,0)),"",INDIRECT("'SorP'!$A$"&amp;MATCH($J1621,SorP!$B$1:$B$6230,0))))</f>
        <v/>
      </c>
      <c r="U1621" s="240"/>
      <c r="V1621" s="274" t="e">
        <f>IF(C1621="",NA(),MATCH($B1621&amp;$C1621,'Smelter Look-up'!$J:$J,0))</f>
        <v>#N/A</v>
      </c>
      <c r="W1621" s="275"/>
      <c r="X1621" s="275">
        <f t="shared" ca="1" si="229"/>
        <v>0</v>
      </c>
      <c r="Y1621" s="275"/>
      <c r="Z1621" s="275"/>
      <c r="AB1621" s="277" t="str">
        <f t="shared" si="230"/>
        <v/>
      </c>
    </row>
    <row r="1622" spans="1:28" s="276" customFormat="1" ht="20.25">
      <c r="A1622" s="330"/>
      <c r="B1622" s="216" t="str">
        <f>IF(LEN(A1622)=0,"",INDEX('Smelter Look-up'!$A:$A,MATCH($A1622,'Smelter Look-up'!$E:$E,0)))</f>
        <v/>
      </c>
      <c r="C1622" s="220" t="str">
        <f>IF(LEN(A1622)=0,"",INDEX('Smelter Look-up'!$C:$C,MATCH($A1622,'Smelter Look-up'!$E:$E,0)))</f>
        <v/>
      </c>
      <c r="D1622" s="282"/>
      <c r="E1622" s="216" t="str">
        <f ca="1">IF(ISERROR($V1622),"",OFFSET('Smelter Look-up'!$D$4,$V1622-4,0)&amp;"")</f>
        <v/>
      </c>
      <c r="F1622" s="216" t="str">
        <f ca="1">IF(ISERROR($V1622),"",OFFSET('Smelter Look-up'!$E$4,$V1622-4,0))</f>
        <v/>
      </c>
      <c r="G1622" s="216" t="str">
        <f ca="1">IF(C1622=$X$4,"Enter smelter details",IF(ISERROR($V1622),"",OFFSET('Smelter Look-up'!$F$4,$V1622-4,0)))</f>
        <v/>
      </c>
      <c r="H1622" s="217" t="str">
        <f ca="1">IF(ISERROR($V1622),"",OFFSET('Smelter Look-up'!$G$4,$V1622-4,0))</f>
        <v/>
      </c>
      <c r="I1622" s="218" t="str">
        <f ca="1">IF(ISERROR($V1622),"",OFFSET('Smelter Look-up'!$H$4,$V1622-4,0))</f>
        <v/>
      </c>
      <c r="J1622" s="218" t="str">
        <f ca="1">IF(ISERROR($V1622),"",OFFSET('Smelter Look-up'!$I$4,$V1622-4,0))</f>
        <v/>
      </c>
      <c r="K1622" s="272"/>
      <c r="L1622" s="272"/>
      <c r="M1622" s="272"/>
      <c r="N1622" s="272"/>
      <c r="O1622" s="272"/>
      <c r="P1622" s="219"/>
      <c r="Q1622" s="273"/>
      <c r="R1622" s="216" t="str">
        <f ca="1">IF(ISERROR($V1622),"",OFFSET('Smelter Look-up'!$C$4,$V1622-4,0)&amp;"")</f>
        <v/>
      </c>
      <c r="S1622" s="224" t="str">
        <f t="shared" ca="1" si="228"/>
        <v/>
      </c>
      <c r="T1622" s="224" t="str">
        <f ca="1">IF(B1622="","",IF(ISERROR(MATCH($J1622,SorP!$B$1:$B$6230,0)),"",INDIRECT("'SorP'!$A$"&amp;MATCH($J1622,SorP!$B$1:$B$6230,0))))</f>
        <v/>
      </c>
      <c r="U1622" s="240"/>
      <c r="V1622" s="274" t="e">
        <f>IF(C1622="",NA(),MATCH($B1622&amp;$C1622,'Smelter Look-up'!$J:$J,0))</f>
        <v>#N/A</v>
      </c>
      <c r="W1622" s="275"/>
      <c r="X1622" s="275">
        <f t="shared" ca="1" si="229"/>
        <v>0</v>
      </c>
      <c r="Y1622" s="275"/>
      <c r="Z1622" s="275"/>
      <c r="AB1622" s="277" t="str">
        <f t="shared" si="230"/>
        <v/>
      </c>
    </row>
    <row r="1623" spans="1:28" s="276" customFormat="1" ht="20.25">
      <c r="A1623" s="330"/>
      <c r="B1623" s="216" t="str">
        <f>IF(LEN(A1623)=0,"",INDEX('Smelter Look-up'!$A:$A,MATCH($A1623,'Smelter Look-up'!$E:$E,0)))</f>
        <v/>
      </c>
      <c r="C1623" s="220" t="str">
        <f>IF(LEN(A1623)=0,"",INDEX('Smelter Look-up'!$C:$C,MATCH($A1623,'Smelter Look-up'!$E:$E,0)))</f>
        <v/>
      </c>
      <c r="D1623" s="282"/>
      <c r="E1623" s="216" t="str">
        <f ca="1">IF(ISERROR($V1623),"",OFFSET('Smelter Look-up'!$D$4,$V1623-4,0)&amp;"")</f>
        <v/>
      </c>
      <c r="F1623" s="216" t="str">
        <f ca="1">IF(ISERROR($V1623),"",OFFSET('Smelter Look-up'!$E$4,$V1623-4,0))</f>
        <v/>
      </c>
      <c r="G1623" s="216" t="str">
        <f ca="1">IF(C1623=$X$4,"Enter smelter details",IF(ISERROR($V1623),"",OFFSET('Smelter Look-up'!$F$4,$V1623-4,0)))</f>
        <v/>
      </c>
      <c r="H1623" s="217" t="str">
        <f ca="1">IF(ISERROR($V1623),"",OFFSET('Smelter Look-up'!$G$4,$V1623-4,0))</f>
        <v/>
      </c>
      <c r="I1623" s="218" t="str">
        <f ca="1">IF(ISERROR($V1623),"",OFFSET('Smelter Look-up'!$H$4,$V1623-4,0))</f>
        <v/>
      </c>
      <c r="J1623" s="218" t="str">
        <f ca="1">IF(ISERROR($V1623),"",OFFSET('Smelter Look-up'!$I$4,$V1623-4,0))</f>
        <v/>
      </c>
      <c r="K1623" s="272"/>
      <c r="L1623" s="272"/>
      <c r="M1623" s="272"/>
      <c r="N1623" s="272"/>
      <c r="O1623" s="272"/>
      <c r="P1623" s="219"/>
      <c r="Q1623" s="273"/>
      <c r="R1623" s="216" t="str">
        <f ca="1">IF(ISERROR($V1623),"",OFFSET('Smelter Look-up'!$C$4,$V1623-4,0)&amp;"")</f>
        <v/>
      </c>
      <c r="S1623" s="224" t="str">
        <f t="shared" ca="1" si="228"/>
        <v/>
      </c>
      <c r="T1623" s="224" t="str">
        <f ca="1">IF(B1623="","",IF(ISERROR(MATCH($J1623,SorP!$B$1:$B$6230,0)),"",INDIRECT("'SorP'!$A$"&amp;MATCH($J1623,SorP!$B$1:$B$6230,0))))</f>
        <v/>
      </c>
      <c r="U1623" s="240"/>
      <c r="V1623" s="274" t="e">
        <f>IF(C1623="",NA(),MATCH($B1623&amp;$C1623,'Smelter Look-up'!$J:$J,0))</f>
        <v>#N/A</v>
      </c>
      <c r="W1623" s="275"/>
      <c r="X1623" s="275">
        <f t="shared" ca="1" si="229"/>
        <v>0</v>
      </c>
      <c r="Y1623" s="275"/>
      <c r="Z1623" s="275"/>
      <c r="AB1623" s="277" t="str">
        <f t="shared" si="230"/>
        <v/>
      </c>
    </row>
    <row r="1624" spans="1:28" s="276" customFormat="1" ht="20.25">
      <c r="A1624" s="330"/>
      <c r="B1624" s="216" t="str">
        <f>IF(LEN(A1624)=0,"",INDEX('Smelter Look-up'!$A:$A,MATCH($A1624,'Smelter Look-up'!$E:$E,0)))</f>
        <v/>
      </c>
      <c r="C1624" s="220" t="str">
        <f>IF(LEN(A1624)=0,"",INDEX('Smelter Look-up'!$C:$C,MATCH($A1624,'Smelter Look-up'!$E:$E,0)))</f>
        <v/>
      </c>
      <c r="D1624" s="282"/>
      <c r="E1624" s="216" t="str">
        <f ca="1">IF(ISERROR($V1624),"",OFFSET('Smelter Look-up'!$D$4,$V1624-4,0)&amp;"")</f>
        <v/>
      </c>
      <c r="F1624" s="216" t="str">
        <f ca="1">IF(ISERROR($V1624),"",OFFSET('Smelter Look-up'!$E$4,$V1624-4,0))</f>
        <v/>
      </c>
      <c r="G1624" s="216" t="str">
        <f ca="1">IF(C1624=$X$4,"Enter smelter details",IF(ISERROR($V1624),"",OFFSET('Smelter Look-up'!$F$4,$V1624-4,0)))</f>
        <v/>
      </c>
      <c r="H1624" s="217" t="str">
        <f ca="1">IF(ISERROR($V1624),"",OFFSET('Smelter Look-up'!$G$4,$V1624-4,0))</f>
        <v/>
      </c>
      <c r="I1624" s="218" t="str">
        <f ca="1">IF(ISERROR($V1624),"",OFFSET('Smelter Look-up'!$H$4,$V1624-4,0))</f>
        <v/>
      </c>
      <c r="J1624" s="218" t="str">
        <f ca="1">IF(ISERROR($V1624),"",OFFSET('Smelter Look-up'!$I$4,$V1624-4,0))</f>
        <v/>
      </c>
      <c r="K1624" s="272"/>
      <c r="L1624" s="272"/>
      <c r="M1624" s="272"/>
      <c r="N1624" s="272"/>
      <c r="O1624" s="272"/>
      <c r="P1624" s="219"/>
      <c r="Q1624" s="273"/>
      <c r="R1624" s="216" t="str">
        <f ca="1">IF(ISERROR($V1624),"",OFFSET('Smelter Look-up'!$C$4,$V1624-4,0)&amp;"")</f>
        <v/>
      </c>
      <c r="S1624" s="224" t="str">
        <f t="shared" ca="1" si="228"/>
        <v/>
      </c>
      <c r="T1624" s="224" t="str">
        <f ca="1">IF(B1624="","",IF(ISERROR(MATCH($J1624,SorP!$B$1:$B$6230,0)),"",INDIRECT("'SorP'!$A$"&amp;MATCH($J1624,SorP!$B$1:$B$6230,0))))</f>
        <v/>
      </c>
      <c r="U1624" s="240"/>
      <c r="V1624" s="274" t="e">
        <f>IF(C1624="",NA(),MATCH($B1624&amp;$C1624,'Smelter Look-up'!$J:$J,0))</f>
        <v>#N/A</v>
      </c>
      <c r="W1624" s="275"/>
      <c r="X1624" s="275">
        <f t="shared" ca="1" si="229"/>
        <v>0</v>
      </c>
      <c r="Y1624" s="275"/>
      <c r="Z1624" s="275"/>
      <c r="AB1624" s="277" t="str">
        <f t="shared" si="230"/>
        <v/>
      </c>
    </row>
    <row r="1625" spans="1:28" s="276" customFormat="1" ht="20.25">
      <c r="A1625" s="330"/>
      <c r="B1625" s="216" t="str">
        <f>IF(LEN(A1625)=0,"",INDEX('Smelter Look-up'!$A:$A,MATCH($A1625,'Smelter Look-up'!$E:$E,0)))</f>
        <v/>
      </c>
      <c r="C1625" s="220" t="str">
        <f>IF(LEN(A1625)=0,"",INDEX('Smelter Look-up'!$C:$C,MATCH($A1625,'Smelter Look-up'!$E:$E,0)))</f>
        <v/>
      </c>
      <c r="D1625" s="282"/>
      <c r="E1625" s="216" t="str">
        <f ca="1">IF(ISERROR($V1625),"",OFFSET('Smelter Look-up'!$D$4,$V1625-4,0)&amp;"")</f>
        <v/>
      </c>
      <c r="F1625" s="216" t="str">
        <f ca="1">IF(ISERROR($V1625),"",OFFSET('Smelter Look-up'!$E$4,$V1625-4,0))</f>
        <v/>
      </c>
      <c r="G1625" s="216" t="str">
        <f ca="1">IF(C1625=$X$4,"Enter smelter details",IF(ISERROR($V1625),"",OFFSET('Smelter Look-up'!$F$4,$V1625-4,0)))</f>
        <v/>
      </c>
      <c r="H1625" s="217" t="str">
        <f ca="1">IF(ISERROR($V1625),"",OFFSET('Smelter Look-up'!$G$4,$V1625-4,0))</f>
        <v/>
      </c>
      <c r="I1625" s="218" t="str">
        <f ca="1">IF(ISERROR($V1625),"",OFFSET('Smelter Look-up'!$H$4,$V1625-4,0))</f>
        <v/>
      </c>
      <c r="J1625" s="218" t="str">
        <f ca="1">IF(ISERROR($V1625),"",OFFSET('Smelter Look-up'!$I$4,$V1625-4,0))</f>
        <v/>
      </c>
      <c r="K1625" s="272"/>
      <c r="L1625" s="272"/>
      <c r="M1625" s="272"/>
      <c r="N1625" s="272"/>
      <c r="O1625" s="272"/>
      <c r="P1625" s="219"/>
      <c r="Q1625" s="273"/>
      <c r="R1625" s="216" t="str">
        <f ca="1">IF(ISERROR($V1625),"",OFFSET('Smelter Look-up'!$C$4,$V1625-4,0)&amp;"")</f>
        <v/>
      </c>
      <c r="S1625" s="224" t="str">
        <f t="shared" ca="1" si="228"/>
        <v/>
      </c>
      <c r="T1625" s="224" t="str">
        <f ca="1">IF(B1625="","",IF(ISERROR(MATCH($J1625,SorP!$B$1:$B$6230,0)),"",INDIRECT("'SorP'!$A$"&amp;MATCH($J1625,SorP!$B$1:$B$6230,0))))</f>
        <v/>
      </c>
      <c r="U1625" s="240"/>
      <c r="V1625" s="274" t="e">
        <f>IF(C1625="",NA(),MATCH($B1625&amp;$C1625,'Smelter Look-up'!$J:$J,0))</f>
        <v>#N/A</v>
      </c>
      <c r="W1625" s="275"/>
      <c r="X1625" s="275">
        <f t="shared" ca="1" si="229"/>
        <v>0</v>
      </c>
      <c r="Y1625" s="275"/>
      <c r="Z1625" s="275"/>
      <c r="AB1625" s="277" t="str">
        <f t="shared" si="230"/>
        <v/>
      </c>
    </row>
    <row r="1626" spans="1:28" s="276" customFormat="1" ht="20.25">
      <c r="A1626" s="330"/>
      <c r="B1626" s="216" t="str">
        <f>IF(LEN(A1626)=0,"",INDEX('Smelter Look-up'!$A:$A,MATCH($A1626,'Smelter Look-up'!$E:$E,0)))</f>
        <v/>
      </c>
      <c r="C1626" s="220" t="str">
        <f>IF(LEN(A1626)=0,"",INDEX('Smelter Look-up'!$C:$C,MATCH($A1626,'Smelter Look-up'!$E:$E,0)))</f>
        <v/>
      </c>
      <c r="D1626" s="282"/>
      <c r="E1626" s="216" t="str">
        <f ca="1">IF(ISERROR($V1626),"",OFFSET('Smelter Look-up'!$D$4,$V1626-4,0)&amp;"")</f>
        <v/>
      </c>
      <c r="F1626" s="216" t="str">
        <f ca="1">IF(ISERROR($V1626),"",OFFSET('Smelter Look-up'!$E$4,$V1626-4,0))</f>
        <v/>
      </c>
      <c r="G1626" s="216" t="str">
        <f ca="1">IF(C1626=$X$4,"Enter smelter details",IF(ISERROR($V1626),"",OFFSET('Smelter Look-up'!$F$4,$V1626-4,0)))</f>
        <v/>
      </c>
      <c r="H1626" s="217" t="str">
        <f ca="1">IF(ISERROR($V1626),"",OFFSET('Smelter Look-up'!$G$4,$V1626-4,0))</f>
        <v/>
      </c>
      <c r="I1626" s="218" t="str">
        <f ca="1">IF(ISERROR($V1626),"",OFFSET('Smelter Look-up'!$H$4,$V1626-4,0))</f>
        <v/>
      </c>
      <c r="J1626" s="218" t="str">
        <f ca="1">IF(ISERROR($V1626),"",OFFSET('Smelter Look-up'!$I$4,$V1626-4,0))</f>
        <v/>
      </c>
      <c r="K1626" s="272"/>
      <c r="L1626" s="272"/>
      <c r="M1626" s="272"/>
      <c r="N1626" s="272"/>
      <c r="O1626" s="272"/>
      <c r="P1626" s="219"/>
      <c r="Q1626" s="273"/>
      <c r="R1626" s="216" t="str">
        <f ca="1">IF(ISERROR($V1626),"",OFFSET('Smelter Look-up'!$C$4,$V1626-4,0)&amp;"")</f>
        <v/>
      </c>
      <c r="S1626" s="224" t="str">
        <f t="shared" ca="1" si="228"/>
        <v/>
      </c>
      <c r="T1626" s="224" t="str">
        <f ca="1">IF(B1626="","",IF(ISERROR(MATCH($J1626,SorP!$B$1:$B$6230,0)),"",INDIRECT("'SorP'!$A$"&amp;MATCH($J1626,SorP!$B$1:$B$6230,0))))</f>
        <v/>
      </c>
      <c r="U1626" s="240"/>
      <c r="V1626" s="274" t="e">
        <f>IF(C1626="",NA(),MATCH($B1626&amp;$C1626,'Smelter Look-up'!$J:$J,0))</f>
        <v>#N/A</v>
      </c>
      <c r="W1626" s="275"/>
      <c r="X1626" s="275">
        <f t="shared" ca="1" si="229"/>
        <v>0</v>
      </c>
      <c r="Y1626" s="275"/>
      <c r="Z1626" s="275"/>
      <c r="AB1626" s="277" t="str">
        <f t="shared" si="230"/>
        <v/>
      </c>
    </row>
    <row r="1627" spans="1:28" s="276" customFormat="1" ht="20.25">
      <c r="A1627" s="330"/>
      <c r="B1627" s="216" t="str">
        <f>IF(LEN(A1627)=0,"",INDEX('Smelter Look-up'!$A:$A,MATCH($A1627,'Smelter Look-up'!$E:$E,0)))</f>
        <v/>
      </c>
      <c r="C1627" s="220" t="str">
        <f>IF(LEN(A1627)=0,"",INDEX('Smelter Look-up'!$C:$C,MATCH($A1627,'Smelter Look-up'!$E:$E,0)))</f>
        <v/>
      </c>
      <c r="D1627" s="282"/>
      <c r="E1627" s="216" t="str">
        <f ca="1">IF(ISERROR($V1627),"",OFFSET('Smelter Look-up'!$D$4,$V1627-4,0)&amp;"")</f>
        <v/>
      </c>
      <c r="F1627" s="216" t="str">
        <f ca="1">IF(ISERROR($V1627),"",OFFSET('Smelter Look-up'!$E$4,$V1627-4,0))</f>
        <v/>
      </c>
      <c r="G1627" s="216" t="str">
        <f ca="1">IF(C1627=$X$4,"Enter smelter details",IF(ISERROR($V1627),"",OFFSET('Smelter Look-up'!$F$4,$V1627-4,0)))</f>
        <v/>
      </c>
      <c r="H1627" s="217" t="str">
        <f ca="1">IF(ISERROR($V1627),"",OFFSET('Smelter Look-up'!$G$4,$V1627-4,0))</f>
        <v/>
      </c>
      <c r="I1627" s="218" t="str">
        <f ca="1">IF(ISERROR($V1627),"",OFFSET('Smelter Look-up'!$H$4,$V1627-4,0))</f>
        <v/>
      </c>
      <c r="J1627" s="218" t="str">
        <f ca="1">IF(ISERROR($V1627),"",OFFSET('Smelter Look-up'!$I$4,$V1627-4,0))</f>
        <v/>
      </c>
      <c r="K1627" s="272"/>
      <c r="L1627" s="272"/>
      <c r="M1627" s="272"/>
      <c r="N1627" s="272"/>
      <c r="O1627" s="272"/>
      <c r="P1627" s="219"/>
      <c r="Q1627" s="273"/>
      <c r="R1627" s="216" t="str">
        <f ca="1">IF(ISERROR($V1627),"",OFFSET('Smelter Look-up'!$C$4,$V1627-4,0)&amp;"")</f>
        <v/>
      </c>
      <c r="S1627" s="224" t="str">
        <f t="shared" ca="1" si="228"/>
        <v/>
      </c>
      <c r="T1627" s="224" t="str">
        <f ca="1">IF(B1627="","",IF(ISERROR(MATCH($J1627,SorP!$B$1:$B$6230,0)),"",INDIRECT("'SorP'!$A$"&amp;MATCH($J1627,SorP!$B$1:$B$6230,0))))</f>
        <v/>
      </c>
      <c r="U1627" s="240"/>
      <c r="V1627" s="274" t="e">
        <f>IF(C1627="",NA(),MATCH($B1627&amp;$C1627,'Smelter Look-up'!$J:$J,0))</f>
        <v>#N/A</v>
      </c>
      <c r="W1627" s="275"/>
      <c r="X1627" s="275">
        <f t="shared" ca="1" si="229"/>
        <v>0</v>
      </c>
      <c r="Y1627" s="275"/>
      <c r="Z1627" s="275"/>
      <c r="AB1627" s="277" t="str">
        <f t="shared" si="230"/>
        <v/>
      </c>
    </row>
    <row r="1628" spans="1:28" s="276" customFormat="1" ht="20.25">
      <c r="A1628" s="330"/>
      <c r="B1628" s="216" t="str">
        <f>IF(LEN(A1628)=0,"",INDEX('Smelter Look-up'!$A:$A,MATCH($A1628,'Smelter Look-up'!$E:$E,0)))</f>
        <v/>
      </c>
      <c r="C1628" s="220" t="str">
        <f>IF(LEN(A1628)=0,"",INDEX('Smelter Look-up'!$C:$C,MATCH($A1628,'Smelter Look-up'!$E:$E,0)))</f>
        <v/>
      </c>
      <c r="D1628" s="282"/>
      <c r="E1628" s="216" t="str">
        <f ca="1">IF(ISERROR($V1628),"",OFFSET('Smelter Look-up'!$D$4,$V1628-4,0)&amp;"")</f>
        <v/>
      </c>
      <c r="F1628" s="216" t="str">
        <f ca="1">IF(ISERROR($V1628),"",OFFSET('Smelter Look-up'!$E$4,$V1628-4,0))</f>
        <v/>
      </c>
      <c r="G1628" s="216" t="str">
        <f ca="1">IF(C1628=$X$4,"Enter smelter details",IF(ISERROR($V1628),"",OFFSET('Smelter Look-up'!$F$4,$V1628-4,0)))</f>
        <v/>
      </c>
      <c r="H1628" s="217" t="str">
        <f ca="1">IF(ISERROR($V1628),"",OFFSET('Smelter Look-up'!$G$4,$V1628-4,0))</f>
        <v/>
      </c>
      <c r="I1628" s="218" t="str">
        <f ca="1">IF(ISERROR($V1628),"",OFFSET('Smelter Look-up'!$H$4,$V1628-4,0))</f>
        <v/>
      </c>
      <c r="J1628" s="218" t="str">
        <f ca="1">IF(ISERROR($V1628),"",OFFSET('Smelter Look-up'!$I$4,$V1628-4,0))</f>
        <v/>
      </c>
      <c r="K1628" s="272"/>
      <c r="L1628" s="272"/>
      <c r="M1628" s="272"/>
      <c r="N1628" s="272"/>
      <c r="O1628" s="272"/>
      <c r="P1628" s="219"/>
      <c r="Q1628" s="273"/>
      <c r="R1628" s="216" t="str">
        <f ca="1">IF(ISERROR($V1628),"",OFFSET('Smelter Look-up'!$C$4,$V1628-4,0)&amp;"")</f>
        <v/>
      </c>
      <c r="S1628" s="224" t="str">
        <f t="shared" ref="S1628:S1658" ca="1" si="231">IF(B1628="","",IF(ISERROR(MATCH($E1628,CL,0)),"Unknown",INDIRECT("'C'!$A$"&amp;MATCH($E1628,CL,0)+1)))</f>
        <v/>
      </c>
      <c r="T1628" s="224" t="str">
        <f ca="1">IF(B1628="","",IF(ISERROR(MATCH($J1628,SorP!$B$1:$B$6230,0)),"",INDIRECT("'SorP'!$A$"&amp;MATCH($J1628,SorP!$B$1:$B$6230,0))))</f>
        <v/>
      </c>
      <c r="U1628" s="240"/>
      <c r="V1628" s="274" t="e">
        <f>IF(C1628="",NA(),MATCH($B1628&amp;$C1628,'Smelter Look-up'!$J:$J,0))</f>
        <v>#N/A</v>
      </c>
      <c r="W1628" s="275"/>
      <c r="X1628" s="275">
        <f t="shared" ref="X1628:X1658" ca="1" si="232">IF(AND(C1628="Smelter not listed",OR(LEN(D1628)=0,LEN(E1628)=0)),1,0)</f>
        <v>0</v>
      </c>
      <c r="Y1628" s="275"/>
      <c r="Z1628" s="275"/>
      <c r="AB1628" s="277" t="str">
        <f t="shared" ref="AB1628:AB1658" si="233">B1628&amp;C1628</f>
        <v/>
      </c>
    </row>
    <row r="1629" spans="1:28" s="276" customFormat="1" ht="20.25">
      <c r="A1629" s="330"/>
      <c r="B1629" s="216" t="str">
        <f>IF(LEN(A1629)=0,"",INDEX('Smelter Look-up'!$A:$A,MATCH($A1629,'Smelter Look-up'!$E:$E,0)))</f>
        <v/>
      </c>
      <c r="C1629" s="220" t="str">
        <f>IF(LEN(A1629)=0,"",INDEX('Smelter Look-up'!$C:$C,MATCH($A1629,'Smelter Look-up'!$E:$E,0)))</f>
        <v/>
      </c>
      <c r="D1629" s="282"/>
      <c r="E1629" s="216" t="str">
        <f ca="1">IF(ISERROR($V1629),"",OFFSET('Smelter Look-up'!$D$4,$V1629-4,0)&amp;"")</f>
        <v/>
      </c>
      <c r="F1629" s="216" t="str">
        <f ca="1">IF(ISERROR($V1629),"",OFFSET('Smelter Look-up'!$E$4,$V1629-4,0))</f>
        <v/>
      </c>
      <c r="G1629" s="216" t="str">
        <f ca="1">IF(C1629=$X$4,"Enter smelter details",IF(ISERROR($V1629),"",OFFSET('Smelter Look-up'!$F$4,$V1629-4,0)))</f>
        <v/>
      </c>
      <c r="H1629" s="217" t="str">
        <f ca="1">IF(ISERROR($V1629),"",OFFSET('Smelter Look-up'!$G$4,$V1629-4,0))</f>
        <v/>
      </c>
      <c r="I1629" s="218" t="str">
        <f ca="1">IF(ISERROR($V1629),"",OFFSET('Smelter Look-up'!$H$4,$V1629-4,0))</f>
        <v/>
      </c>
      <c r="J1629" s="218" t="str">
        <f ca="1">IF(ISERROR($V1629),"",OFFSET('Smelter Look-up'!$I$4,$V1629-4,0))</f>
        <v/>
      </c>
      <c r="K1629" s="272"/>
      <c r="L1629" s="272"/>
      <c r="M1629" s="272"/>
      <c r="N1629" s="272"/>
      <c r="O1629" s="272"/>
      <c r="P1629" s="219"/>
      <c r="Q1629" s="273"/>
      <c r="R1629" s="216" t="str">
        <f ca="1">IF(ISERROR($V1629),"",OFFSET('Smelter Look-up'!$C$4,$V1629-4,0)&amp;"")</f>
        <v/>
      </c>
      <c r="S1629" s="224" t="str">
        <f t="shared" ca="1" si="231"/>
        <v/>
      </c>
      <c r="T1629" s="224" t="str">
        <f ca="1">IF(B1629="","",IF(ISERROR(MATCH($J1629,SorP!$B$1:$B$6230,0)),"",INDIRECT("'SorP'!$A$"&amp;MATCH($J1629,SorP!$B$1:$B$6230,0))))</f>
        <v/>
      </c>
      <c r="U1629" s="240"/>
      <c r="V1629" s="274" t="e">
        <f>IF(C1629="",NA(),MATCH($B1629&amp;$C1629,'Smelter Look-up'!$J:$J,0))</f>
        <v>#N/A</v>
      </c>
      <c r="W1629" s="275"/>
      <c r="X1629" s="275">
        <f t="shared" ca="1" si="232"/>
        <v>0</v>
      </c>
      <c r="Y1629" s="275"/>
      <c r="Z1629" s="275"/>
      <c r="AB1629" s="277" t="str">
        <f t="shared" si="233"/>
        <v/>
      </c>
    </row>
    <row r="1630" spans="1:28" s="276" customFormat="1" ht="20.25">
      <c r="A1630" s="330"/>
      <c r="B1630" s="216" t="str">
        <f>IF(LEN(A1630)=0,"",INDEX('Smelter Look-up'!$A:$A,MATCH($A1630,'Smelter Look-up'!$E:$E,0)))</f>
        <v/>
      </c>
      <c r="C1630" s="220" t="str">
        <f>IF(LEN(A1630)=0,"",INDEX('Smelter Look-up'!$C:$C,MATCH($A1630,'Smelter Look-up'!$E:$E,0)))</f>
        <v/>
      </c>
      <c r="D1630" s="282"/>
      <c r="E1630" s="216" t="str">
        <f ca="1">IF(ISERROR($V1630),"",OFFSET('Smelter Look-up'!$D$4,$V1630-4,0)&amp;"")</f>
        <v/>
      </c>
      <c r="F1630" s="216" t="str">
        <f ca="1">IF(ISERROR($V1630),"",OFFSET('Smelter Look-up'!$E$4,$V1630-4,0))</f>
        <v/>
      </c>
      <c r="G1630" s="216" t="str">
        <f ca="1">IF(C1630=$X$4,"Enter smelter details",IF(ISERROR($V1630),"",OFFSET('Smelter Look-up'!$F$4,$V1630-4,0)))</f>
        <v/>
      </c>
      <c r="H1630" s="217" t="str">
        <f ca="1">IF(ISERROR($V1630),"",OFFSET('Smelter Look-up'!$G$4,$V1630-4,0))</f>
        <v/>
      </c>
      <c r="I1630" s="218" t="str">
        <f ca="1">IF(ISERROR($V1630),"",OFFSET('Smelter Look-up'!$H$4,$V1630-4,0))</f>
        <v/>
      </c>
      <c r="J1630" s="218" t="str">
        <f ca="1">IF(ISERROR($V1630),"",OFFSET('Smelter Look-up'!$I$4,$V1630-4,0))</f>
        <v/>
      </c>
      <c r="K1630" s="272"/>
      <c r="L1630" s="272"/>
      <c r="M1630" s="272"/>
      <c r="N1630" s="272"/>
      <c r="O1630" s="272"/>
      <c r="P1630" s="219"/>
      <c r="Q1630" s="273"/>
      <c r="R1630" s="216" t="str">
        <f ca="1">IF(ISERROR($V1630),"",OFFSET('Smelter Look-up'!$C$4,$V1630-4,0)&amp;"")</f>
        <v/>
      </c>
      <c r="S1630" s="224" t="str">
        <f t="shared" ca="1" si="231"/>
        <v/>
      </c>
      <c r="T1630" s="224" t="str">
        <f ca="1">IF(B1630="","",IF(ISERROR(MATCH($J1630,SorP!$B$1:$B$6230,0)),"",INDIRECT("'SorP'!$A$"&amp;MATCH($J1630,SorP!$B$1:$B$6230,0))))</f>
        <v/>
      </c>
      <c r="U1630" s="240"/>
      <c r="V1630" s="274" t="e">
        <f>IF(C1630="",NA(),MATCH($B1630&amp;$C1630,'Smelter Look-up'!$J:$J,0))</f>
        <v>#N/A</v>
      </c>
      <c r="W1630" s="275"/>
      <c r="X1630" s="275">
        <f t="shared" ca="1" si="232"/>
        <v>0</v>
      </c>
      <c r="Y1630" s="275"/>
      <c r="Z1630" s="275"/>
      <c r="AB1630" s="277" t="str">
        <f t="shared" si="233"/>
        <v/>
      </c>
    </row>
    <row r="1631" spans="1:28" s="276" customFormat="1" ht="20.25">
      <c r="A1631" s="330"/>
      <c r="B1631" s="216" t="str">
        <f>IF(LEN(A1631)=0,"",INDEX('Smelter Look-up'!$A:$A,MATCH($A1631,'Smelter Look-up'!$E:$E,0)))</f>
        <v/>
      </c>
      <c r="C1631" s="220" t="str">
        <f>IF(LEN(A1631)=0,"",INDEX('Smelter Look-up'!$C:$C,MATCH($A1631,'Smelter Look-up'!$E:$E,0)))</f>
        <v/>
      </c>
      <c r="D1631" s="282"/>
      <c r="E1631" s="216" t="str">
        <f ca="1">IF(ISERROR($V1631),"",OFFSET('Smelter Look-up'!$D$4,$V1631-4,0)&amp;"")</f>
        <v/>
      </c>
      <c r="F1631" s="216" t="str">
        <f ca="1">IF(ISERROR($V1631),"",OFFSET('Smelter Look-up'!$E$4,$V1631-4,0))</f>
        <v/>
      </c>
      <c r="G1631" s="216" t="str">
        <f ca="1">IF(C1631=$X$4,"Enter smelter details",IF(ISERROR($V1631),"",OFFSET('Smelter Look-up'!$F$4,$V1631-4,0)))</f>
        <v/>
      </c>
      <c r="H1631" s="217" t="str">
        <f ca="1">IF(ISERROR($V1631),"",OFFSET('Smelter Look-up'!$G$4,$V1631-4,0))</f>
        <v/>
      </c>
      <c r="I1631" s="218" t="str">
        <f ca="1">IF(ISERROR($V1631),"",OFFSET('Smelter Look-up'!$H$4,$V1631-4,0))</f>
        <v/>
      </c>
      <c r="J1631" s="218" t="str">
        <f ca="1">IF(ISERROR($V1631),"",OFFSET('Smelter Look-up'!$I$4,$V1631-4,0))</f>
        <v/>
      </c>
      <c r="K1631" s="272"/>
      <c r="L1631" s="272"/>
      <c r="M1631" s="272"/>
      <c r="N1631" s="272"/>
      <c r="O1631" s="272"/>
      <c r="P1631" s="219"/>
      <c r="Q1631" s="273"/>
      <c r="R1631" s="216" t="str">
        <f ca="1">IF(ISERROR($V1631),"",OFFSET('Smelter Look-up'!$C$4,$V1631-4,0)&amp;"")</f>
        <v/>
      </c>
      <c r="S1631" s="224" t="str">
        <f t="shared" ca="1" si="231"/>
        <v/>
      </c>
      <c r="T1631" s="224" t="str">
        <f ca="1">IF(B1631="","",IF(ISERROR(MATCH($J1631,SorP!$B$1:$B$6230,0)),"",INDIRECT("'SorP'!$A$"&amp;MATCH($J1631,SorP!$B$1:$B$6230,0))))</f>
        <v/>
      </c>
      <c r="U1631" s="240"/>
      <c r="V1631" s="274" t="e">
        <f>IF(C1631="",NA(),MATCH($B1631&amp;$C1631,'Smelter Look-up'!$J:$J,0))</f>
        <v>#N/A</v>
      </c>
      <c r="W1631" s="275"/>
      <c r="X1631" s="275">
        <f t="shared" ca="1" si="232"/>
        <v>0</v>
      </c>
      <c r="Y1631" s="275"/>
      <c r="Z1631" s="275"/>
      <c r="AB1631" s="277" t="str">
        <f t="shared" si="233"/>
        <v/>
      </c>
    </row>
    <row r="1632" spans="1:28" s="276" customFormat="1" ht="20.25">
      <c r="A1632" s="330"/>
      <c r="B1632" s="216" t="str">
        <f>IF(LEN(A1632)=0,"",INDEX('Smelter Look-up'!$A:$A,MATCH($A1632,'Smelter Look-up'!$E:$E,0)))</f>
        <v/>
      </c>
      <c r="C1632" s="220" t="str">
        <f>IF(LEN(A1632)=0,"",INDEX('Smelter Look-up'!$C:$C,MATCH($A1632,'Smelter Look-up'!$E:$E,0)))</f>
        <v/>
      </c>
      <c r="D1632" s="282"/>
      <c r="E1632" s="216" t="str">
        <f ca="1">IF(ISERROR($V1632),"",OFFSET('Smelter Look-up'!$D$4,$V1632-4,0)&amp;"")</f>
        <v/>
      </c>
      <c r="F1632" s="216" t="str">
        <f ca="1">IF(ISERROR($V1632),"",OFFSET('Smelter Look-up'!$E$4,$V1632-4,0))</f>
        <v/>
      </c>
      <c r="G1632" s="216" t="str">
        <f ca="1">IF(C1632=$X$4,"Enter smelter details",IF(ISERROR($V1632),"",OFFSET('Smelter Look-up'!$F$4,$V1632-4,0)))</f>
        <v/>
      </c>
      <c r="H1632" s="217" t="str">
        <f ca="1">IF(ISERROR($V1632),"",OFFSET('Smelter Look-up'!$G$4,$V1632-4,0))</f>
        <v/>
      </c>
      <c r="I1632" s="218" t="str">
        <f ca="1">IF(ISERROR($V1632),"",OFFSET('Smelter Look-up'!$H$4,$V1632-4,0))</f>
        <v/>
      </c>
      <c r="J1632" s="218" t="str">
        <f ca="1">IF(ISERROR($V1632),"",OFFSET('Smelter Look-up'!$I$4,$V1632-4,0))</f>
        <v/>
      </c>
      <c r="K1632" s="272"/>
      <c r="L1632" s="272"/>
      <c r="M1632" s="272"/>
      <c r="N1632" s="272"/>
      <c r="O1632" s="272"/>
      <c r="P1632" s="219"/>
      <c r="Q1632" s="273"/>
      <c r="R1632" s="216" t="str">
        <f ca="1">IF(ISERROR($V1632),"",OFFSET('Smelter Look-up'!$C$4,$V1632-4,0)&amp;"")</f>
        <v/>
      </c>
      <c r="S1632" s="224" t="str">
        <f t="shared" ca="1" si="231"/>
        <v/>
      </c>
      <c r="T1632" s="224" t="str">
        <f ca="1">IF(B1632="","",IF(ISERROR(MATCH($J1632,SorP!$B$1:$B$6230,0)),"",INDIRECT("'SorP'!$A$"&amp;MATCH($J1632,SorP!$B$1:$B$6230,0))))</f>
        <v/>
      </c>
      <c r="U1632" s="240"/>
      <c r="V1632" s="274" t="e">
        <f>IF(C1632="",NA(),MATCH($B1632&amp;$C1632,'Smelter Look-up'!$J:$J,0))</f>
        <v>#N/A</v>
      </c>
      <c r="W1632" s="275"/>
      <c r="X1632" s="275">
        <f t="shared" ca="1" si="232"/>
        <v>0</v>
      </c>
      <c r="Y1632" s="275"/>
      <c r="Z1632" s="275"/>
      <c r="AB1632" s="277" t="str">
        <f t="shared" si="233"/>
        <v/>
      </c>
    </row>
    <row r="1633" spans="1:28" s="276" customFormat="1" ht="20.25">
      <c r="A1633" s="330"/>
      <c r="B1633" s="216" t="str">
        <f>IF(LEN(A1633)=0,"",INDEX('Smelter Look-up'!$A:$A,MATCH($A1633,'Smelter Look-up'!$E:$E,0)))</f>
        <v/>
      </c>
      <c r="C1633" s="220" t="str">
        <f>IF(LEN(A1633)=0,"",INDEX('Smelter Look-up'!$C:$C,MATCH($A1633,'Smelter Look-up'!$E:$E,0)))</f>
        <v/>
      </c>
      <c r="D1633" s="282"/>
      <c r="E1633" s="216" t="str">
        <f ca="1">IF(ISERROR($V1633),"",OFFSET('Smelter Look-up'!$D$4,$V1633-4,0)&amp;"")</f>
        <v/>
      </c>
      <c r="F1633" s="216" t="str">
        <f ca="1">IF(ISERROR($V1633),"",OFFSET('Smelter Look-up'!$E$4,$V1633-4,0))</f>
        <v/>
      </c>
      <c r="G1633" s="216" t="str">
        <f ca="1">IF(C1633=$X$4,"Enter smelter details",IF(ISERROR($V1633),"",OFFSET('Smelter Look-up'!$F$4,$V1633-4,0)))</f>
        <v/>
      </c>
      <c r="H1633" s="217" t="str">
        <f ca="1">IF(ISERROR($V1633),"",OFFSET('Smelter Look-up'!$G$4,$V1633-4,0))</f>
        <v/>
      </c>
      <c r="I1633" s="218" t="str">
        <f ca="1">IF(ISERROR($V1633),"",OFFSET('Smelter Look-up'!$H$4,$V1633-4,0))</f>
        <v/>
      </c>
      <c r="J1633" s="218" t="str">
        <f ca="1">IF(ISERROR($V1633),"",OFFSET('Smelter Look-up'!$I$4,$V1633-4,0))</f>
        <v/>
      </c>
      <c r="K1633" s="272"/>
      <c r="L1633" s="272"/>
      <c r="M1633" s="272"/>
      <c r="N1633" s="272"/>
      <c r="O1633" s="272"/>
      <c r="P1633" s="219"/>
      <c r="Q1633" s="273"/>
      <c r="R1633" s="216" t="str">
        <f ca="1">IF(ISERROR($V1633),"",OFFSET('Smelter Look-up'!$C$4,$V1633-4,0)&amp;"")</f>
        <v/>
      </c>
      <c r="S1633" s="224" t="str">
        <f t="shared" ca="1" si="231"/>
        <v/>
      </c>
      <c r="T1633" s="224" t="str">
        <f ca="1">IF(B1633="","",IF(ISERROR(MATCH($J1633,SorP!$B$1:$B$6230,0)),"",INDIRECT("'SorP'!$A$"&amp;MATCH($J1633,SorP!$B$1:$B$6230,0))))</f>
        <v/>
      </c>
      <c r="U1633" s="240"/>
      <c r="V1633" s="274" t="e">
        <f>IF(C1633="",NA(),MATCH($B1633&amp;$C1633,'Smelter Look-up'!$J:$J,0))</f>
        <v>#N/A</v>
      </c>
      <c r="W1633" s="275"/>
      <c r="X1633" s="275">
        <f t="shared" ca="1" si="232"/>
        <v>0</v>
      </c>
      <c r="Y1633" s="275"/>
      <c r="Z1633" s="275"/>
      <c r="AB1633" s="277" t="str">
        <f t="shared" si="233"/>
        <v/>
      </c>
    </row>
    <row r="1634" spans="1:28" s="276" customFormat="1" ht="20.25">
      <c r="A1634" s="330"/>
      <c r="B1634" s="216" t="str">
        <f>IF(LEN(A1634)=0,"",INDEX('Smelter Look-up'!$A:$A,MATCH($A1634,'Smelter Look-up'!$E:$E,0)))</f>
        <v/>
      </c>
      <c r="C1634" s="220" t="str">
        <f>IF(LEN(A1634)=0,"",INDEX('Smelter Look-up'!$C:$C,MATCH($A1634,'Smelter Look-up'!$E:$E,0)))</f>
        <v/>
      </c>
      <c r="D1634" s="282"/>
      <c r="E1634" s="216" t="str">
        <f ca="1">IF(ISERROR($V1634),"",OFFSET('Smelter Look-up'!$D$4,$V1634-4,0)&amp;"")</f>
        <v/>
      </c>
      <c r="F1634" s="216" t="str">
        <f ca="1">IF(ISERROR($V1634),"",OFFSET('Smelter Look-up'!$E$4,$V1634-4,0))</f>
        <v/>
      </c>
      <c r="G1634" s="216" t="str">
        <f ca="1">IF(C1634=$X$4,"Enter smelter details",IF(ISERROR($V1634),"",OFFSET('Smelter Look-up'!$F$4,$V1634-4,0)))</f>
        <v/>
      </c>
      <c r="H1634" s="217" t="str">
        <f ca="1">IF(ISERROR($V1634),"",OFFSET('Smelter Look-up'!$G$4,$V1634-4,0))</f>
        <v/>
      </c>
      <c r="I1634" s="218" t="str">
        <f ca="1">IF(ISERROR($V1634),"",OFFSET('Smelter Look-up'!$H$4,$V1634-4,0))</f>
        <v/>
      </c>
      <c r="J1634" s="218" t="str">
        <f ca="1">IF(ISERROR($V1634),"",OFFSET('Smelter Look-up'!$I$4,$V1634-4,0))</f>
        <v/>
      </c>
      <c r="K1634" s="272"/>
      <c r="L1634" s="272"/>
      <c r="M1634" s="272"/>
      <c r="N1634" s="272"/>
      <c r="O1634" s="272"/>
      <c r="P1634" s="219"/>
      <c r="Q1634" s="273"/>
      <c r="R1634" s="216" t="str">
        <f ca="1">IF(ISERROR($V1634),"",OFFSET('Smelter Look-up'!$C$4,$V1634-4,0)&amp;"")</f>
        <v/>
      </c>
      <c r="S1634" s="224" t="str">
        <f t="shared" ca="1" si="231"/>
        <v/>
      </c>
      <c r="T1634" s="224" t="str">
        <f ca="1">IF(B1634="","",IF(ISERROR(MATCH($J1634,SorP!$B$1:$B$6230,0)),"",INDIRECT("'SorP'!$A$"&amp;MATCH($J1634,SorP!$B$1:$B$6230,0))))</f>
        <v/>
      </c>
      <c r="U1634" s="240"/>
      <c r="V1634" s="274" t="e">
        <f>IF(C1634="",NA(),MATCH($B1634&amp;$C1634,'Smelter Look-up'!$J:$J,0))</f>
        <v>#N/A</v>
      </c>
      <c r="W1634" s="275"/>
      <c r="X1634" s="275">
        <f t="shared" ca="1" si="232"/>
        <v>0</v>
      </c>
      <c r="Y1634" s="275"/>
      <c r="Z1634" s="275"/>
      <c r="AB1634" s="277" t="str">
        <f t="shared" si="233"/>
        <v/>
      </c>
    </row>
    <row r="1635" spans="1:28" s="276" customFormat="1" ht="20.25">
      <c r="A1635" s="330"/>
      <c r="B1635" s="216" t="str">
        <f>IF(LEN(A1635)=0,"",INDEX('Smelter Look-up'!$A:$A,MATCH($A1635,'Smelter Look-up'!$E:$E,0)))</f>
        <v/>
      </c>
      <c r="C1635" s="220" t="str">
        <f>IF(LEN(A1635)=0,"",INDEX('Smelter Look-up'!$C:$C,MATCH($A1635,'Smelter Look-up'!$E:$E,0)))</f>
        <v/>
      </c>
      <c r="D1635" s="282"/>
      <c r="E1635" s="216" t="str">
        <f ca="1">IF(ISERROR($V1635),"",OFFSET('Smelter Look-up'!$D$4,$V1635-4,0)&amp;"")</f>
        <v/>
      </c>
      <c r="F1635" s="216" t="str">
        <f ca="1">IF(ISERROR($V1635),"",OFFSET('Smelter Look-up'!$E$4,$V1635-4,0))</f>
        <v/>
      </c>
      <c r="G1635" s="216" t="str">
        <f ca="1">IF(C1635=$X$4,"Enter smelter details",IF(ISERROR($V1635),"",OFFSET('Smelter Look-up'!$F$4,$V1635-4,0)))</f>
        <v/>
      </c>
      <c r="H1635" s="217" t="str">
        <f ca="1">IF(ISERROR($V1635),"",OFFSET('Smelter Look-up'!$G$4,$V1635-4,0))</f>
        <v/>
      </c>
      <c r="I1635" s="218" t="str">
        <f ca="1">IF(ISERROR($V1635),"",OFFSET('Smelter Look-up'!$H$4,$V1635-4,0))</f>
        <v/>
      </c>
      <c r="J1635" s="218" t="str">
        <f ca="1">IF(ISERROR($V1635),"",OFFSET('Smelter Look-up'!$I$4,$V1635-4,0))</f>
        <v/>
      </c>
      <c r="K1635" s="272"/>
      <c r="L1635" s="272"/>
      <c r="M1635" s="272"/>
      <c r="N1635" s="272"/>
      <c r="O1635" s="272"/>
      <c r="P1635" s="219"/>
      <c r="Q1635" s="273"/>
      <c r="R1635" s="216" t="str">
        <f ca="1">IF(ISERROR($V1635),"",OFFSET('Smelter Look-up'!$C$4,$V1635-4,0)&amp;"")</f>
        <v/>
      </c>
      <c r="S1635" s="224" t="str">
        <f t="shared" ca="1" si="231"/>
        <v/>
      </c>
      <c r="T1635" s="224" t="str">
        <f ca="1">IF(B1635="","",IF(ISERROR(MATCH($J1635,SorP!$B$1:$B$6230,0)),"",INDIRECT("'SorP'!$A$"&amp;MATCH($J1635,SorP!$B$1:$B$6230,0))))</f>
        <v/>
      </c>
      <c r="U1635" s="240"/>
      <c r="V1635" s="274" t="e">
        <f>IF(C1635="",NA(),MATCH($B1635&amp;$C1635,'Smelter Look-up'!$J:$J,0))</f>
        <v>#N/A</v>
      </c>
      <c r="W1635" s="275"/>
      <c r="X1635" s="275">
        <f t="shared" ca="1" si="232"/>
        <v>0</v>
      </c>
      <c r="Y1635" s="275"/>
      <c r="Z1635" s="275"/>
      <c r="AB1635" s="277" t="str">
        <f t="shared" si="233"/>
        <v/>
      </c>
    </row>
    <row r="1636" spans="1:28" s="276" customFormat="1" ht="20.25">
      <c r="A1636" s="330"/>
      <c r="B1636" s="216" t="str">
        <f>IF(LEN(A1636)=0,"",INDEX('Smelter Look-up'!$A:$A,MATCH($A1636,'Smelter Look-up'!$E:$E,0)))</f>
        <v/>
      </c>
      <c r="C1636" s="220" t="str">
        <f>IF(LEN(A1636)=0,"",INDEX('Smelter Look-up'!$C:$C,MATCH($A1636,'Smelter Look-up'!$E:$E,0)))</f>
        <v/>
      </c>
      <c r="D1636" s="282"/>
      <c r="E1636" s="216" t="str">
        <f ca="1">IF(ISERROR($V1636),"",OFFSET('Smelter Look-up'!$D$4,$V1636-4,0)&amp;"")</f>
        <v/>
      </c>
      <c r="F1636" s="216" t="str">
        <f ca="1">IF(ISERROR($V1636),"",OFFSET('Smelter Look-up'!$E$4,$V1636-4,0))</f>
        <v/>
      </c>
      <c r="G1636" s="216" t="str">
        <f ca="1">IF(C1636=$X$4,"Enter smelter details",IF(ISERROR($V1636),"",OFFSET('Smelter Look-up'!$F$4,$V1636-4,0)))</f>
        <v/>
      </c>
      <c r="H1636" s="217" t="str">
        <f ca="1">IF(ISERROR($V1636),"",OFFSET('Smelter Look-up'!$G$4,$V1636-4,0))</f>
        <v/>
      </c>
      <c r="I1636" s="218" t="str">
        <f ca="1">IF(ISERROR($V1636),"",OFFSET('Smelter Look-up'!$H$4,$V1636-4,0))</f>
        <v/>
      </c>
      <c r="J1636" s="218" t="str">
        <f ca="1">IF(ISERROR($V1636),"",OFFSET('Smelter Look-up'!$I$4,$V1636-4,0))</f>
        <v/>
      </c>
      <c r="K1636" s="272"/>
      <c r="L1636" s="272"/>
      <c r="M1636" s="272"/>
      <c r="N1636" s="272"/>
      <c r="O1636" s="272"/>
      <c r="P1636" s="219"/>
      <c r="Q1636" s="273"/>
      <c r="R1636" s="216" t="str">
        <f ca="1">IF(ISERROR($V1636),"",OFFSET('Smelter Look-up'!$C$4,$V1636-4,0)&amp;"")</f>
        <v/>
      </c>
      <c r="S1636" s="224" t="str">
        <f t="shared" ca="1" si="231"/>
        <v/>
      </c>
      <c r="T1636" s="224" t="str">
        <f ca="1">IF(B1636="","",IF(ISERROR(MATCH($J1636,SorP!$B$1:$B$6230,0)),"",INDIRECT("'SorP'!$A$"&amp;MATCH($J1636,SorP!$B$1:$B$6230,0))))</f>
        <v/>
      </c>
      <c r="U1636" s="240"/>
      <c r="V1636" s="274" t="e">
        <f>IF(C1636="",NA(),MATCH($B1636&amp;$C1636,'Smelter Look-up'!$J:$J,0))</f>
        <v>#N/A</v>
      </c>
      <c r="W1636" s="275"/>
      <c r="X1636" s="275">
        <f t="shared" ca="1" si="232"/>
        <v>0</v>
      </c>
      <c r="Y1636" s="275"/>
      <c r="Z1636" s="275"/>
      <c r="AB1636" s="277" t="str">
        <f t="shared" si="233"/>
        <v/>
      </c>
    </row>
    <row r="1637" spans="1:28" s="276" customFormat="1" ht="20.25">
      <c r="A1637" s="330"/>
      <c r="B1637" s="216" t="str">
        <f>IF(LEN(A1637)=0,"",INDEX('Smelter Look-up'!$A:$A,MATCH($A1637,'Smelter Look-up'!$E:$E,0)))</f>
        <v/>
      </c>
      <c r="C1637" s="220" t="str">
        <f>IF(LEN(A1637)=0,"",INDEX('Smelter Look-up'!$C:$C,MATCH($A1637,'Smelter Look-up'!$E:$E,0)))</f>
        <v/>
      </c>
      <c r="D1637" s="282"/>
      <c r="E1637" s="216" t="str">
        <f ca="1">IF(ISERROR($V1637),"",OFFSET('Smelter Look-up'!$D$4,$V1637-4,0)&amp;"")</f>
        <v/>
      </c>
      <c r="F1637" s="216" t="str">
        <f ca="1">IF(ISERROR($V1637),"",OFFSET('Smelter Look-up'!$E$4,$V1637-4,0))</f>
        <v/>
      </c>
      <c r="G1637" s="216" t="str">
        <f ca="1">IF(C1637=$X$4,"Enter smelter details",IF(ISERROR($V1637),"",OFFSET('Smelter Look-up'!$F$4,$V1637-4,0)))</f>
        <v/>
      </c>
      <c r="H1637" s="217" t="str">
        <f ca="1">IF(ISERROR($V1637),"",OFFSET('Smelter Look-up'!$G$4,$V1637-4,0))</f>
        <v/>
      </c>
      <c r="I1637" s="218" t="str">
        <f ca="1">IF(ISERROR($V1637),"",OFFSET('Smelter Look-up'!$H$4,$V1637-4,0))</f>
        <v/>
      </c>
      <c r="J1637" s="218" t="str">
        <f ca="1">IF(ISERROR($V1637),"",OFFSET('Smelter Look-up'!$I$4,$V1637-4,0))</f>
        <v/>
      </c>
      <c r="K1637" s="272"/>
      <c r="L1637" s="272"/>
      <c r="M1637" s="272"/>
      <c r="N1637" s="272"/>
      <c r="O1637" s="272"/>
      <c r="P1637" s="219"/>
      <c r="Q1637" s="273"/>
      <c r="R1637" s="216" t="str">
        <f ca="1">IF(ISERROR($V1637),"",OFFSET('Smelter Look-up'!$C$4,$V1637-4,0)&amp;"")</f>
        <v/>
      </c>
      <c r="S1637" s="224" t="str">
        <f t="shared" ca="1" si="231"/>
        <v/>
      </c>
      <c r="T1637" s="224" t="str">
        <f ca="1">IF(B1637="","",IF(ISERROR(MATCH($J1637,SorP!$B$1:$B$6230,0)),"",INDIRECT("'SorP'!$A$"&amp;MATCH($J1637,SorP!$B$1:$B$6230,0))))</f>
        <v/>
      </c>
      <c r="U1637" s="240"/>
      <c r="V1637" s="274" t="e">
        <f>IF(C1637="",NA(),MATCH($B1637&amp;$C1637,'Smelter Look-up'!$J:$J,0))</f>
        <v>#N/A</v>
      </c>
      <c r="W1637" s="275"/>
      <c r="X1637" s="275">
        <f t="shared" ca="1" si="232"/>
        <v>0</v>
      </c>
      <c r="Y1637" s="275"/>
      <c r="Z1637" s="275"/>
      <c r="AB1637" s="277" t="str">
        <f t="shared" si="233"/>
        <v/>
      </c>
    </row>
    <row r="1638" spans="1:28" s="276" customFormat="1" ht="20.25">
      <c r="A1638" s="330"/>
      <c r="B1638" s="216" t="str">
        <f>IF(LEN(A1638)=0,"",INDEX('Smelter Look-up'!$A:$A,MATCH($A1638,'Smelter Look-up'!$E:$E,0)))</f>
        <v/>
      </c>
      <c r="C1638" s="220" t="str">
        <f>IF(LEN(A1638)=0,"",INDEX('Smelter Look-up'!$C:$C,MATCH($A1638,'Smelter Look-up'!$E:$E,0)))</f>
        <v/>
      </c>
      <c r="D1638" s="282"/>
      <c r="E1638" s="216" t="str">
        <f ca="1">IF(ISERROR($V1638),"",OFFSET('Smelter Look-up'!$D$4,$V1638-4,0)&amp;"")</f>
        <v/>
      </c>
      <c r="F1638" s="216" t="str">
        <f ca="1">IF(ISERROR($V1638),"",OFFSET('Smelter Look-up'!$E$4,$V1638-4,0))</f>
        <v/>
      </c>
      <c r="G1638" s="216" t="str">
        <f ca="1">IF(C1638=$X$4,"Enter smelter details",IF(ISERROR($V1638),"",OFFSET('Smelter Look-up'!$F$4,$V1638-4,0)))</f>
        <v/>
      </c>
      <c r="H1638" s="217" t="str">
        <f ca="1">IF(ISERROR($V1638),"",OFFSET('Smelter Look-up'!$G$4,$V1638-4,0))</f>
        <v/>
      </c>
      <c r="I1638" s="218" t="str">
        <f ca="1">IF(ISERROR($V1638),"",OFFSET('Smelter Look-up'!$H$4,$V1638-4,0))</f>
        <v/>
      </c>
      <c r="J1638" s="218" t="str">
        <f ca="1">IF(ISERROR($V1638),"",OFFSET('Smelter Look-up'!$I$4,$V1638-4,0))</f>
        <v/>
      </c>
      <c r="K1638" s="272"/>
      <c r="L1638" s="272"/>
      <c r="M1638" s="272"/>
      <c r="N1638" s="272"/>
      <c r="O1638" s="272"/>
      <c r="P1638" s="219"/>
      <c r="Q1638" s="273"/>
      <c r="R1638" s="216" t="str">
        <f ca="1">IF(ISERROR($V1638),"",OFFSET('Smelter Look-up'!$C$4,$V1638-4,0)&amp;"")</f>
        <v/>
      </c>
      <c r="S1638" s="224" t="str">
        <f t="shared" ca="1" si="231"/>
        <v/>
      </c>
      <c r="T1638" s="224" t="str">
        <f ca="1">IF(B1638="","",IF(ISERROR(MATCH($J1638,SorP!$B$1:$B$6230,0)),"",INDIRECT("'SorP'!$A$"&amp;MATCH($J1638,SorP!$B$1:$B$6230,0))))</f>
        <v/>
      </c>
      <c r="U1638" s="240"/>
      <c r="V1638" s="274" t="e">
        <f>IF(C1638="",NA(),MATCH($B1638&amp;$C1638,'Smelter Look-up'!$J:$J,0))</f>
        <v>#N/A</v>
      </c>
      <c r="W1638" s="275"/>
      <c r="X1638" s="275">
        <f t="shared" ca="1" si="232"/>
        <v>0</v>
      </c>
      <c r="Y1638" s="275"/>
      <c r="Z1638" s="275"/>
      <c r="AB1638" s="277" t="str">
        <f t="shared" si="233"/>
        <v/>
      </c>
    </row>
    <row r="1639" spans="1:28" s="276" customFormat="1" ht="20.25">
      <c r="A1639" s="330"/>
      <c r="B1639" s="216" t="str">
        <f>IF(LEN(A1639)=0,"",INDEX('Smelter Look-up'!$A:$A,MATCH($A1639,'Smelter Look-up'!$E:$E,0)))</f>
        <v/>
      </c>
      <c r="C1639" s="220" t="str">
        <f>IF(LEN(A1639)=0,"",INDEX('Smelter Look-up'!$C:$C,MATCH($A1639,'Smelter Look-up'!$E:$E,0)))</f>
        <v/>
      </c>
      <c r="D1639" s="282"/>
      <c r="E1639" s="216" t="str">
        <f ca="1">IF(ISERROR($V1639),"",OFFSET('Smelter Look-up'!$D$4,$V1639-4,0)&amp;"")</f>
        <v/>
      </c>
      <c r="F1639" s="216" t="str">
        <f ca="1">IF(ISERROR($V1639),"",OFFSET('Smelter Look-up'!$E$4,$V1639-4,0))</f>
        <v/>
      </c>
      <c r="G1639" s="216" t="str">
        <f ca="1">IF(C1639=$X$4,"Enter smelter details",IF(ISERROR($V1639),"",OFFSET('Smelter Look-up'!$F$4,$V1639-4,0)))</f>
        <v/>
      </c>
      <c r="H1639" s="217" t="str">
        <f ca="1">IF(ISERROR($V1639),"",OFFSET('Smelter Look-up'!$G$4,$V1639-4,0))</f>
        <v/>
      </c>
      <c r="I1639" s="218" t="str">
        <f ca="1">IF(ISERROR($V1639),"",OFFSET('Smelter Look-up'!$H$4,$V1639-4,0))</f>
        <v/>
      </c>
      <c r="J1639" s="218" t="str">
        <f ca="1">IF(ISERROR($V1639),"",OFFSET('Smelter Look-up'!$I$4,$V1639-4,0))</f>
        <v/>
      </c>
      <c r="K1639" s="272"/>
      <c r="L1639" s="272"/>
      <c r="M1639" s="272"/>
      <c r="N1639" s="272"/>
      <c r="O1639" s="272"/>
      <c r="P1639" s="219"/>
      <c r="Q1639" s="273"/>
      <c r="R1639" s="216" t="str">
        <f ca="1">IF(ISERROR($V1639),"",OFFSET('Smelter Look-up'!$C$4,$V1639-4,0)&amp;"")</f>
        <v/>
      </c>
      <c r="S1639" s="224" t="str">
        <f t="shared" ca="1" si="231"/>
        <v/>
      </c>
      <c r="T1639" s="224" t="str">
        <f ca="1">IF(B1639="","",IF(ISERROR(MATCH($J1639,SorP!$B$1:$B$6230,0)),"",INDIRECT("'SorP'!$A$"&amp;MATCH($J1639,SorP!$B$1:$B$6230,0))))</f>
        <v/>
      </c>
      <c r="U1639" s="240"/>
      <c r="V1639" s="274" t="e">
        <f>IF(C1639="",NA(),MATCH($B1639&amp;$C1639,'Smelter Look-up'!$J:$J,0))</f>
        <v>#N/A</v>
      </c>
      <c r="W1639" s="275"/>
      <c r="X1639" s="275">
        <f t="shared" ca="1" si="232"/>
        <v>0</v>
      </c>
      <c r="Y1639" s="275"/>
      <c r="Z1639" s="275"/>
      <c r="AB1639" s="277" t="str">
        <f t="shared" si="233"/>
        <v/>
      </c>
    </row>
    <row r="1640" spans="1:28" s="276" customFormat="1" ht="20.25">
      <c r="A1640" s="330"/>
      <c r="B1640" s="216" t="str">
        <f>IF(LEN(A1640)=0,"",INDEX('Smelter Look-up'!$A:$A,MATCH($A1640,'Smelter Look-up'!$E:$E,0)))</f>
        <v/>
      </c>
      <c r="C1640" s="220" t="str">
        <f>IF(LEN(A1640)=0,"",INDEX('Smelter Look-up'!$C:$C,MATCH($A1640,'Smelter Look-up'!$E:$E,0)))</f>
        <v/>
      </c>
      <c r="D1640" s="282"/>
      <c r="E1640" s="216" t="str">
        <f ca="1">IF(ISERROR($V1640),"",OFFSET('Smelter Look-up'!$D$4,$V1640-4,0)&amp;"")</f>
        <v/>
      </c>
      <c r="F1640" s="216" t="str">
        <f ca="1">IF(ISERROR($V1640),"",OFFSET('Smelter Look-up'!$E$4,$V1640-4,0))</f>
        <v/>
      </c>
      <c r="G1640" s="216" t="str">
        <f ca="1">IF(C1640=$X$4,"Enter smelter details",IF(ISERROR($V1640),"",OFFSET('Smelter Look-up'!$F$4,$V1640-4,0)))</f>
        <v/>
      </c>
      <c r="H1640" s="217" t="str">
        <f ca="1">IF(ISERROR($V1640),"",OFFSET('Smelter Look-up'!$G$4,$V1640-4,0))</f>
        <v/>
      </c>
      <c r="I1640" s="218" t="str">
        <f ca="1">IF(ISERROR($V1640),"",OFFSET('Smelter Look-up'!$H$4,$V1640-4,0))</f>
        <v/>
      </c>
      <c r="J1640" s="218" t="str">
        <f ca="1">IF(ISERROR($V1640),"",OFFSET('Smelter Look-up'!$I$4,$V1640-4,0))</f>
        <v/>
      </c>
      <c r="K1640" s="272"/>
      <c r="L1640" s="272"/>
      <c r="M1640" s="272"/>
      <c r="N1640" s="272"/>
      <c r="O1640" s="272"/>
      <c r="P1640" s="219"/>
      <c r="Q1640" s="273"/>
      <c r="R1640" s="216" t="str">
        <f ca="1">IF(ISERROR($V1640),"",OFFSET('Smelter Look-up'!$C$4,$V1640-4,0)&amp;"")</f>
        <v/>
      </c>
      <c r="S1640" s="224" t="str">
        <f t="shared" ca="1" si="231"/>
        <v/>
      </c>
      <c r="T1640" s="224" t="str">
        <f ca="1">IF(B1640="","",IF(ISERROR(MATCH($J1640,SorP!$B$1:$B$6230,0)),"",INDIRECT("'SorP'!$A$"&amp;MATCH($J1640,SorP!$B$1:$B$6230,0))))</f>
        <v/>
      </c>
      <c r="U1640" s="240"/>
      <c r="V1640" s="274" t="e">
        <f>IF(C1640="",NA(),MATCH($B1640&amp;$C1640,'Smelter Look-up'!$J:$J,0))</f>
        <v>#N/A</v>
      </c>
      <c r="W1640" s="275"/>
      <c r="X1640" s="275">
        <f t="shared" ca="1" si="232"/>
        <v>0</v>
      </c>
      <c r="Y1640" s="275"/>
      <c r="Z1640" s="275"/>
      <c r="AB1640" s="277" t="str">
        <f t="shared" si="233"/>
        <v/>
      </c>
    </row>
    <row r="1641" spans="1:28" s="276" customFormat="1" ht="20.25">
      <c r="A1641" s="330"/>
      <c r="B1641" s="216" t="str">
        <f>IF(LEN(A1641)=0,"",INDEX('Smelter Look-up'!$A:$A,MATCH($A1641,'Smelter Look-up'!$E:$E,0)))</f>
        <v/>
      </c>
      <c r="C1641" s="220" t="str">
        <f>IF(LEN(A1641)=0,"",INDEX('Smelter Look-up'!$C:$C,MATCH($A1641,'Smelter Look-up'!$E:$E,0)))</f>
        <v/>
      </c>
      <c r="D1641" s="282"/>
      <c r="E1641" s="216" t="str">
        <f ca="1">IF(ISERROR($V1641),"",OFFSET('Smelter Look-up'!$D$4,$V1641-4,0)&amp;"")</f>
        <v/>
      </c>
      <c r="F1641" s="216" t="str">
        <f ca="1">IF(ISERROR($V1641),"",OFFSET('Smelter Look-up'!$E$4,$V1641-4,0))</f>
        <v/>
      </c>
      <c r="G1641" s="216" t="str">
        <f ca="1">IF(C1641=$X$4,"Enter smelter details",IF(ISERROR($V1641),"",OFFSET('Smelter Look-up'!$F$4,$V1641-4,0)))</f>
        <v/>
      </c>
      <c r="H1641" s="217" t="str">
        <f ca="1">IF(ISERROR($V1641),"",OFFSET('Smelter Look-up'!$G$4,$V1641-4,0))</f>
        <v/>
      </c>
      <c r="I1641" s="218" t="str">
        <f ca="1">IF(ISERROR($V1641),"",OFFSET('Smelter Look-up'!$H$4,$V1641-4,0))</f>
        <v/>
      </c>
      <c r="J1641" s="218" t="str">
        <f ca="1">IF(ISERROR($V1641),"",OFFSET('Smelter Look-up'!$I$4,$V1641-4,0))</f>
        <v/>
      </c>
      <c r="K1641" s="272"/>
      <c r="L1641" s="272"/>
      <c r="M1641" s="272"/>
      <c r="N1641" s="272"/>
      <c r="O1641" s="272"/>
      <c r="P1641" s="219"/>
      <c r="Q1641" s="273"/>
      <c r="R1641" s="216" t="str">
        <f ca="1">IF(ISERROR($V1641),"",OFFSET('Smelter Look-up'!$C$4,$V1641-4,0)&amp;"")</f>
        <v/>
      </c>
      <c r="S1641" s="224" t="str">
        <f t="shared" ca="1" si="231"/>
        <v/>
      </c>
      <c r="T1641" s="224" t="str">
        <f ca="1">IF(B1641="","",IF(ISERROR(MATCH($J1641,SorP!$B$1:$B$6230,0)),"",INDIRECT("'SorP'!$A$"&amp;MATCH($J1641,SorP!$B$1:$B$6230,0))))</f>
        <v/>
      </c>
      <c r="U1641" s="240"/>
      <c r="V1641" s="274" t="e">
        <f>IF(C1641="",NA(),MATCH($B1641&amp;$C1641,'Smelter Look-up'!$J:$J,0))</f>
        <v>#N/A</v>
      </c>
      <c r="W1641" s="275"/>
      <c r="X1641" s="275">
        <f t="shared" ca="1" si="232"/>
        <v>0</v>
      </c>
      <c r="Y1641" s="275"/>
      <c r="Z1641" s="275"/>
      <c r="AB1641" s="277" t="str">
        <f t="shared" si="233"/>
        <v/>
      </c>
    </row>
    <row r="1642" spans="1:28" s="276" customFormat="1" ht="20.25">
      <c r="A1642" s="330"/>
      <c r="B1642" s="216" t="str">
        <f>IF(LEN(A1642)=0,"",INDEX('Smelter Look-up'!$A:$A,MATCH($A1642,'Smelter Look-up'!$E:$E,0)))</f>
        <v/>
      </c>
      <c r="C1642" s="220" t="str">
        <f>IF(LEN(A1642)=0,"",INDEX('Smelter Look-up'!$C:$C,MATCH($A1642,'Smelter Look-up'!$E:$E,0)))</f>
        <v/>
      </c>
      <c r="D1642" s="282"/>
      <c r="E1642" s="216" t="str">
        <f ca="1">IF(ISERROR($V1642),"",OFFSET('Smelter Look-up'!$D$4,$V1642-4,0)&amp;"")</f>
        <v/>
      </c>
      <c r="F1642" s="216" t="str">
        <f ca="1">IF(ISERROR($V1642),"",OFFSET('Smelter Look-up'!$E$4,$V1642-4,0))</f>
        <v/>
      </c>
      <c r="G1642" s="216" t="str">
        <f ca="1">IF(C1642=$X$4,"Enter smelter details",IF(ISERROR($V1642),"",OFFSET('Smelter Look-up'!$F$4,$V1642-4,0)))</f>
        <v/>
      </c>
      <c r="H1642" s="217" t="str">
        <f ca="1">IF(ISERROR($V1642),"",OFFSET('Smelter Look-up'!$G$4,$V1642-4,0))</f>
        <v/>
      </c>
      <c r="I1642" s="218" t="str">
        <f ca="1">IF(ISERROR($V1642),"",OFFSET('Smelter Look-up'!$H$4,$V1642-4,0))</f>
        <v/>
      </c>
      <c r="J1642" s="218" t="str">
        <f ca="1">IF(ISERROR($V1642),"",OFFSET('Smelter Look-up'!$I$4,$V1642-4,0))</f>
        <v/>
      </c>
      <c r="K1642" s="272"/>
      <c r="L1642" s="272"/>
      <c r="M1642" s="272"/>
      <c r="N1642" s="272"/>
      <c r="O1642" s="272"/>
      <c r="P1642" s="219"/>
      <c r="Q1642" s="273"/>
      <c r="R1642" s="216" t="str">
        <f ca="1">IF(ISERROR($V1642),"",OFFSET('Smelter Look-up'!$C$4,$V1642-4,0)&amp;"")</f>
        <v/>
      </c>
      <c r="S1642" s="224" t="str">
        <f t="shared" ca="1" si="231"/>
        <v/>
      </c>
      <c r="T1642" s="224" t="str">
        <f ca="1">IF(B1642="","",IF(ISERROR(MATCH($J1642,SorP!$B$1:$B$6230,0)),"",INDIRECT("'SorP'!$A$"&amp;MATCH($J1642,SorP!$B$1:$B$6230,0))))</f>
        <v/>
      </c>
      <c r="U1642" s="240"/>
      <c r="V1642" s="274" t="e">
        <f>IF(C1642="",NA(),MATCH($B1642&amp;$C1642,'Smelter Look-up'!$J:$J,0))</f>
        <v>#N/A</v>
      </c>
      <c r="W1642" s="275"/>
      <c r="X1642" s="275">
        <f t="shared" ca="1" si="232"/>
        <v>0</v>
      </c>
      <c r="Y1642" s="275"/>
      <c r="Z1642" s="275"/>
      <c r="AB1642" s="277" t="str">
        <f t="shared" si="233"/>
        <v/>
      </c>
    </row>
    <row r="1643" spans="1:28" s="276" customFormat="1" ht="20.25">
      <c r="A1643" s="330"/>
      <c r="B1643" s="216" t="str">
        <f>IF(LEN(A1643)=0,"",INDEX('Smelter Look-up'!$A:$A,MATCH($A1643,'Smelter Look-up'!$E:$E,0)))</f>
        <v/>
      </c>
      <c r="C1643" s="220" t="str">
        <f>IF(LEN(A1643)=0,"",INDEX('Smelter Look-up'!$C:$C,MATCH($A1643,'Smelter Look-up'!$E:$E,0)))</f>
        <v/>
      </c>
      <c r="D1643" s="282"/>
      <c r="E1643" s="216" t="str">
        <f ca="1">IF(ISERROR($V1643),"",OFFSET('Smelter Look-up'!$D$4,$V1643-4,0)&amp;"")</f>
        <v/>
      </c>
      <c r="F1643" s="216" t="str">
        <f ca="1">IF(ISERROR($V1643),"",OFFSET('Smelter Look-up'!$E$4,$V1643-4,0))</f>
        <v/>
      </c>
      <c r="G1643" s="216" t="str">
        <f ca="1">IF(C1643=$X$4,"Enter smelter details",IF(ISERROR($V1643),"",OFFSET('Smelter Look-up'!$F$4,$V1643-4,0)))</f>
        <v/>
      </c>
      <c r="H1643" s="217" t="str">
        <f ca="1">IF(ISERROR($V1643),"",OFFSET('Smelter Look-up'!$G$4,$V1643-4,0))</f>
        <v/>
      </c>
      <c r="I1643" s="218" t="str">
        <f ca="1">IF(ISERROR($V1643),"",OFFSET('Smelter Look-up'!$H$4,$V1643-4,0))</f>
        <v/>
      </c>
      <c r="J1643" s="218" t="str">
        <f ca="1">IF(ISERROR($V1643),"",OFFSET('Smelter Look-up'!$I$4,$V1643-4,0))</f>
        <v/>
      </c>
      <c r="K1643" s="272"/>
      <c r="L1643" s="272"/>
      <c r="M1643" s="272"/>
      <c r="N1643" s="272"/>
      <c r="O1643" s="272"/>
      <c r="P1643" s="219"/>
      <c r="Q1643" s="273"/>
      <c r="R1643" s="216" t="str">
        <f ca="1">IF(ISERROR($V1643),"",OFFSET('Smelter Look-up'!$C$4,$V1643-4,0)&amp;"")</f>
        <v/>
      </c>
      <c r="S1643" s="224" t="str">
        <f t="shared" ca="1" si="231"/>
        <v/>
      </c>
      <c r="T1643" s="224" t="str">
        <f ca="1">IF(B1643="","",IF(ISERROR(MATCH($J1643,SorP!$B$1:$B$6230,0)),"",INDIRECT("'SorP'!$A$"&amp;MATCH($J1643,SorP!$B$1:$B$6230,0))))</f>
        <v/>
      </c>
      <c r="U1643" s="240"/>
      <c r="V1643" s="274" t="e">
        <f>IF(C1643="",NA(),MATCH($B1643&amp;$C1643,'Smelter Look-up'!$J:$J,0))</f>
        <v>#N/A</v>
      </c>
      <c r="W1643" s="275"/>
      <c r="X1643" s="275">
        <f t="shared" ca="1" si="232"/>
        <v>0</v>
      </c>
      <c r="Y1643" s="275"/>
      <c r="Z1643" s="275"/>
      <c r="AB1643" s="277" t="str">
        <f t="shared" si="233"/>
        <v/>
      </c>
    </row>
    <row r="1644" spans="1:28" s="276" customFormat="1" ht="20.25">
      <c r="A1644" s="330"/>
      <c r="B1644" s="216" t="str">
        <f>IF(LEN(A1644)=0,"",INDEX('Smelter Look-up'!$A:$A,MATCH($A1644,'Smelter Look-up'!$E:$E,0)))</f>
        <v/>
      </c>
      <c r="C1644" s="220" t="str">
        <f>IF(LEN(A1644)=0,"",INDEX('Smelter Look-up'!$C:$C,MATCH($A1644,'Smelter Look-up'!$E:$E,0)))</f>
        <v/>
      </c>
      <c r="D1644" s="282"/>
      <c r="E1644" s="216" t="str">
        <f ca="1">IF(ISERROR($V1644),"",OFFSET('Smelter Look-up'!$D$4,$V1644-4,0)&amp;"")</f>
        <v/>
      </c>
      <c r="F1644" s="216" t="str">
        <f ca="1">IF(ISERROR($V1644),"",OFFSET('Smelter Look-up'!$E$4,$V1644-4,0))</f>
        <v/>
      </c>
      <c r="G1644" s="216" t="str">
        <f ca="1">IF(C1644=$X$4,"Enter smelter details",IF(ISERROR($V1644),"",OFFSET('Smelter Look-up'!$F$4,$V1644-4,0)))</f>
        <v/>
      </c>
      <c r="H1644" s="217" t="str">
        <f ca="1">IF(ISERROR($V1644),"",OFFSET('Smelter Look-up'!$G$4,$V1644-4,0))</f>
        <v/>
      </c>
      <c r="I1644" s="218" t="str">
        <f ca="1">IF(ISERROR($V1644),"",OFFSET('Smelter Look-up'!$H$4,$V1644-4,0))</f>
        <v/>
      </c>
      <c r="J1644" s="218" t="str">
        <f ca="1">IF(ISERROR($V1644),"",OFFSET('Smelter Look-up'!$I$4,$V1644-4,0))</f>
        <v/>
      </c>
      <c r="K1644" s="272"/>
      <c r="L1644" s="272"/>
      <c r="M1644" s="272"/>
      <c r="N1644" s="272"/>
      <c r="O1644" s="272"/>
      <c r="P1644" s="219"/>
      <c r="Q1644" s="273"/>
      <c r="R1644" s="216" t="str">
        <f ca="1">IF(ISERROR($V1644),"",OFFSET('Smelter Look-up'!$C$4,$V1644-4,0)&amp;"")</f>
        <v/>
      </c>
      <c r="S1644" s="224" t="str">
        <f t="shared" ca="1" si="231"/>
        <v/>
      </c>
      <c r="T1644" s="224" t="str">
        <f ca="1">IF(B1644="","",IF(ISERROR(MATCH($J1644,SorP!$B$1:$B$6230,0)),"",INDIRECT("'SorP'!$A$"&amp;MATCH($J1644,SorP!$B$1:$B$6230,0))))</f>
        <v/>
      </c>
      <c r="U1644" s="240"/>
      <c r="V1644" s="274" t="e">
        <f>IF(C1644="",NA(),MATCH($B1644&amp;$C1644,'Smelter Look-up'!$J:$J,0))</f>
        <v>#N/A</v>
      </c>
      <c r="W1644" s="275"/>
      <c r="X1644" s="275">
        <f t="shared" ca="1" si="232"/>
        <v>0</v>
      </c>
      <c r="Y1644" s="275"/>
      <c r="Z1644" s="275"/>
      <c r="AB1644" s="277" t="str">
        <f t="shared" si="233"/>
        <v/>
      </c>
    </row>
    <row r="1645" spans="1:28" s="276" customFormat="1" ht="20.25">
      <c r="A1645" s="330"/>
      <c r="B1645" s="216" t="str">
        <f>IF(LEN(A1645)=0,"",INDEX('Smelter Look-up'!$A:$A,MATCH($A1645,'Smelter Look-up'!$E:$E,0)))</f>
        <v/>
      </c>
      <c r="C1645" s="220" t="str">
        <f>IF(LEN(A1645)=0,"",INDEX('Smelter Look-up'!$C:$C,MATCH($A1645,'Smelter Look-up'!$E:$E,0)))</f>
        <v/>
      </c>
      <c r="D1645" s="282"/>
      <c r="E1645" s="216" t="str">
        <f ca="1">IF(ISERROR($V1645),"",OFFSET('Smelter Look-up'!$D$4,$V1645-4,0)&amp;"")</f>
        <v/>
      </c>
      <c r="F1645" s="216" t="str">
        <f ca="1">IF(ISERROR($V1645),"",OFFSET('Smelter Look-up'!$E$4,$V1645-4,0))</f>
        <v/>
      </c>
      <c r="G1645" s="216" t="str">
        <f ca="1">IF(C1645=$X$4,"Enter smelter details",IF(ISERROR($V1645),"",OFFSET('Smelter Look-up'!$F$4,$V1645-4,0)))</f>
        <v/>
      </c>
      <c r="H1645" s="217" t="str">
        <f ca="1">IF(ISERROR($V1645),"",OFFSET('Smelter Look-up'!$G$4,$V1645-4,0))</f>
        <v/>
      </c>
      <c r="I1645" s="218" t="str">
        <f ca="1">IF(ISERROR($V1645),"",OFFSET('Smelter Look-up'!$H$4,$V1645-4,0))</f>
        <v/>
      </c>
      <c r="J1645" s="218" t="str">
        <f ca="1">IF(ISERROR($V1645),"",OFFSET('Smelter Look-up'!$I$4,$V1645-4,0))</f>
        <v/>
      </c>
      <c r="K1645" s="272"/>
      <c r="L1645" s="272"/>
      <c r="M1645" s="272"/>
      <c r="N1645" s="272"/>
      <c r="O1645" s="272"/>
      <c r="P1645" s="219"/>
      <c r="Q1645" s="273"/>
      <c r="R1645" s="216" t="str">
        <f ca="1">IF(ISERROR($V1645),"",OFFSET('Smelter Look-up'!$C$4,$V1645-4,0)&amp;"")</f>
        <v/>
      </c>
      <c r="S1645" s="224" t="str">
        <f t="shared" ca="1" si="231"/>
        <v/>
      </c>
      <c r="T1645" s="224" t="str">
        <f ca="1">IF(B1645="","",IF(ISERROR(MATCH($J1645,SorP!$B$1:$B$6230,0)),"",INDIRECT("'SorP'!$A$"&amp;MATCH($J1645,SorP!$B$1:$B$6230,0))))</f>
        <v/>
      </c>
      <c r="U1645" s="240"/>
      <c r="V1645" s="274" t="e">
        <f>IF(C1645="",NA(),MATCH($B1645&amp;$C1645,'Smelter Look-up'!$J:$J,0))</f>
        <v>#N/A</v>
      </c>
      <c r="W1645" s="275"/>
      <c r="X1645" s="275">
        <f t="shared" ca="1" si="232"/>
        <v>0</v>
      </c>
      <c r="Y1645" s="275"/>
      <c r="Z1645" s="275"/>
      <c r="AB1645" s="277" t="str">
        <f t="shared" si="233"/>
        <v/>
      </c>
    </row>
    <row r="1646" spans="1:28" s="276" customFormat="1" ht="20.25">
      <c r="A1646" s="330"/>
      <c r="B1646" s="216" t="str">
        <f>IF(LEN(A1646)=0,"",INDEX('Smelter Look-up'!$A:$A,MATCH($A1646,'Smelter Look-up'!$E:$E,0)))</f>
        <v/>
      </c>
      <c r="C1646" s="220" t="str">
        <f>IF(LEN(A1646)=0,"",INDEX('Smelter Look-up'!$C:$C,MATCH($A1646,'Smelter Look-up'!$E:$E,0)))</f>
        <v/>
      </c>
      <c r="D1646" s="282"/>
      <c r="E1646" s="216" t="str">
        <f ca="1">IF(ISERROR($V1646),"",OFFSET('Smelter Look-up'!$D$4,$V1646-4,0)&amp;"")</f>
        <v/>
      </c>
      <c r="F1646" s="216" t="str">
        <f ca="1">IF(ISERROR($V1646),"",OFFSET('Smelter Look-up'!$E$4,$V1646-4,0))</f>
        <v/>
      </c>
      <c r="G1646" s="216" t="str">
        <f ca="1">IF(C1646=$X$4,"Enter smelter details",IF(ISERROR($V1646),"",OFFSET('Smelter Look-up'!$F$4,$V1646-4,0)))</f>
        <v/>
      </c>
      <c r="H1646" s="217" t="str">
        <f ca="1">IF(ISERROR($V1646),"",OFFSET('Smelter Look-up'!$G$4,$V1646-4,0))</f>
        <v/>
      </c>
      <c r="I1646" s="218" t="str">
        <f ca="1">IF(ISERROR($V1646),"",OFFSET('Smelter Look-up'!$H$4,$V1646-4,0))</f>
        <v/>
      </c>
      <c r="J1646" s="218" t="str">
        <f ca="1">IF(ISERROR($V1646),"",OFFSET('Smelter Look-up'!$I$4,$V1646-4,0))</f>
        <v/>
      </c>
      <c r="K1646" s="272"/>
      <c r="L1646" s="272"/>
      <c r="M1646" s="272"/>
      <c r="N1646" s="272"/>
      <c r="O1646" s="272"/>
      <c r="P1646" s="219"/>
      <c r="Q1646" s="273"/>
      <c r="R1646" s="216" t="str">
        <f ca="1">IF(ISERROR($V1646),"",OFFSET('Smelter Look-up'!$C$4,$V1646-4,0)&amp;"")</f>
        <v/>
      </c>
      <c r="S1646" s="224" t="str">
        <f t="shared" ca="1" si="231"/>
        <v/>
      </c>
      <c r="T1646" s="224" t="str">
        <f ca="1">IF(B1646="","",IF(ISERROR(MATCH($J1646,SorP!$B$1:$B$6230,0)),"",INDIRECT("'SorP'!$A$"&amp;MATCH($J1646,SorP!$B$1:$B$6230,0))))</f>
        <v/>
      </c>
      <c r="U1646" s="240"/>
      <c r="V1646" s="274" t="e">
        <f>IF(C1646="",NA(),MATCH($B1646&amp;$C1646,'Smelter Look-up'!$J:$J,0))</f>
        <v>#N/A</v>
      </c>
      <c r="W1646" s="275"/>
      <c r="X1646" s="275">
        <f t="shared" ca="1" si="232"/>
        <v>0</v>
      </c>
      <c r="Y1646" s="275"/>
      <c r="Z1646" s="275"/>
      <c r="AB1646" s="277" t="str">
        <f t="shared" si="233"/>
        <v/>
      </c>
    </row>
    <row r="1647" spans="1:28" s="276" customFormat="1" ht="20.25">
      <c r="A1647" s="330"/>
      <c r="B1647" s="216" t="str">
        <f>IF(LEN(A1647)=0,"",INDEX('Smelter Look-up'!$A:$A,MATCH($A1647,'Smelter Look-up'!$E:$E,0)))</f>
        <v/>
      </c>
      <c r="C1647" s="220" t="str">
        <f>IF(LEN(A1647)=0,"",INDEX('Smelter Look-up'!$C:$C,MATCH($A1647,'Smelter Look-up'!$E:$E,0)))</f>
        <v/>
      </c>
      <c r="D1647" s="282"/>
      <c r="E1647" s="216" t="str">
        <f ca="1">IF(ISERROR($V1647),"",OFFSET('Smelter Look-up'!$D$4,$V1647-4,0)&amp;"")</f>
        <v/>
      </c>
      <c r="F1647" s="216" t="str">
        <f ca="1">IF(ISERROR($V1647),"",OFFSET('Smelter Look-up'!$E$4,$V1647-4,0))</f>
        <v/>
      </c>
      <c r="G1647" s="216" t="str">
        <f ca="1">IF(C1647=$X$4,"Enter smelter details",IF(ISERROR($V1647),"",OFFSET('Smelter Look-up'!$F$4,$V1647-4,0)))</f>
        <v/>
      </c>
      <c r="H1647" s="217" t="str">
        <f ca="1">IF(ISERROR($V1647),"",OFFSET('Smelter Look-up'!$G$4,$V1647-4,0))</f>
        <v/>
      </c>
      <c r="I1647" s="218" t="str">
        <f ca="1">IF(ISERROR($V1647),"",OFFSET('Smelter Look-up'!$H$4,$V1647-4,0))</f>
        <v/>
      </c>
      <c r="J1647" s="218" t="str">
        <f ca="1">IF(ISERROR($V1647),"",OFFSET('Smelter Look-up'!$I$4,$V1647-4,0))</f>
        <v/>
      </c>
      <c r="K1647" s="272"/>
      <c r="L1647" s="272"/>
      <c r="M1647" s="272"/>
      <c r="N1647" s="272"/>
      <c r="O1647" s="272"/>
      <c r="P1647" s="219"/>
      <c r="Q1647" s="273"/>
      <c r="R1647" s="216" t="str">
        <f ca="1">IF(ISERROR($V1647),"",OFFSET('Smelter Look-up'!$C$4,$V1647-4,0)&amp;"")</f>
        <v/>
      </c>
      <c r="S1647" s="224" t="str">
        <f t="shared" ca="1" si="231"/>
        <v/>
      </c>
      <c r="T1647" s="224" t="str">
        <f ca="1">IF(B1647="","",IF(ISERROR(MATCH($J1647,SorP!$B$1:$B$6230,0)),"",INDIRECT("'SorP'!$A$"&amp;MATCH($J1647,SorP!$B$1:$B$6230,0))))</f>
        <v/>
      </c>
      <c r="U1647" s="240"/>
      <c r="V1647" s="274" t="e">
        <f>IF(C1647="",NA(),MATCH($B1647&amp;$C1647,'Smelter Look-up'!$J:$J,0))</f>
        <v>#N/A</v>
      </c>
      <c r="W1647" s="275"/>
      <c r="X1647" s="275">
        <f t="shared" ca="1" si="232"/>
        <v>0</v>
      </c>
      <c r="Y1647" s="275"/>
      <c r="Z1647" s="275"/>
      <c r="AB1647" s="277" t="str">
        <f t="shared" si="233"/>
        <v/>
      </c>
    </row>
    <row r="1648" spans="1:28" s="276" customFormat="1" ht="20.25">
      <c r="A1648" s="330"/>
      <c r="B1648" s="216" t="str">
        <f>IF(LEN(A1648)=0,"",INDEX('Smelter Look-up'!$A:$A,MATCH($A1648,'Smelter Look-up'!$E:$E,0)))</f>
        <v/>
      </c>
      <c r="C1648" s="220" t="str">
        <f>IF(LEN(A1648)=0,"",INDEX('Smelter Look-up'!$C:$C,MATCH($A1648,'Smelter Look-up'!$E:$E,0)))</f>
        <v/>
      </c>
      <c r="D1648" s="282"/>
      <c r="E1648" s="216" t="str">
        <f ca="1">IF(ISERROR($V1648),"",OFFSET('Smelter Look-up'!$D$4,$V1648-4,0)&amp;"")</f>
        <v/>
      </c>
      <c r="F1648" s="216" t="str">
        <f ca="1">IF(ISERROR($V1648),"",OFFSET('Smelter Look-up'!$E$4,$V1648-4,0))</f>
        <v/>
      </c>
      <c r="G1648" s="216" t="str">
        <f ca="1">IF(C1648=$X$4,"Enter smelter details",IF(ISERROR($V1648),"",OFFSET('Smelter Look-up'!$F$4,$V1648-4,0)))</f>
        <v/>
      </c>
      <c r="H1648" s="217" t="str">
        <f ca="1">IF(ISERROR($V1648),"",OFFSET('Smelter Look-up'!$G$4,$V1648-4,0))</f>
        <v/>
      </c>
      <c r="I1648" s="218" t="str">
        <f ca="1">IF(ISERROR($V1648),"",OFFSET('Smelter Look-up'!$H$4,$V1648-4,0))</f>
        <v/>
      </c>
      <c r="J1648" s="218" t="str">
        <f ca="1">IF(ISERROR($V1648),"",OFFSET('Smelter Look-up'!$I$4,$V1648-4,0))</f>
        <v/>
      </c>
      <c r="K1648" s="272"/>
      <c r="L1648" s="272"/>
      <c r="M1648" s="272"/>
      <c r="N1648" s="272"/>
      <c r="O1648" s="272"/>
      <c r="P1648" s="219"/>
      <c r="Q1648" s="273"/>
      <c r="R1648" s="216" t="str">
        <f ca="1">IF(ISERROR($V1648),"",OFFSET('Smelter Look-up'!$C$4,$V1648-4,0)&amp;"")</f>
        <v/>
      </c>
      <c r="S1648" s="224" t="str">
        <f t="shared" ca="1" si="231"/>
        <v/>
      </c>
      <c r="T1648" s="224" t="str">
        <f ca="1">IF(B1648="","",IF(ISERROR(MATCH($J1648,SorP!$B$1:$B$6230,0)),"",INDIRECT("'SorP'!$A$"&amp;MATCH($J1648,SorP!$B$1:$B$6230,0))))</f>
        <v/>
      </c>
      <c r="U1648" s="240"/>
      <c r="V1648" s="274" t="e">
        <f>IF(C1648="",NA(),MATCH($B1648&amp;$C1648,'Smelter Look-up'!$J:$J,0))</f>
        <v>#N/A</v>
      </c>
      <c r="W1648" s="275"/>
      <c r="X1648" s="275">
        <f t="shared" ca="1" si="232"/>
        <v>0</v>
      </c>
      <c r="Y1648" s="275"/>
      <c r="Z1648" s="275"/>
      <c r="AB1648" s="277" t="str">
        <f t="shared" si="233"/>
        <v/>
      </c>
    </row>
    <row r="1649" spans="1:28" s="276" customFormat="1" ht="20.25">
      <c r="A1649" s="330"/>
      <c r="B1649" s="216" t="str">
        <f>IF(LEN(A1649)=0,"",INDEX('Smelter Look-up'!$A:$A,MATCH($A1649,'Smelter Look-up'!$E:$E,0)))</f>
        <v/>
      </c>
      <c r="C1649" s="220" t="str">
        <f>IF(LEN(A1649)=0,"",INDEX('Smelter Look-up'!$C:$C,MATCH($A1649,'Smelter Look-up'!$E:$E,0)))</f>
        <v/>
      </c>
      <c r="D1649" s="282"/>
      <c r="E1649" s="216" t="str">
        <f ca="1">IF(ISERROR($V1649),"",OFFSET('Smelter Look-up'!$D$4,$V1649-4,0)&amp;"")</f>
        <v/>
      </c>
      <c r="F1649" s="216" t="str">
        <f ca="1">IF(ISERROR($V1649),"",OFFSET('Smelter Look-up'!$E$4,$V1649-4,0))</f>
        <v/>
      </c>
      <c r="G1649" s="216" t="str">
        <f ca="1">IF(C1649=$X$4,"Enter smelter details",IF(ISERROR($V1649),"",OFFSET('Smelter Look-up'!$F$4,$V1649-4,0)))</f>
        <v/>
      </c>
      <c r="H1649" s="217" t="str">
        <f ca="1">IF(ISERROR($V1649),"",OFFSET('Smelter Look-up'!$G$4,$V1649-4,0))</f>
        <v/>
      </c>
      <c r="I1649" s="218" t="str">
        <f ca="1">IF(ISERROR($V1649),"",OFFSET('Smelter Look-up'!$H$4,$V1649-4,0))</f>
        <v/>
      </c>
      <c r="J1649" s="218" t="str">
        <f ca="1">IF(ISERROR($V1649),"",OFFSET('Smelter Look-up'!$I$4,$V1649-4,0))</f>
        <v/>
      </c>
      <c r="K1649" s="272"/>
      <c r="L1649" s="272"/>
      <c r="M1649" s="272"/>
      <c r="N1649" s="272"/>
      <c r="O1649" s="272"/>
      <c r="P1649" s="219"/>
      <c r="Q1649" s="273"/>
      <c r="R1649" s="216" t="str">
        <f ca="1">IF(ISERROR($V1649),"",OFFSET('Smelter Look-up'!$C$4,$V1649-4,0)&amp;"")</f>
        <v/>
      </c>
      <c r="S1649" s="224" t="str">
        <f t="shared" ca="1" si="231"/>
        <v/>
      </c>
      <c r="T1649" s="224" t="str">
        <f ca="1">IF(B1649="","",IF(ISERROR(MATCH($J1649,SorP!$B$1:$B$6230,0)),"",INDIRECT("'SorP'!$A$"&amp;MATCH($J1649,SorP!$B$1:$B$6230,0))))</f>
        <v/>
      </c>
      <c r="U1649" s="240"/>
      <c r="V1649" s="274" t="e">
        <f>IF(C1649="",NA(),MATCH($B1649&amp;$C1649,'Smelter Look-up'!$J:$J,0))</f>
        <v>#N/A</v>
      </c>
      <c r="W1649" s="275"/>
      <c r="X1649" s="275">
        <f t="shared" ca="1" si="232"/>
        <v>0</v>
      </c>
      <c r="Y1649" s="275"/>
      <c r="Z1649" s="275"/>
      <c r="AB1649" s="277" t="str">
        <f t="shared" si="233"/>
        <v/>
      </c>
    </row>
    <row r="1650" spans="1:28" s="276" customFormat="1" ht="20.25">
      <c r="A1650" s="330"/>
      <c r="B1650" s="216" t="str">
        <f>IF(LEN(A1650)=0,"",INDEX('Smelter Look-up'!$A:$A,MATCH($A1650,'Smelter Look-up'!$E:$E,0)))</f>
        <v/>
      </c>
      <c r="C1650" s="220" t="str">
        <f>IF(LEN(A1650)=0,"",INDEX('Smelter Look-up'!$C:$C,MATCH($A1650,'Smelter Look-up'!$E:$E,0)))</f>
        <v/>
      </c>
      <c r="D1650" s="282"/>
      <c r="E1650" s="216" t="str">
        <f ca="1">IF(ISERROR($V1650),"",OFFSET('Smelter Look-up'!$D$4,$V1650-4,0)&amp;"")</f>
        <v/>
      </c>
      <c r="F1650" s="216" t="str">
        <f ca="1">IF(ISERROR($V1650),"",OFFSET('Smelter Look-up'!$E$4,$V1650-4,0))</f>
        <v/>
      </c>
      <c r="G1650" s="216" t="str">
        <f ca="1">IF(C1650=$X$4,"Enter smelter details",IF(ISERROR($V1650),"",OFFSET('Smelter Look-up'!$F$4,$V1650-4,0)))</f>
        <v/>
      </c>
      <c r="H1650" s="217" t="str">
        <f ca="1">IF(ISERROR($V1650),"",OFFSET('Smelter Look-up'!$G$4,$V1650-4,0))</f>
        <v/>
      </c>
      <c r="I1650" s="218" t="str">
        <f ca="1">IF(ISERROR($V1650),"",OFFSET('Smelter Look-up'!$H$4,$V1650-4,0))</f>
        <v/>
      </c>
      <c r="J1650" s="218" t="str">
        <f ca="1">IF(ISERROR($V1650),"",OFFSET('Smelter Look-up'!$I$4,$V1650-4,0))</f>
        <v/>
      </c>
      <c r="K1650" s="272"/>
      <c r="L1650" s="272"/>
      <c r="M1650" s="272"/>
      <c r="N1650" s="272"/>
      <c r="O1650" s="272"/>
      <c r="P1650" s="219"/>
      <c r="Q1650" s="273"/>
      <c r="R1650" s="216" t="str">
        <f ca="1">IF(ISERROR($V1650),"",OFFSET('Smelter Look-up'!$C$4,$V1650-4,0)&amp;"")</f>
        <v/>
      </c>
      <c r="S1650" s="224" t="str">
        <f t="shared" ca="1" si="231"/>
        <v/>
      </c>
      <c r="T1650" s="224" t="str">
        <f ca="1">IF(B1650="","",IF(ISERROR(MATCH($J1650,SorP!$B$1:$B$6230,0)),"",INDIRECT("'SorP'!$A$"&amp;MATCH($J1650,SorP!$B$1:$B$6230,0))))</f>
        <v/>
      </c>
      <c r="U1650" s="240"/>
      <c r="V1650" s="274" t="e">
        <f>IF(C1650="",NA(),MATCH($B1650&amp;$C1650,'Smelter Look-up'!$J:$J,0))</f>
        <v>#N/A</v>
      </c>
      <c r="W1650" s="275"/>
      <c r="X1650" s="275">
        <f t="shared" ca="1" si="232"/>
        <v>0</v>
      </c>
      <c r="Y1650" s="275"/>
      <c r="Z1650" s="275"/>
      <c r="AB1650" s="277" t="str">
        <f t="shared" si="233"/>
        <v/>
      </c>
    </row>
    <row r="1651" spans="1:28" s="276" customFormat="1" ht="20.25">
      <c r="A1651" s="330"/>
      <c r="B1651" s="216" t="str">
        <f>IF(LEN(A1651)=0,"",INDEX('Smelter Look-up'!$A:$A,MATCH($A1651,'Smelter Look-up'!$E:$E,0)))</f>
        <v/>
      </c>
      <c r="C1651" s="220" t="str">
        <f>IF(LEN(A1651)=0,"",INDEX('Smelter Look-up'!$C:$C,MATCH($A1651,'Smelter Look-up'!$E:$E,0)))</f>
        <v/>
      </c>
      <c r="D1651" s="282"/>
      <c r="E1651" s="216" t="str">
        <f ca="1">IF(ISERROR($V1651),"",OFFSET('Smelter Look-up'!$D$4,$V1651-4,0)&amp;"")</f>
        <v/>
      </c>
      <c r="F1651" s="216" t="str">
        <f ca="1">IF(ISERROR($V1651),"",OFFSET('Smelter Look-up'!$E$4,$V1651-4,0))</f>
        <v/>
      </c>
      <c r="G1651" s="216" t="str">
        <f ca="1">IF(C1651=$X$4,"Enter smelter details",IF(ISERROR($V1651),"",OFFSET('Smelter Look-up'!$F$4,$V1651-4,0)))</f>
        <v/>
      </c>
      <c r="H1651" s="217" t="str">
        <f ca="1">IF(ISERROR($V1651),"",OFFSET('Smelter Look-up'!$G$4,$V1651-4,0))</f>
        <v/>
      </c>
      <c r="I1651" s="218" t="str">
        <f ca="1">IF(ISERROR($V1651),"",OFFSET('Smelter Look-up'!$H$4,$V1651-4,0))</f>
        <v/>
      </c>
      <c r="J1651" s="218" t="str">
        <f ca="1">IF(ISERROR($V1651),"",OFFSET('Smelter Look-up'!$I$4,$V1651-4,0))</f>
        <v/>
      </c>
      <c r="K1651" s="272"/>
      <c r="L1651" s="272"/>
      <c r="M1651" s="272"/>
      <c r="N1651" s="272"/>
      <c r="O1651" s="272"/>
      <c r="P1651" s="219"/>
      <c r="Q1651" s="273"/>
      <c r="R1651" s="216" t="str">
        <f ca="1">IF(ISERROR($V1651),"",OFFSET('Smelter Look-up'!$C$4,$V1651-4,0)&amp;"")</f>
        <v/>
      </c>
      <c r="S1651" s="224" t="str">
        <f t="shared" ca="1" si="231"/>
        <v/>
      </c>
      <c r="T1651" s="224" t="str">
        <f ca="1">IF(B1651="","",IF(ISERROR(MATCH($J1651,SorP!$B$1:$B$6230,0)),"",INDIRECT("'SorP'!$A$"&amp;MATCH($J1651,SorP!$B$1:$B$6230,0))))</f>
        <v/>
      </c>
      <c r="U1651" s="240"/>
      <c r="V1651" s="274" t="e">
        <f>IF(C1651="",NA(),MATCH($B1651&amp;$C1651,'Smelter Look-up'!$J:$J,0))</f>
        <v>#N/A</v>
      </c>
      <c r="W1651" s="275"/>
      <c r="X1651" s="275">
        <f t="shared" ca="1" si="232"/>
        <v>0</v>
      </c>
      <c r="Y1651" s="275"/>
      <c r="Z1651" s="275"/>
      <c r="AB1651" s="277" t="str">
        <f t="shared" si="233"/>
        <v/>
      </c>
    </row>
    <row r="1652" spans="1:28" s="276" customFormat="1" ht="20.25">
      <c r="A1652" s="330"/>
      <c r="B1652" s="216" t="str">
        <f>IF(LEN(A1652)=0,"",INDEX('Smelter Look-up'!$A:$A,MATCH($A1652,'Smelter Look-up'!$E:$E,0)))</f>
        <v/>
      </c>
      <c r="C1652" s="220" t="str">
        <f>IF(LEN(A1652)=0,"",INDEX('Smelter Look-up'!$C:$C,MATCH($A1652,'Smelter Look-up'!$E:$E,0)))</f>
        <v/>
      </c>
      <c r="D1652" s="282"/>
      <c r="E1652" s="216" t="str">
        <f ca="1">IF(ISERROR($V1652),"",OFFSET('Smelter Look-up'!$D$4,$V1652-4,0)&amp;"")</f>
        <v/>
      </c>
      <c r="F1652" s="216" t="str">
        <f ca="1">IF(ISERROR($V1652),"",OFFSET('Smelter Look-up'!$E$4,$V1652-4,0))</f>
        <v/>
      </c>
      <c r="G1652" s="216" t="str">
        <f ca="1">IF(C1652=$X$4,"Enter smelter details",IF(ISERROR($V1652),"",OFFSET('Smelter Look-up'!$F$4,$V1652-4,0)))</f>
        <v/>
      </c>
      <c r="H1652" s="217" t="str">
        <f ca="1">IF(ISERROR($V1652),"",OFFSET('Smelter Look-up'!$G$4,$V1652-4,0))</f>
        <v/>
      </c>
      <c r="I1652" s="218" t="str">
        <f ca="1">IF(ISERROR($V1652),"",OFFSET('Smelter Look-up'!$H$4,$V1652-4,0))</f>
        <v/>
      </c>
      <c r="J1652" s="218" t="str">
        <f ca="1">IF(ISERROR($V1652),"",OFFSET('Smelter Look-up'!$I$4,$V1652-4,0))</f>
        <v/>
      </c>
      <c r="K1652" s="272"/>
      <c r="L1652" s="272"/>
      <c r="M1652" s="272"/>
      <c r="N1652" s="272"/>
      <c r="O1652" s="272"/>
      <c r="P1652" s="219"/>
      <c r="Q1652" s="273"/>
      <c r="R1652" s="216" t="str">
        <f ca="1">IF(ISERROR($V1652),"",OFFSET('Smelter Look-up'!$C$4,$V1652-4,0)&amp;"")</f>
        <v/>
      </c>
      <c r="S1652" s="224" t="str">
        <f t="shared" ca="1" si="231"/>
        <v/>
      </c>
      <c r="T1652" s="224" t="str">
        <f ca="1">IF(B1652="","",IF(ISERROR(MATCH($J1652,SorP!$B$1:$B$6230,0)),"",INDIRECT("'SorP'!$A$"&amp;MATCH($J1652,SorP!$B$1:$B$6230,0))))</f>
        <v/>
      </c>
      <c r="U1652" s="240"/>
      <c r="V1652" s="274" t="e">
        <f>IF(C1652="",NA(),MATCH($B1652&amp;$C1652,'Smelter Look-up'!$J:$J,0))</f>
        <v>#N/A</v>
      </c>
      <c r="W1652" s="275"/>
      <c r="X1652" s="275">
        <f t="shared" ca="1" si="232"/>
        <v>0</v>
      </c>
      <c r="Y1652" s="275"/>
      <c r="Z1652" s="275"/>
      <c r="AB1652" s="277" t="str">
        <f t="shared" si="233"/>
        <v/>
      </c>
    </row>
    <row r="1653" spans="1:28" s="276" customFormat="1" ht="20.25">
      <c r="A1653" s="330"/>
      <c r="B1653" s="216" t="str">
        <f>IF(LEN(A1653)=0,"",INDEX('Smelter Look-up'!$A:$A,MATCH($A1653,'Smelter Look-up'!$E:$E,0)))</f>
        <v/>
      </c>
      <c r="C1653" s="220" t="str">
        <f>IF(LEN(A1653)=0,"",INDEX('Smelter Look-up'!$C:$C,MATCH($A1653,'Smelter Look-up'!$E:$E,0)))</f>
        <v/>
      </c>
      <c r="D1653" s="282"/>
      <c r="E1653" s="216" t="str">
        <f ca="1">IF(ISERROR($V1653),"",OFFSET('Smelter Look-up'!$D$4,$V1653-4,0)&amp;"")</f>
        <v/>
      </c>
      <c r="F1653" s="216" t="str">
        <f ca="1">IF(ISERROR($V1653),"",OFFSET('Smelter Look-up'!$E$4,$V1653-4,0))</f>
        <v/>
      </c>
      <c r="G1653" s="216" t="str">
        <f ca="1">IF(C1653=$X$4,"Enter smelter details",IF(ISERROR($V1653),"",OFFSET('Smelter Look-up'!$F$4,$V1653-4,0)))</f>
        <v/>
      </c>
      <c r="H1653" s="217" t="str">
        <f ca="1">IF(ISERROR($V1653),"",OFFSET('Smelter Look-up'!$G$4,$V1653-4,0))</f>
        <v/>
      </c>
      <c r="I1653" s="218" t="str">
        <f ca="1">IF(ISERROR($V1653),"",OFFSET('Smelter Look-up'!$H$4,$V1653-4,0))</f>
        <v/>
      </c>
      <c r="J1653" s="218" t="str">
        <f ca="1">IF(ISERROR($V1653),"",OFFSET('Smelter Look-up'!$I$4,$V1653-4,0))</f>
        <v/>
      </c>
      <c r="K1653" s="272"/>
      <c r="L1653" s="272"/>
      <c r="M1653" s="272"/>
      <c r="N1653" s="272"/>
      <c r="O1653" s="272"/>
      <c r="P1653" s="219"/>
      <c r="Q1653" s="273"/>
      <c r="R1653" s="216" t="str">
        <f ca="1">IF(ISERROR($V1653),"",OFFSET('Smelter Look-up'!$C$4,$V1653-4,0)&amp;"")</f>
        <v/>
      </c>
      <c r="S1653" s="224" t="str">
        <f t="shared" ca="1" si="231"/>
        <v/>
      </c>
      <c r="T1653" s="224" t="str">
        <f ca="1">IF(B1653="","",IF(ISERROR(MATCH($J1653,SorP!$B$1:$B$6230,0)),"",INDIRECT("'SorP'!$A$"&amp;MATCH($J1653,SorP!$B$1:$B$6230,0))))</f>
        <v/>
      </c>
      <c r="U1653" s="240"/>
      <c r="V1653" s="274" t="e">
        <f>IF(C1653="",NA(),MATCH($B1653&amp;$C1653,'Smelter Look-up'!$J:$J,0))</f>
        <v>#N/A</v>
      </c>
      <c r="W1653" s="275"/>
      <c r="X1653" s="275">
        <f t="shared" ca="1" si="232"/>
        <v>0</v>
      </c>
      <c r="Y1653" s="275"/>
      <c r="Z1653" s="275"/>
      <c r="AB1653" s="277" t="str">
        <f t="shared" si="233"/>
        <v/>
      </c>
    </row>
    <row r="1654" spans="1:28" s="276" customFormat="1" ht="20.25">
      <c r="A1654" s="330"/>
      <c r="B1654" s="216" t="str">
        <f>IF(LEN(A1654)=0,"",INDEX('Smelter Look-up'!$A:$A,MATCH($A1654,'Smelter Look-up'!$E:$E,0)))</f>
        <v/>
      </c>
      <c r="C1654" s="220" t="str">
        <f>IF(LEN(A1654)=0,"",INDEX('Smelter Look-up'!$C:$C,MATCH($A1654,'Smelter Look-up'!$E:$E,0)))</f>
        <v/>
      </c>
      <c r="D1654" s="282"/>
      <c r="E1654" s="216" t="str">
        <f ca="1">IF(ISERROR($V1654),"",OFFSET('Smelter Look-up'!$D$4,$V1654-4,0)&amp;"")</f>
        <v/>
      </c>
      <c r="F1654" s="216" t="str">
        <f ca="1">IF(ISERROR($V1654),"",OFFSET('Smelter Look-up'!$E$4,$V1654-4,0))</f>
        <v/>
      </c>
      <c r="G1654" s="216" t="str">
        <f ca="1">IF(C1654=$X$4,"Enter smelter details",IF(ISERROR($V1654),"",OFFSET('Smelter Look-up'!$F$4,$V1654-4,0)))</f>
        <v/>
      </c>
      <c r="H1654" s="217" t="str">
        <f ca="1">IF(ISERROR($V1654),"",OFFSET('Smelter Look-up'!$G$4,$V1654-4,0))</f>
        <v/>
      </c>
      <c r="I1654" s="218" t="str">
        <f ca="1">IF(ISERROR($V1654),"",OFFSET('Smelter Look-up'!$H$4,$V1654-4,0))</f>
        <v/>
      </c>
      <c r="J1654" s="218" t="str">
        <f ca="1">IF(ISERROR($V1654),"",OFFSET('Smelter Look-up'!$I$4,$V1654-4,0))</f>
        <v/>
      </c>
      <c r="K1654" s="272"/>
      <c r="L1654" s="272"/>
      <c r="M1654" s="272"/>
      <c r="N1654" s="272"/>
      <c r="O1654" s="272"/>
      <c r="P1654" s="219"/>
      <c r="Q1654" s="273"/>
      <c r="R1654" s="216" t="str">
        <f ca="1">IF(ISERROR($V1654),"",OFFSET('Smelter Look-up'!$C$4,$V1654-4,0)&amp;"")</f>
        <v/>
      </c>
      <c r="S1654" s="224" t="str">
        <f t="shared" ca="1" si="231"/>
        <v/>
      </c>
      <c r="T1654" s="224" t="str">
        <f ca="1">IF(B1654="","",IF(ISERROR(MATCH($J1654,SorP!$B$1:$B$6230,0)),"",INDIRECT("'SorP'!$A$"&amp;MATCH($J1654,SorP!$B$1:$B$6230,0))))</f>
        <v/>
      </c>
      <c r="U1654" s="240"/>
      <c r="V1654" s="274" t="e">
        <f>IF(C1654="",NA(),MATCH($B1654&amp;$C1654,'Smelter Look-up'!$J:$J,0))</f>
        <v>#N/A</v>
      </c>
      <c r="W1654" s="275"/>
      <c r="X1654" s="275">
        <f t="shared" ca="1" si="232"/>
        <v>0</v>
      </c>
      <c r="Y1654" s="275"/>
      <c r="Z1654" s="275"/>
      <c r="AB1654" s="277" t="str">
        <f t="shared" si="233"/>
        <v/>
      </c>
    </row>
    <row r="1655" spans="1:28" s="276" customFormat="1" ht="20.25">
      <c r="A1655" s="330"/>
      <c r="B1655" s="216" t="str">
        <f>IF(LEN(A1655)=0,"",INDEX('Smelter Look-up'!$A:$A,MATCH($A1655,'Smelter Look-up'!$E:$E,0)))</f>
        <v/>
      </c>
      <c r="C1655" s="220" t="str">
        <f>IF(LEN(A1655)=0,"",INDEX('Smelter Look-up'!$C:$C,MATCH($A1655,'Smelter Look-up'!$E:$E,0)))</f>
        <v/>
      </c>
      <c r="D1655" s="282"/>
      <c r="E1655" s="216" t="str">
        <f ca="1">IF(ISERROR($V1655),"",OFFSET('Smelter Look-up'!$D$4,$V1655-4,0)&amp;"")</f>
        <v/>
      </c>
      <c r="F1655" s="216" t="str">
        <f ca="1">IF(ISERROR($V1655),"",OFFSET('Smelter Look-up'!$E$4,$V1655-4,0))</f>
        <v/>
      </c>
      <c r="G1655" s="216" t="str">
        <f ca="1">IF(C1655=$X$4,"Enter smelter details",IF(ISERROR($V1655),"",OFFSET('Smelter Look-up'!$F$4,$V1655-4,0)))</f>
        <v/>
      </c>
      <c r="H1655" s="217" t="str">
        <f ca="1">IF(ISERROR($V1655),"",OFFSET('Smelter Look-up'!$G$4,$V1655-4,0))</f>
        <v/>
      </c>
      <c r="I1655" s="218" t="str">
        <f ca="1">IF(ISERROR($V1655),"",OFFSET('Smelter Look-up'!$H$4,$V1655-4,0))</f>
        <v/>
      </c>
      <c r="J1655" s="218" t="str">
        <f ca="1">IF(ISERROR($V1655),"",OFFSET('Smelter Look-up'!$I$4,$V1655-4,0))</f>
        <v/>
      </c>
      <c r="K1655" s="272"/>
      <c r="L1655" s="272"/>
      <c r="M1655" s="272"/>
      <c r="N1655" s="272"/>
      <c r="O1655" s="272"/>
      <c r="P1655" s="219"/>
      <c r="Q1655" s="273"/>
      <c r="R1655" s="216" t="str">
        <f ca="1">IF(ISERROR($V1655),"",OFFSET('Smelter Look-up'!$C$4,$V1655-4,0)&amp;"")</f>
        <v/>
      </c>
      <c r="S1655" s="224" t="str">
        <f t="shared" ca="1" si="231"/>
        <v/>
      </c>
      <c r="T1655" s="224" t="str">
        <f ca="1">IF(B1655="","",IF(ISERROR(MATCH($J1655,SorP!$B$1:$B$6230,0)),"",INDIRECT("'SorP'!$A$"&amp;MATCH($J1655,SorP!$B$1:$B$6230,0))))</f>
        <v/>
      </c>
      <c r="U1655" s="240"/>
      <c r="V1655" s="274" t="e">
        <f>IF(C1655="",NA(),MATCH($B1655&amp;$C1655,'Smelter Look-up'!$J:$J,0))</f>
        <v>#N/A</v>
      </c>
      <c r="W1655" s="275"/>
      <c r="X1655" s="275">
        <f t="shared" ca="1" si="232"/>
        <v>0</v>
      </c>
      <c r="Y1655" s="275"/>
      <c r="Z1655" s="275"/>
      <c r="AB1655" s="277" t="str">
        <f t="shared" si="233"/>
        <v/>
      </c>
    </row>
    <row r="1656" spans="1:28" s="276" customFormat="1" ht="20.25">
      <c r="A1656" s="330"/>
      <c r="B1656" s="216" t="str">
        <f>IF(LEN(A1656)=0,"",INDEX('Smelter Look-up'!$A:$A,MATCH($A1656,'Smelter Look-up'!$E:$E,0)))</f>
        <v/>
      </c>
      <c r="C1656" s="220" t="str">
        <f>IF(LEN(A1656)=0,"",INDEX('Smelter Look-up'!$C:$C,MATCH($A1656,'Smelter Look-up'!$E:$E,0)))</f>
        <v/>
      </c>
      <c r="D1656" s="282"/>
      <c r="E1656" s="216" t="str">
        <f ca="1">IF(ISERROR($V1656),"",OFFSET('Smelter Look-up'!$D$4,$V1656-4,0)&amp;"")</f>
        <v/>
      </c>
      <c r="F1656" s="216" t="str">
        <f ca="1">IF(ISERROR($V1656),"",OFFSET('Smelter Look-up'!$E$4,$V1656-4,0))</f>
        <v/>
      </c>
      <c r="G1656" s="216" t="str">
        <f ca="1">IF(C1656=$X$4,"Enter smelter details",IF(ISERROR($V1656),"",OFFSET('Smelter Look-up'!$F$4,$V1656-4,0)))</f>
        <v/>
      </c>
      <c r="H1656" s="217" t="str">
        <f ca="1">IF(ISERROR($V1656),"",OFFSET('Smelter Look-up'!$G$4,$V1656-4,0))</f>
        <v/>
      </c>
      <c r="I1656" s="218" t="str">
        <f ca="1">IF(ISERROR($V1656),"",OFFSET('Smelter Look-up'!$H$4,$V1656-4,0))</f>
        <v/>
      </c>
      <c r="J1656" s="218" t="str">
        <f ca="1">IF(ISERROR($V1656),"",OFFSET('Smelter Look-up'!$I$4,$V1656-4,0))</f>
        <v/>
      </c>
      <c r="K1656" s="272"/>
      <c r="L1656" s="272"/>
      <c r="M1656" s="272"/>
      <c r="N1656" s="272"/>
      <c r="O1656" s="272"/>
      <c r="P1656" s="219"/>
      <c r="Q1656" s="273"/>
      <c r="R1656" s="216" t="str">
        <f ca="1">IF(ISERROR($V1656),"",OFFSET('Smelter Look-up'!$C$4,$V1656-4,0)&amp;"")</f>
        <v/>
      </c>
      <c r="S1656" s="224" t="str">
        <f t="shared" ca="1" si="231"/>
        <v/>
      </c>
      <c r="T1656" s="224" t="str">
        <f ca="1">IF(B1656="","",IF(ISERROR(MATCH($J1656,SorP!$B$1:$B$6230,0)),"",INDIRECT("'SorP'!$A$"&amp;MATCH($J1656,SorP!$B$1:$B$6230,0))))</f>
        <v/>
      </c>
      <c r="U1656" s="240"/>
      <c r="V1656" s="274" t="e">
        <f>IF(C1656="",NA(),MATCH($B1656&amp;$C1656,'Smelter Look-up'!$J:$J,0))</f>
        <v>#N/A</v>
      </c>
      <c r="W1656" s="275"/>
      <c r="X1656" s="275">
        <f t="shared" ca="1" si="232"/>
        <v>0</v>
      </c>
      <c r="Y1656" s="275"/>
      <c r="Z1656" s="275"/>
      <c r="AB1656" s="277" t="str">
        <f t="shared" si="233"/>
        <v/>
      </c>
    </row>
    <row r="1657" spans="1:28" s="276" customFormat="1" ht="20.25">
      <c r="A1657" s="330"/>
      <c r="B1657" s="216" t="str">
        <f>IF(LEN(A1657)=0,"",INDEX('Smelter Look-up'!$A:$A,MATCH($A1657,'Smelter Look-up'!$E:$E,0)))</f>
        <v/>
      </c>
      <c r="C1657" s="220" t="str">
        <f>IF(LEN(A1657)=0,"",INDEX('Smelter Look-up'!$C:$C,MATCH($A1657,'Smelter Look-up'!$E:$E,0)))</f>
        <v/>
      </c>
      <c r="D1657" s="282"/>
      <c r="E1657" s="216" t="str">
        <f ca="1">IF(ISERROR($V1657),"",OFFSET('Smelter Look-up'!$D$4,$V1657-4,0)&amp;"")</f>
        <v/>
      </c>
      <c r="F1657" s="216" t="str">
        <f ca="1">IF(ISERROR($V1657),"",OFFSET('Smelter Look-up'!$E$4,$V1657-4,0))</f>
        <v/>
      </c>
      <c r="G1657" s="216" t="str">
        <f ca="1">IF(C1657=$X$4,"Enter smelter details",IF(ISERROR($V1657),"",OFFSET('Smelter Look-up'!$F$4,$V1657-4,0)))</f>
        <v/>
      </c>
      <c r="H1657" s="217" t="str">
        <f ca="1">IF(ISERROR($V1657),"",OFFSET('Smelter Look-up'!$G$4,$V1657-4,0))</f>
        <v/>
      </c>
      <c r="I1657" s="218" t="str">
        <f ca="1">IF(ISERROR($V1657),"",OFFSET('Smelter Look-up'!$H$4,$V1657-4,0))</f>
        <v/>
      </c>
      <c r="J1657" s="218" t="str">
        <f ca="1">IF(ISERROR($V1657),"",OFFSET('Smelter Look-up'!$I$4,$V1657-4,0))</f>
        <v/>
      </c>
      <c r="K1657" s="272"/>
      <c r="L1657" s="272"/>
      <c r="M1657" s="272"/>
      <c r="N1657" s="272"/>
      <c r="O1657" s="272"/>
      <c r="P1657" s="219"/>
      <c r="Q1657" s="273"/>
      <c r="R1657" s="216" t="str">
        <f ca="1">IF(ISERROR($V1657),"",OFFSET('Smelter Look-up'!$C$4,$V1657-4,0)&amp;"")</f>
        <v/>
      </c>
      <c r="S1657" s="224" t="str">
        <f t="shared" ca="1" si="231"/>
        <v/>
      </c>
      <c r="T1657" s="224" t="str">
        <f ca="1">IF(B1657="","",IF(ISERROR(MATCH($J1657,SorP!$B$1:$B$6230,0)),"",INDIRECT("'SorP'!$A$"&amp;MATCH($J1657,SorP!$B$1:$B$6230,0))))</f>
        <v/>
      </c>
      <c r="U1657" s="240"/>
      <c r="V1657" s="274" t="e">
        <f>IF(C1657="",NA(),MATCH($B1657&amp;$C1657,'Smelter Look-up'!$J:$J,0))</f>
        <v>#N/A</v>
      </c>
      <c r="W1657" s="275"/>
      <c r="X1657" s="275">
        <f t="shared" ca="1" si="232"/>
        <v>0</v>
      </c>
      <c r="Y1657" s="275"/>
      <c r="Z1657" s="275"/>
      <c r="AB1657" s="277" t="str">
        <f t="shared" si="233"/>
        <v/>
      </c>
    </row>
    <row r="1658" spans="1:28" s="276" customFormat="1" ht="20.25">
      <c r="A1658" s="330"/>
      <c r="B1658" s="216" t="str">
        <f>IF(LEN(A1658)=0,"",INDEX('Smelter Look-up'!$A:$A,MATCH($A1658,'Smelter Look-up'!$E:$E,0)))</f>
        <v/>
      </c>
      <c r="C1658" s="220" t="str">
        <f>IF(LEN(A1658)=0,"",INDEX('Smelter Look-up'!$C:$C,MATCH($A1658,'Smelter Look-up'!$E:$E,0)))</f>
        <v/>
      </c>
      <c r="D1658" s="282"/>
      <c r="E1658" s="216" t="str">
        <f ca="1">IF(ISERROR($V1658),"",OFFSET('Smelter Look-up'!$D$4,$V1658-4,0)&amp;"")</f>
        <v/>
      </c>
      <c r="F1658" s="216" t="str">
        <f ca="1">IF(ISERROR($V1658),"",OFFSET('Smelter Look-up'!$E$4,$V1658-4,0))</f>
        <v/>
      </c>
      <c r="G1658" s="216" t="str">
        <f ca="1">IF(C1658=$X$4,"Enter smelter details",IF(ISERROR($V1658),"",OFFSET('Smelter Look-up'!$F$4,$V1658-4,0)))</f>
        <v/>
      </c>
      <c r="H1658" s="217" t="str">
        <f ca="1">IF(ISERROR($V1658),"",OFFSET('Smelter Look-up'!$G$4,$V1658-4,0))</f>
        <v/>
      </c>
      <c r="I1658" s="218" t="str">
        <f ca="1">IF(ISERROR($V1658),"",OFFSET('Smelter Look-up'!$H$4,$V1658-4,0))</f>
        <v/>
      </c>
      <c r="J1658" s="218" t="str">
        <f ca="1">IF(ISERROR($V1658),"",OFFSET('Smelter Look-up'!$I$4,$V1658-4,0))</f>
        <v/>
      </c>
      <c r="K1658" s="272"/>
      <c r="L1658" s="272"/>
      <c r="M1658" s="272"/>
      <c r="N1658" s="272"/>
      <c r="O1658" s="272"/>
      <c r="P1658" s="219"/>
      <c r="Q1658" s="273"/>
      <c r="R1658" s="216" t="str">
        <f ca="1">IF(ISERROR($V1658),"",OFFSET('Smelter Look-up'!$C$4,$V1658-4,0)&amp;"")</f>
        <v/>
      </c>
      <c r="S1658" s="224" t="str">
        <f t="shared" ca="1" si="231"/>
        <v/>
      </c>
      <c r="T1658" s="224" t="str">
        <f ca="1">IF(B1658="","",IF(ISERROR(MATCH($J1658,SorP!$B$1:$B$6230,0)),"",INDIRECT("'SorP'!$A$"&amp;MATCH($J1658,SorP!$B$1:$B$6230,0))))</f>
        <v/>
      </c>
      <c r="U1658" s="240"/>
      <c r="V1658" s="274" t="e">
        <f>IF(C1658="",NA(),MATCH($B1658&amp;$C1658,'Smelter Look-up'!$J:$J,0))</f>
        <v>#N/A</v>
      </c>
      <c r="W1658" s="275"/>
      <c r="X1658" s="275">
        <f t="shared" ca="1" si="232"/>
        <v>0</v>
      </c>
      <c r="Y1658" s="275"/>
      <c r="Z1658" s="275"/>
      <c r="AB1658" s="277" t="str">
        <f t="shared" si="233"/>
        <v/>
      </c>
    </row>
    <row r="1659" spans="1:28" s="276" customFormat="1" ht="20.25">
      <c r="A1659" s="330"/>
      <c r="B1659" s="216" t="str">
        <f>IF(LEN(A1659)=0,"",INDEX('Smelter Look-up'!$A:$A,MATCH($A1659,'Smelter Look-up'!$E:$E,0)))</f>
        <v/>
      </c>
      <c r="C1659" s="220" t="str">
        <f>IF(LEN(A1659)=0,"",INDEX('Smelter Look-up'!$C:$C,MATCH($A1659,'Smelter Look-up'!$E:$E,0)))</f>
        <v/>
      </c>
      <c r="D1659" s="282"/>
      <c r="E1659" s="216" t="str">
        <f ca="1">IF(ISERROR($V1659),"",OFFSET('Smelter Look-up'!$D$4,$V1659-4,0)&amp;"")</f>
        <v/>
      </c>
      <c r="F1659" s="216" t="str">
        <f ca="1">IF(ISERROR($V1659),"",OFFSET('Smelter Look-up'!$E$4,$V1659-4,0))</f>
        <v/>
      </c>
      <c r="G1659" s="216" t="str">
        <f ca="1">IF(C1659=$X$4,"Enter smelter details",IF(ISERROR($V1659),"",OFFSET('Smelter Look-up'!$F$4,$V1659-4,0)))</f>
        <v/>
      </c>
      <c r="H1659" s="217" t="str">
        <f ca="1">IF(ISERROR($V1659),"",OFFSET('Smelter Look-up'!$G$4,$V1659-4,0))</f>
        <v/>
      </c>
      <c r="I1659" s="218" t="str">
        <f ca="1">IF(ISERROR($V1659),"",OFFSET('Smelter Look-up'!$H$4,$V1659-4,0))</f>
        <v/>
      </c>
      <c r="J1659" s="218" t="str">
        <f ca="1">IF(ISERROR($V1659),"",OFFSET('Smelter Look-up'!$I$4,$V1659-4,0))</f>
        <v/>
      </c>
      <c r="K1659" s="272"/>
      <c r="L1659" s="272"/>
      <c r="M1659" s="272"/>
      <c r="N1659" s="272"/>
      <c r="O1659" s="272"/>
      <c r="P1659" s="219"/>
      <c r="Q1659" s="273"/>
      <c r="R1659" s="216" t="str">
        <f ca="1">IF(ISERROR($V1659),"",OFFSET('Smelter Look-up'!$C$4,$V1659-4,0)&amp;"")</f>
        <v/>
      </c>
      <c r="S1659" s="224" t="str">
        <f t="shared" ref="S1659" ca="1" si="234">IF(B1659="","",IF(ISERROR(MATCH($E1659,CL,0)),"Unknown",INDIRECT("'C'!$A$"&amp;MATCH($E1659,CL,0)+1)))</f>
        <v/>
      </c>
      <c r="T1659" s="224" t="str">
        <f ca="1">IF(B1659="","",IF(ISERROR(MATCH($J1659,SorP!$B$1:$B$6230,0)),"",INDIRECT("'SorP'!$A$"&amp;MATCH($J1659,SorP!$B$1:$B$6230,0))))</f>
        <v/>
      </c>
      <c r="U1659" s="240"/>
      <c r="V1659" s="274" t="e">
        <f>IF(C1659="",NA(),MATCH($B1659&amp;$C1659,'Smelter Look-up'!$J:$J,0))</f>
        <v>#N/A</v>
      </c>
      <c r="W1659" s="275"/>
      <c r="X1659" s="275">
        <f t="shared" ref="X1659" ca="1" si="235">IF(AND(C1659="Smelter not listed",OR(LEN(D1659)=0,LEN(E1659)=0)),1,0)</f>
        <v>0</v>
      </c>
      <c r="Y1659" s="275"/>
      <c r="Z1659" s="275"/>
      <c r="AB1659" s="277" t="str">
        <f t="shared" ref="AB1659" si="236">B1659&amp;C1659</f>
        <v/>
      </c>
    </row>
    <row r="1660" spans="1:28" s="276" customFormat="1" ht="20.25">
      <c r="A1660" s="330"/>
      <c r="B1660" s="216" t="str">
        <f>IF(LEN(A1660)=0,"",INDEX('Smelter Look-up'!$A:$A,MATCH($A1660,'Smelter Look-up'!$E:$E,0)))</f>
        <v/>
      </c>
      <c r="C1660" s="220" t="str">
        <f>IF(LEN(A1660)=0,"",INDEX('Smelter Look-up'!$C:$C,MATCH($A1660,'Smelter Look-up'!$E:$E,0)))</f>
        <v/>
      </c>
      <c r="D1660" s="282"/>
      <c r="E1660" s="216" t="str">
        <f ca="1">IF(ISERROR($V1660),"",OFFSET('Smelter Look-up'!$D$4,$V1660-4,0)&amp;"")</f>
        <v/>
      </c>
      <c r="F1660" s="216" t="str">
        <f ca="1">IF(ISERROR($V1660),"",OFFSET('Smelter Look-up'!$E$4,$V1660-4,0))</f>
        <v/>
      </c>
      <c r="G1660" s="216" t="str">
        <f ca="1">IF(C1660=$X$4,"Enter smelter details",IF(ISERROR($V1660),"",OFFSET('Smelter Look-up'!$F$4,$V1660-4,0)))</f>
        <v/>
      </c>
      <c r="H1660" s="217" t="str">
        <f ca="1">IF(ISERROR($V1660),"",OFFSET('Smelter Look-up'!$G$4,$V1660-4,0))</f>
        <v/>
      </c>
      <c r="I1660" s="218" t="str">
        <f ca="1">IF(ISERROR($V1660),"",OFFSET('Smelter Look-up'!$H$4,$V1660-4,0))</f>
        <v/>
      </c>
      <c r="J1660" s="218" t="str">
        <f ca="1">IF(ISERROR($V1660),"",OFFSET('Smelter Look-up'!$I$4,$V1660-4,0))</f>
        <v/>
      </c>
      <c r="K1660" s="272"/>
      <c r="L1660" s="272"/>
      <c r="M1660" s="272"/>
      <c r="N1660" s="272"/>
      <c r="O1660" s="272"/>
      <c r="P1660" s="219"/>
      <c r="Q1660" s="273"/>
      <c r="R1660" s="216" t="str">
        <f ca="1">IF(ISERROR($V1660),"",OFFSET('Smelter Look-up'!$C$4,$V1660-4,0)&amp;"")</f>
        <v/>
      </c>
      <c r="S1660" s="224" t="str">
        <f t="shared" ref="S1660:S1691" ca="1" si="237">IF(B1660="","",IF(ISERROR(MATCH($E1660,CL,0)),"Unknown",INDIRECT("'C'!$A$"&amp;MATCH($E1660,CL,0)+1)))</f>
        <v/>
      </c>
      <c r="T1660" s="224" t="str">
        <f ca="1">IF(B1660="","",IF(ISERROR(MATCH($J1660,SorP!$B$1:$B$6230,0)),"",INDIRECT("'SorP'!$A$"&amp;MATCH($J1660,SorP!$B$1:$B$6230,0))))</f>
        <v/>
      </c>
      <c r="U1660" s="240"/>
      <c r="V1660" s="274" t="e">
        <f>IF(C1660="",NA(),MATCH($B1660&amp;$C1660,'Smelter Look-up'!$J:$J,0))</f>
        <v>#N/A</v>
      </c>
      <c r="W1660" s="275"/>
      <c r="X1660" s="275">
        <f t="shared" ref="X1660:X1691" ca="1" si="238">IF(AND(C1660="Smelter not listed",OR(LEN(D1660)=0,LEN(E1660)=0)),1,0)</f>
        <v>0</v>
      </c>
      <c r="Y1660" s="275"/>
      <c r="Z1660" s="275"/>
      <c r="AB1660" s="277" t="str">
        <f t="shared" ref="AB1660:AB1691" si="239">B1660&amp;C1660</f>
        <v/>
      </c>
    </row>
    <row r="1661" spans="1:28" s="276" customFormat="1" ht="20.25">
      <c r="A1661" s="330"/>
      <c r="B1661" s="216" t="str">
        <f>IF(LEN(A1661)=0,"",INDEX('Smelter Look-up'!$A:$A,MATCH($A1661,'Smelter Look-up'!$E:$E,0)))</f>
        <v/>
      </c>
      <c r="C1661" s="220" t="str">
        <f>IF(LEN(A1661)=0,"",INDEX('Smelter Look-up'!$C:$C,MATCH($A1661,'Smelter Look-up'!$E:$E,0)))</f>
        <v/>
      </c>
      <c r="D1661" s="282"/>
      <c r="E1661" s="216" t="str">
        <f ca="1">IF(ISERROR($V1661),"",OFFSET('Smelter Look-up'!$D$4,$V1661-4,0)&amp;"")</f>
        <v/>
      </c>
      <c r="F1661" s="216" t="str">
        <f ca="1">IF(ISERROR($V1661),"",OFFSET('Smelter Look-up'!$E$4,$V1661-4,0))</f>
        <v/>
      </c>
      <c r="G1661" s="216" t="str">
        <f ca="1">IF(C1661=$X$4,"Enter smelter details",IF(ISERROR($V1661),"",OFFSET('Smelter Look-up'!$F$4,$V1661-4,0)))</f>
        <v/>
      </c>
      <c r="H1661" s="217" t="str">
        <f ca="1">IF(ISERROR($V1661),"",OFFSET('Smelter Look-up'!$G$4,$V1661-4,0))</f>
        <v/>
      </c>
      <c r="I1661" s="218" t="str">
        <f ca="1">IF(ISERROR($V1661),"",OFFSET('Smelter Look-up'!$H$4,$V1661-4,0))</f>
        <v/>
      </c>
      <c r="J1661" s="218" t="str">
        <f ca="1">IF(ISERROR($V1661),"",OFFSET('Smelter Look-up'!$I$4,$V1661-4,0))</f>
        <v/>
      </c>
      <c r="K1661" s="272"/>
      <c r="L1661" s="272"/>
      <c r="M1661" s="272"/>
      <c r="N1661" s="272"/>
      <c r="O1661" s="272"/>
      <c r="P1661" s="219"/>
      <c r="Q1661" s="273"/>
      <c r="R1661" s="216" t="str">
        <f ca="1">IF(ISERROR($V1661),"",OFFSET('Smelter Look-up'!$C$4,$V1661-4,0)&amp;"")</f>
        <v/>
      </c>
      <c r="S1661" s="224" t="str">
        <f t="shared" ca="1" si="237"/>
        <v/>
      </c>
      <c r="T1661" s="224" t="str">
        <f ca="1">IF(B1661="","",IF(ISERROR(MATCH($J1661,SorP!$B$1:$B$6230,0)),"",INDIRECT("'SorP'!$A$"&amp;MATCH($J1661,SorP!$B$1:$B$6230,0))))</f>
        <v/>
      </c>
      <c r="U1661" s="240"/>
      <c r="V1661" s="274" t="e">
        <f>IF(C1661="",NA(),MATCH($B1661&amp;$C1661,'Smelter Look-up'!$J:$J,0))</f>
        <v>#N/A</v>
      </c>
      <c r="W1661" s="275"/>
      <c r="X1661" s="275">
        <f t="shared" ca="1" si="238"/>
        <v>0</v>
      </c>
      <c r="Y1661" s="275"/>
      <c r="Z1661" s="275"/>
      <c r="AB1661" s="277" t="str">
        <f t="shared" si="239"/>
        <v/>
      </c>
    </row>
    <row r="1662" spans="1:28" s="276" customFormat="1" ht="20.25">
      <c r="A1662" s="330"/>
      <c r="B1662" s="216" t="str">
        <f>IF(LEN(A1662)=0,"",INDEX('Smelter Look-up'!$A:$A,MATCH($A1662,'Smelter Look-up'!$E:$E,0)))</f>
        <v/>
      </c>
      <c r="C1662" s="220" t="str">
        <f>IF(LEN(A1662)=0,"",INDEX('Smelter Look-up'!$C:$C,MATCH($A1662,'Smelter Look-up'!$E:$E,0)))</f>
        <v/>
      </c>
      <c r="D1662" s="282"/>
      <c r="E1662" s="216" t="str">
        <f ca="1">IF(ISERROR($V1662),"",OFFSET('Smelter Look-up'!$D$4,$V1662-4,0)&amp;"")</f>
        <v/>
      </c>
      <c r="F1662" s="216" t="str">
        <f ca="1">IF(ISERROR($V1662),"",OFFSET('Smelter Look-up'!$E$4,$V1662-4,0))</f>
        <v/>
      </c>
      <c r="G1662" s="216" t="str">
        <f ca="1">IF(C1662=$X$4,"Enter smelter details",IF(ISERROR($V1662),"",OFFSET('Smelter Look-up'!$F$4,$V1662-4,0)))</f>
        <v/>
      </c>
      <c r="H1662" s="217" t="str">
        <f ca="1">IF(ISERROR($V1662),"",OFFSET('Smelter Look-up'!$G$4,$V1662-4,0))</f>
        <v/>
      </c>
      <c r="I1662" s="218" t="str">
        <f ca="1">IF(ISERROR($V1662),"",OFFSET('Smelter Look-up'!$H$4,$V1662-4,0))</f>
        <v/>
      </c>
      <c r="J1662" s="218" t="str">
        <f ca="1">IF(ISERROR($V1662),"",OFFSET('Smelter Look-up'!$I$4,$V1662-4,0))</f>
        <v/>
      </c>
      <c r="K1662" s="272"/>
      <c r="L1662" s="272"/>
      <c r="M1662" s="272"/>
      <c r="N1662" s="272"/>
      <c r="O1662" s="272"/>
      <c r="P1662" s="219"/>
      <c r="Q1662" s="273"/>
      <c r="R1662" s="216" t="str">
        <f ca="1">IF(ISERROR($V1662),"",OFFSET('Smelter Look-up'!$C$4,$V1662-4,0)&amp;"")</f>
        <v/>
      </c>
      <c r="S1662" s="224" t="str">
        <f t="shared" ca="1" si="237"/>
        <v/>
      </c>
      <c r="T1662" s="224" t="str">
        <f ca="1">IF(B1662="","",IF(ISERROR(MATCH($J1662,SorP!$B$1:$B$6230,0)),"",INDIRECT("'SorP'!$A$"&amp;MATCH($J1662,SorP!$B$1:$B$6230,0))))</f>
        <v/>
      </c>
      <c r="U1662" s="240"/>
      <c r="V1662" s="274" t="e">
        <f>IF(C1662="",NA(),MATCH($B1662&amp;$C1662,'Smelter Look-up'!$J:$J,0))</f>
        <v>#N/A</v>
      </c>
      <c r="W1662" s="275"/>
      <c r="X1662" s="275">
        <f t="shared" ca="1" si="238"/>
        <v>0</v>
      </c>
      <c r="Y1662" s="275"/>
      <c r="Z1662" s="275"/>
      <c r="AB1662" s="277" t="str">
        <f t="shared" si="239"/>
        <v/>
      </c>
    </row>
    <row r="1663" spans="1:28" s="276" customFormat="1" ht="20.25">
      <c r="A1663" s="330"/>
      <c r="B1663" s="216" t="str">
        <f>IF(LEN(A1663)=0,"",INDEX('Smelter Look-up'!$A:$A,MATCH($A1663,'Smelter Look-up'!$E:$E,0)))</f>
        <v/>
      </c>
      <c r="C1663" s="220" t="str">
        <f>IF(LEN(A1663)=0,"",INDEX('Smelter Look-up'!$C:$C,MATCH($A1663,'Smelter Look-up'!$E:$E,0)))</f>
        <v/>
      </c>
      <c r="D1663" s="282"/>
      <c r="E1663" s="216" t="str">
        <f ca="1">IF(ISERROR($V1663),"",OFFSET('Smelter Look-up'!$D$4,$V1663-4,0)&amp;"")</f>
        <v/>
      </c>
      <c r="F1663" s="216" t="str">
        <f ca="1">IF(ISERROR($V1663),"",OFFSET('Smelter Look-up'!$E$4,$V1663-4,0))</f>
        <v/>
      </c>
      <c r="G1663" s="216" t="str">
        <f ca="1">IF(C1663=$X$4,"Enter smelter details",IF(ISERROR($V1663),"",OFFSET('Smelter Look-up'!$F$4,$V1663-4,0)))</f>
        <v/>
      </c>
      <c r="H1663" s="217" t="str">
        <f ca="1">IF(ISERROR($V1663),"",OFFSET('Smelter Look-up'!$G$4,$V1663-4,0))</f>
        <v/>
      </c>
      <c r="I1663" s="218" t="str">
        <f ca="1">IF(ISERROR($V1663),"",OFFSET('Smelter Look-up'!$H$4,$V1663-4,0))</f>
        <v/>
      </c>
      <c r="J1663" s="218" t="str">
        <f ca="1">IF(ISERROR($V1663),"",OFFSET('Smelter Look-up'!$I$4,$V1663-4,0))</f>
        <v/>
      </c>
      <c r="K1663" s="272"/>
      <c r="L1663" s="272"/>
      <c r="M1663" s="272"/>
      <c r="N1663" s="272"/>
      <c r="O1663" s="272"/>
      <c r="P1663" s="219"/>
      <c r="Q1663" s="273"/>
      <c r="R1663" s="216" t="str">
        <f ca="1">IF(ISERROR($V1663),"",OFFSET('Smelter Look-up'!$C$4,$V1663-4,0)&amp;"")</f>
        <v/>
      </c>
      <c r="S1663" s="224" t="str">
        <f t="shared" ca="1" si="237"/>
        <v/>
      </c>
      <c r="T1663" s="224" t="str">
        <f ca="1">IF(B1663="","",IF(ISERROR(MATCH($J1663,SorP!$B$1:$B$6230,0)),"",INDIRECT("'SorP'!$A$"&amp;MATCH($J1663,SorP!$B$1:$B$6230,0))))</f>
        <v/>
      </c>
      <c r="U1663" s="240"/>
      <c r="V1663" s="274" t="e">
        <f>IF(C1663="",NA(),MATCH($B1663&amp;$C1663,'Smelter Look-up'!$J:$J,0))</f>
        <v>#N/A</v>
      </c>
      <c r="W1663" s="275"/>
      <c r="X1663" s="275">
        <f t="shared" ca="1" si="238"/>
        <v>0</v>
      </c>
      <c r="Y1663" s="275"/>
      <c r="Z1663" s="275"/>
      <c r="AB1663" s="277" t="str">
        <f t="shared" si="239"/>
        <v/>
      </c>
    </row>
    <row r="1664" spans="1:28" s="276" customFormat="1" ht="20.25">
      <c r="A1664" s="330"/>
      <c r="B1664" s="216" t="str">
        <f>IF(LEN(A1664)=0,"",INDEX('Smelter Look-up'!$A:$A,MATCH($A1664,'Smelter Look-up'!$E:$E,0)))</f>
        <v/>
      </c>
      <c r="C1664" s="220" t="str">
        <f>IF(LEN(A1664)=0,"",INDEX('Smelter Look-up'!$C:$C,MATCH($A1664,'Smelter Look-up'!$E:$E,0)))</f>
        <v/>
      </c>
      <c r="D1664" s="282"/>
      <c r="E1664" s="216" t="str">
        <f ca="1">IF(ISERROR($V1664),"",OFFSET('Smelter Look-up'!$D$4,$V1664-4,0)&amp;"")</f>
        <v/>
      </c>
      <c r="F1664" s="216" t="str">
        <f ca="1">IF(ISERROR($V1664),"",OFFSET('Smelter Look-up'!$E$4,$V1664-4,0))</f>
        <v/>
      </c>
      <c r="G1664" s="216" t="str">
        <f ca="1">IF(C1664=$X$4,"Enter smelter details",IF(ISERROR($V1664),"",OFFSET('Smelter Look-up'!$F$4,$V1664-4,0)))</f>
        <v/>
      </c>
      <c r="H1664" s="217" t="str">
        <f ca="1">IF(ISERROR($V1664),"",OFFSET('Smelter Look-up'!$G$4,$V1664-4,0))</f>
        <v/>
      </c>
      <c r="I1664" s="218" t="str">
        <f ca="1">IF(ISERROR($V1664),"",OFFSET('Smelter Look-up'!$H$4,$V1664-4,0))</f>
        <v/>
      </c>
      <c r="J1664" s="218" t="str">
        <f ca="1">IF(ISERROR($V1664),"",OFFSET('Smelter Look-up'!$I$4,$V1664-4,0))</f>
        <v/>
      </c>
      <c r="K1664" s="272"/>
      <c r="L1664" s="272"/>
      <c r="M1664" s="272"/>
      <c r="N1664" s="272"/>
      <c r="O1664" s="272"/>
      <c r="P1664" s="219"/>
      <c r="Q1664" s="273"/>
      <c r="R1664" s="216" t="str">
        <f ca="1">IF(ISERROR($V1664),"",OFFSET('Smelter Look-up'!$C$4,$V1664-4,0)&amp;"")</f>
        <v/>
      </c>
      <c r="S1664" s="224" t="str">
        <f t="shared" ca="1" si="237"/>
        <v/>
      </c>
      <c r="T1664" s="224" t="str">
        <f ca="1">IF(B1664="","",IF(ISERROR(MATCH($J1664,SorP!$B$1:$B$6230,0)),"",INDIRECT("'SorP'!$A$"&amp;MATCH($J1664,SorP!$B$1:$B$6230,0))))</f>
        <v/>
      </c>
      <c r="U1664" s="240"/>
      <c r="V1664" s="274" t="e">
        <f>IF(C1664="",NA(),MATCH($B1664&amp;$C1664,'Smelter Look-up'!$J:$J,0))</f>
        <v>#N/A</v>
      </c>
      <c r="W1664" s="275"/>
      <c r="X1664" s="275">
        <f t="shared" ca="1" si="238"/>
        <v>0</v>
      </c>
      <c r="Y1664" s="275"/>
      <c r="Z1664" s="275"/>
      <c r="AB1664" s="277" t="str">
        <f t="shared" si="239"/>
        <v/>
      </c>
    </row>
    <row r="1665" spans="1:28" s="276" customFormat="1" ht="20.25">
      <c r="A1665" s="330"/>
      <c r="B1665" s="216" t="str">
        <f>IF(LEN(A1665)=0,"",INDEX('Smelter Look-up'!$A:$A,MATCH($A1665,'Smelter Look-up'!$E:$E,0)))</f>
        <v/>
      </c>
      <c r="C1665" s="220" t="str">
        <f>IF(LEN(A1665)=0,"",INDEX('Smelter Look-up'!$C:$C,MATCH($A1665,'Smelter Look-up'!$E:$E,0)))</f>
        <v/>
      </c>
      <c r="D1665" s="282"/>
      <c r="E1665" s="216" t="str">
        <f ca="1">IF(ISERROR($V1665),"",OFFSET('Smelter Look-up'!$D$4,$V1665-4,0)&amp;"")</f>
        <v/>
      </c>
      <c r="F1665" s="216" t="str">
        <f ca="1">IF(ISERROR($V1665),"",OFFSET('Smelter Look-up'!$E$4,$V1665-4,0))</f>
        <v/>
      </c>
      <c r="G1665" s="216" t="str">
        <f ca="1">IF(C1665=$X$4,"Enter smelter details",IF(ISERROR($V1665),"",OFFSET('Smelter Look-up'!$F$4,$V1665-4,0)))</f>
        <v/>
      </c>
      <c r="H1665" s="217" t="str">
        <f ca="1">IF(ISERROR($V1665),"",OFFSET('Smelter Look-up'!$G$4,$V1665-4,0))</f>
        <v/>
      </c>
      <c r="I1665" s="218" t="str">
        <f ca="1">IF(ISERROR($V1665),"",OFFSET('Smelter Look-up'!$H$4,$V1665-4,0))</f>
        <v/>
      </c>
      <c r="J1665" s="218" t="str">
        <f ca="1">IF(ISERROR($V1665),"",OFFSET('Smelter Look-up'!$I$4,$V1665-4,0))</f>
        <v/>
      </c>
      <c r="K1665" s="272"/>
      <c r="L1665" s="272"/>
      <c r="M1665" s="272"/>
      <c r="N1665" s="272"/>
      <c r="O1665" s="272"/>
      <c r="P1665" s="219"/>
      <c r="Q1665" s="273"/>
      <c r="R1665" s="216" t="str">
        <f ca="1">IF(ISERROR($V1665),"",OFFSET('Smelter Look-up'!$C$4,$V1665-4,0)&amp;"")</f>
        <v/>
      </c>
      <c r="S1665" s="224" t="str">
        <f t="shared" ca="1" si="237"/>
        <v/>
      </c>
      <c r="T1665" s="224" t="str">
        <f ca="1">IF(B1665="","",IF(ISERROR(MATCH($J1665,SorP!$B$1:$B$6230,0)),"",INDIRECT("'SorP'!$A$"&amp;MATCH($J1665,SorP!$B$1:$B$6230,0))))</f>
        <v/>
      </c>
      <c r="U1665" s="240"/>
      <c r="V1665" s="274" t="e">
        <f>IF(C1665="",NA(),MATCH($B1665&amp;$C1665,'Smelter Look-up'!$J:$J,0))</f>
        <v>#N/A</v>
      </c>
      <c r="W1665" s="275"/>
      <c r="X1665" s="275">
        <f t="shared" ca="1" si="238"/>
        <v>0</v>
      </c>
      <c r="Y1665" s="275"/>
      <c r="Z1665" s="275"/>
      <c r="AB1665" s="277" t="str">
        <f t="shared" si="239"/>
        <v/>
      </c>
    </row>
    <row r="1666" spans="1:28" s="276" customFormat="1" ht="20.25">
      <c r="A1666" s="330"/>
      <c r="B1666" s="216" t="str">
        <f>IF(LEN(A1666)=0,"",INDEX('Smelter Look-up'!$A:$A,MATCH($A1666,'Smelter Look-up'!$E:$E,0)))</f>
        <v/>
      </c>
      <c r="C1666" s="220" t="str">
        <f>IF(LEN(A1666)=0,"",INDEX('Smelter Look-up'!$C:$C,MATCH($A1666,'Smelter Look-up'!$E:$E,0)))</f>
        <v/>
      </c>
      <c r="D1666" s="282"/>
      <c r="E1666" s="216" t="str">
        <f ca="1">IF(ISERROR($V1666),"",OFFSET('Smelter Look-up'!$D$4,$V1666-4,0)&amp;"")</f>
        <v/>
      </c>
      <c r="F1666" s="216" t="str">
        <f ca="1">IF(ISERROR($V1666),"",OFFSET('Smelter Look-up'!$E$4,$V1666-4,0))</f>
        <v/>
      </c>
      <c r="G1666" s="216" t="str">
        <f ca="1">IF(C1666=$X$4,"Enter smelter details",IF(ISERROR($V1666),"",OFFSET('Smelter Look-up'!$F$4,$V1666-4,0)))</f>
        <v/>
      </c>
      <c r="H1666" s="217" t="str">
        <f ca="1">IF(ISERROR($V1666),"",OFFSET('Smelter Look-up'!$G$4,$V1666-4,0))</f>
        <v/>
      </c>
      <c r="I1666" s="218" t="str">
        <f ca="1">IF(ISERROR($V1666),"",OFFSET('Smelter Look-up'!$H$4,$V1666-4,0))</f>
        <v/>
      </c>
      <c r="J1666" s="218" t="str">
        <f ca="1">IF(ISERROR($V1666),"",OFFSET('Smelter Look-up'!$I$4,$V1666-4,0))</f>
        <v/>
      </c>
      <c r="K1666" s="272"/>
      <c r="L1666" s="272"/>
      <c r="M1666" s="272"/>
      <c r="N1666" s="272"/>
      <c r="O1666" s="272"/>
      <c r="P1666" s="219"/>
      <c r="Q1666" s="273"/>
      <c r="R1666" s="216" t="str">
        <f ca="1">IF(ISERROR($V1666),"",OFFSET('Smelter Look-up'!$C$4,$V1666-4,0)&amp;"")</f>
        <v/>
      </c>
      <c r="S1666" s="224" t="str">
        <f t="shared" ca="1" si="237"/>
        <v/>
      </c>
      <c r="T1666" s="224" t="str">
        <f ca="1">IF(B1666="","",IF(ISERROR(MATCH($J1666,SorP!$B$1:$B$6230,0)),"",INDIRECT("'SorP'!$A$"&amp;MATCH($J1666,SorP!$B$1:$B$6230,0))))</f>
        <v/>
      </c>
      <c r="U1666" s="240"/>
      <c r="V1666" s="274" t="e">
        <f>IF(C1666="",NA(),MATCH($B1666&amp;$C1666,'Smelter Look-up'!$J:$J,0))</f>
        <v>#N/A</v>
      </c>
      <c r="W1666" s="275"/>
      <c r="X1666" s="275">
        <f t="shared" ca="1" si="238"/>
        <v>0</v>
      </c>
      <c r="Y1666" s="275"/>
      <c r="Z1666" s="275"/>
      <c r="AB1666" s="277" t="str">
        <f t="shared" si="239"/>
        <v/>
      </c>
    </row>
    <row r="1667" spans="1:28" s="276" customFormat="1" ht="20.25">
      <c r="A1667" s="330"/>
      <c r="B1667" s="216" t="str">
        <f>IF(LEN(A1667)=0,"",INDEX('Smelter Look-up'!$A:$A,MATCH($A1667,'Smelter Look-up'!$E:$E,0)))</f>
        <v/>
      </c>
      <c r="C1667" s="220" t="str">
        <f>IF(LEN(A1667)=0,"",INDEX('Smelter Look-up'!$C:$C,MATCH($A1667,'Smelter Look-up'!$E:$E,0)))</f>
        <v/>
      </c>
      <c r="D1667" s="282"/>
      <c r="E1667" s="216" t="str">
        <f ca="1">IF(ISERROR($V1667),"",OFFSET('Smelter Look-up'!$D$4,$V1667-4,0)&amp;"")</f>
        <v/>
      </c>
      <c r="F1667" s="216" t="str">
        <f ca="1">IF(ISERROR($V1667),"",OFFSET('Smelter Look-up'!$E$4,$V1667-4,0))</f>
        <v/>
      </c>
      <c r="G1667" s="216" t="str">
        <f ca="1">IF(C1667=$X$4,"Enter smelter details",IF(ISERROR($V1667),"",OFFSET('Smelter Look-up'!$F$4,$V1667-4,0)))</f>
        <v/>
      </c>
      <c r="H1667" s="217" t="str">
        <f ca="1">IF(ISERROR($V1667),"",OFFSET('Smelter Look-up'!$G$4,$V1667-4,0))</f>
        <v/>
      </c>
      <c r="I1667" s="218" t="str">
        <f ca="1">IF(ISERROR($V1667),"",OFFSET('Smelter Look-up'!$H$4,$V1667-4,0))</f>
        <v/>
      </c>
      <c r="J1667" s="218" t="str">
        <f ca="1">IF(ISERROR($V1667),"",OFFSET('Smelter Look-up'!$I$4,$V1667-4,0))</f>
        <v/>
      </c>
      <c r="K1667" s="272"/>
      <c r="L1667" s="272"/>
      <c r="M1667" s="272"/>
      <c r="N1667" s="272"/>
      <c r="O1667" s="272"/>
      <c r="P1667" s="219"/>
      <c r="Q1667" s="273"/>
      <c r="R1667" s="216" t="str">
        <f ca="1">IF(ISERROR($V1667),"",OFFSET('Smelter Look-up'!$C$4,$V1667-4,0)&amp;"")</f>
        <v/>
      </c>
      <c r="S1667" s="224" t="str">
        <f t="shared" ca="1" si="237"/>
        <v/>
      </c>
      <c r="T1667" s="224" t="str">
        <f ca="1">IF(B1667="","",IF(ISERROR(MATCH($J1667,SorP!$B$1:$B$6230,0)),"",INDIRECT("'SorP'!$A$"&amp;MATCH($J1667,SorP!$B$1:$B$6230,0))))</f>
        <v/>
      </c>
      <c r="U1667" s="240"/>
      <c r="V1667" s="274" t="e">
        <f>IF(C1667="",NA(),MATCH($B1667&amp;$C1667,'Smelter Look-up'!$J:$J,0))</f>
        <v>#N/A</v>
      </c>
      <c r="W1667" s="275"/>
      <c r="X1667" s="275">
        <f t="shared" ca="1" si="238"/>
        <v>0</v>
      </c>
      <c r="Y1667" s="275"/>
      <c r="Z1667" s="275"/>
      <c r="AB1667" s="277" t="str">
        <f t="shared" si="239"/>
        <v/>
      </c>
    </row>
    <row r="1668" spans="1:28" s="276" customFormat="1" ht="20.25">
      <c r="A1668" s="330"/>
      <c r="B1668" s="216" t="str">
        <f>IF(LEN(A1668)=0,"",INDEX('Smelter Look-up'!$A:$A,MATCH($A1668,'Smelter Look-up'!$E:$E,0)))</f>
        <v/>
      </c>
      <c r="C1668" s="220" t="str">
        <f>IF(LEN(A1668)=0,"",INDEX('Smelter Look-up'!$C:$C,MATCH($A1668,'Smelter Look-up'!$E:$E,0)))</f>
        <v/>
      </c>
      <c r="D1668" s="282"/>
      <c r="E1668" s="216" t="str">
        <f ca="1">IF(ISERROR($V1668),"",OFFSET('Smelter Look-up'!$D$4,$V1668-4,0)&amp;"")</f>
        <v/>
      </c>
      <c r="F1668" s="216" t="str">
        <f ca="1">IF(ISERROR($V1668),"",OFFSET('Smelter Look-up'!$E$4,$V1668-4,0))</f>
        <v/>
      </c>
      <c r="G1668" s="216" t="str">
        <f ca="1">IF(C1668=$X$4,"Enter smelter details",IF(ISERROR($V1668),"",OFFSET('Smelter Look-up'!$F$4,$V1668-4,0)))</f>
        <v/>
      </c>
      <c r="H1668" s="217" t="str">
        <f ca="1">IF(ISERROR($V1668),"",OFFSET('Smelter Look-up'!$G$4,$V1668-4,0))</f>
        <v/>
      </c>
      <c r="I1668" s="218" t="str">
        <f ca="1">IF(ISERROR($V1668),"",OFFSET('Smelter Look-up'!$H$4,$V1668-4,0))</f>
        <v/>
      </c>
      <c r="J1668" s="218" t="str">
        <f ca="1">IF(ISERROR($V1668),"",OFFSET('Smelter Look-up'!$I$4,$V1668-4,0))</f>
        <v/>
      </c>
      <c r="K1668" s="272"/>
      <c r="L1668" s="272"/>
      <c r="M1668" s="272"/>
      <c r="N1668" s="272"/>
      <c r="O1668" s="272"/>
      <c r="P1668" s="219"/>
      <c r="Q1668" s="273"/>
      <c r="R1668" s="216" t="str">
        <f ca="1">IF(ISERROR($V1668),"",OFFSET('Smelter Look-up'!$C$4,$V1668-4,0)&amp;"")</f>
        <v/>
      </c>
      <c r="S1668" s="224" t="str">
        <f t="shared" ca="1" si="237"/>
        <v/>
      </c>
      <c r="T1668" s="224" t="str">
        <f ca="1">IF(B1668="","",IF(ISERROR(MATCH($J1668,SorP!$B$1:$B$6230,0)),"",INDIRECT("'SorP'!$A$"&amp;MATCH($J1668,SorP!$B$1:$B$6230,0))))</f>
        <v/>
      </c>
      <c r="U1668" s="240"/>
      <c r="V1668" s="274" t="e">
        <f>IF(C1668="",NA(),MATCH($B1668&amp;$C1668,'Smelter Look-up'!$J:$J,0))</f>
        <v>#N/A</v>
      </c>
      <c r="W1668" s="275"/>
      <c r="X1668" s="275">
        <f t="shared" ca="1" si="238"/>
        <v>0</v>
      </c>
      <c r="Y1668" s="275"/>
      <c r="Z1668" s="275"/>
      <c r="AB1668" s="277" t="str">
        <f t="shared" si="239"/>
        <v/>
      </c>
    </row>
    <row r="1669" spans="1:28" s="276" customFormat="1" ht="20.25">
      <c r="A1669" s="330"/>
      <c r="B1669" s="216" t="str">
        <f>IF(LEN(A1669)=0,"",INDEX('Smelter Look-up'!$A:$A,MATCH($A1669,'Smelter Look-up'!$E:$E,0)))</f>
        <v/>
      </c>
      <c r="C1669" s="220" t="str">
        <f>IF(LEN(A1669)=0,"",INDEX('Smelter Look-up'!$C:$C,MATCH($A1669,'Smelter Look-up'!$E:$E,0)))</f>
        <v/>
      </c>
      <c r="D1669" s="282"/>
      <c r="E1669" s="216" t="str">
        <f ca="1">IF(ISERROR($V1669),"",OFFSET('Smelter Look-up'!$D$4,$V1669-4,0)&amp;"")</f>
        <v/>
      </c>
      <c r="F1669" s="216" t="str">
        <f ca="1">IF(ISERROR($V1669),"",OFFSET('Smelter Look-up'!$E$4,$V1669-4,0))</f>
        <v/>
      </c>
      <c r="G1669" s="216" t="str">
        <f ca="1">IF(C1669=$X$4,"Enter smelter details",IF(ISERROR($V1669),"",OFFSET('Smelter Look-up'!$F$4,$V1669-4,0)))</f>
        <v/>
      </c>
      <c r="H1669" s="217" t="str">
        <f ca="1">IF(ISERROR($V1669),"",OFFSET('Smelter Look-up'!$G$4,$V1669-4,0))</f>
        <v/>
      </c>
      <c r="I1669" s="218" t="str">
        <f ca="1">IF(ISERROR($V1669),"",OFFSET('Smelter Look-up'!$H$4,$V1669-4,0))</f>
        <v/>
      </c>
      <c r="J1669" s="218" t="str">
        <f ca="1">IF(ISERROR($V1669),"",OFFSET('Smelter Look-up'!$I$4,$V1669-4,0))</f>
        <v/>
      </c>
      <c r="K1669" s="272"/>
      <c r="L1669" s="272"/>
      <c r="M1669" s="272"/>
      <c r="N1669" s="272"/>
      <c r="O1669" s="272"/>
      <c r="P1669" s="219"/>
      <c r="Q1669" s="273"/>
      <c r="R1669" s="216" t="str">
        <f ca="1">IF(ISERROR($V1669),"",OFFSET('Smelter Look-up'!$C$4,$V1669-4,0)&amp;"")</f>
        <v/>
      </c>
      <c r="S1669" s="224" t="str">
        <f t="shared" ca="1" si="237"/>
        <v/>
      </c>
      <c r="T1669" s="224" t="str">
        <f ca="1">IF(B1669="","",IF(ISERROR(MATCH($J1669,SorP!$B$1:$B$6230,0)),"",INDIRECT("'SorP'!$A$"&amp;MATCH($J1669,SorP!$B$1:$B$6230,0))))</f>
        <v/>
      </c>
      <c r="U1669" s="240"/>
      <c r="V1669" s="274" t="e">
        <f>IF(C1669="",NA(),MATCH($B1669&amp;$C1669,'Smelter Look-up'!$J:$J,0))</f>
        <v>#N/A</v>
      </c>
      <c r="W1669" s="275"/>
      <c r="X1669" s="275">
        <f t="shared" ca="1" si="238"/>
        <v>0</v>
      </c>
      <c r="Y1669" s="275"/>
      <c r="Z1669" s="275"/>
      <c r="AB1669" s="277" t="str">
        <f t="shared" si="239"/>
        <v/>
      </c>
    </row>
    <row r="1670" spans="1:28" s="276" customFormat="1" ht="20.25">
      <c r="A1670" s="330"/>
      <c r="B1670" s="216" t="str">
        <f>IF(LEN(A1670)=0,"",INDEX('Smelter Look-up'!$A:$A,MATCH($A1670,'Smelter Look-up'!$E:$E,0)))</f>
        <v/>
      </c>
      <c r="C1670" s="220" t="str">
        <f>IF(LEN(A1670)=0,"",INDEX('Smelter Look-up'!$C:$C,MATCH($A1670,'Smelter Look-up'!$E:$E,0)))</f>
        <v/>
      </c>
      <c r="D1670" s="282"/>
      <c r="E1670" s="216" t="str">
        <f ca="1">IF(ISERROR($V1670),"",OFFSET('Smelter Look-up'!$D$4,$V1670-4,0)&amp;"")</f>
        <v/>
      </c>
      <c r="F1670" s="216" t="str">
        <f ca="1">IF(ISERROR($V1670),"",OFFSET('Smelter Look-up'!$E$4,$V1670-4,0))</f>
        <v/>
      </c>
      <c r="G1670" s="216" t="str">
        <f ca="1">IF(C1670=$X$4,"Enter smelter details",IF(ISERROR($V1670),"",OFFSET('Smelter Look-up'!$F$4,$V1670-4,0)))</f>
        <v/>
      </c>
      <c r="H1670" s="217" t="str">
        <f ca="1">IF(ISERROR($V1670),"",OFFSET('Smelter Look-up'!$G$4,$V1670-4,0))</f>
        <v/>
      </c>
      <c r="I1670" s="218" t="str">
        <f ca="1">IF(ISERROR($V1670),"",OFFSET('Smelter Look-up'!$H$4,$V1670-4,0))</f>
        <v/>
      </c>
      <c r="J1670" s="218" t="str">
        <f ca="1">IF(ISERROR($V1670),"",OFFSET('Smelter Look-up'!$I$4,$V1670-4,0))</f>
        <v/>
      </c>
      <c r="K1670" s="272"/>
      <c r="L1670" s="272"/>
      <c r="M1670" s="272"/>
      <c r="N1670" s="272"/>
      <c r="O1670" s="272"/>
      <c r="P1670" s="219"/>
      <c r="Q1670" s="273"/>
      <c r="R1670" s="216" t="str">
        <f ca="1">IF(ISERROR($V1670),"",OFFSET('Smelter Look-up'!$C$4,$V1670-4,0)&amp;"")</f>
        <v/>
      </c>
      <c r="S1670" s="224" t="str">
        <f t="shared" ca="1" si="237"/>
        <v/>
      </c>
      <c r="T1670" s="224" t="str">
        <f ca="1">IF(B1670="","",IF(ISERROR(MATCH($J1670,SorP!$B$1:$B$6230,0)),"",INDIRECT("'SorP'!$A$"&amp;MATCH($J1670,SorP!$B$1:$B$6230,0))))</f>
        <v/>
      </c>
      <c r="U1670" s="240"/>
      <c r="V1670" s="274" t="e">
        <f>IF(C1670="",NA(),MATCH($B1670&amp;$C1670,'Smelter Look-up'!$J:$J,0))</f>
        <v>#N/A</v>
      </c>
      <c r="W1670" s="275"/>
      <c r="X1670" s="275">
        <f t="shared" ca="1" si="238"/>
        <v>0</v>
      </c>
      <c r="Y1670" s="275"/>
      <c r="Z1670" s="275"/>
      <c r="AB1670" s="277" t="str">
        <f t="shared" si="239"/>
        <v/>
      </c>
    </row>
    <row r="1671" spans="1:28" s="276" customFormat="1" ht="20.25">
      <c r="A1671" s="330"/>
      <c r="B1671" s="216" t="str">
        <f>IF(LEN(A1671)=0,"",INDEX('Smelter Look-up'!$A:$A,MATCH($A1671,'Smelter Look-up'!$E:$E,0)))</f>
        <v/>
      </c>
      <c r="C1671" s="220" t="str">
        <f>IF(LEN(A1671)=0,"",INDEX('Smelter Look-up'!$C:$C,MATCH($A1671,'Smelter Look-up'!$E:$E,0)))</f>
        <v/>
      </c>
      <c r="D1671" s="282"/>
      <c r="E1671" s="216" t="str">
        <f ca="1">IF(ISERROR($V1671),"",OFFSET('Smelter Look-up'!$D$4,$V1671-4,0)&amp;"")</f>
        <v/>
      </c>
      <c r="F1671" s="216" t="str">
        <f ca="1">IF(ISERROR($V1671),"",OFFSET('Smelter Look-up'!$E$4,$V1671-4,0))</f>
        <v/>
      </c>
      <c r="G1671" s="216" t="str">
        <f ca="1">IF(C1671=$X$4,"Enter smelter details",IF(ISERROR($V1671),"",OFFSET('Smelter Look-up'!$F$4,$V1671-4,0)))</f>
        <v/>
      </c>
      <c r="H1671" s="217" t="str">
        <f ca="1">IF(ISERROR($V1671),"",OFFSET('Smelter Look-up'!$G$4,$V1671-4,0))</f>
        <v/>
      </c>
      <c r="I1671" s="218" t="str">
        <f ca="1">IF(ISERROR($V1671),"",OFFSET('Smelter Look-up'!$H$4,$V1671-4,0))</f>
        <v/>
      </c>
      <c r="J1671" s="218" t="str">
        <f ca="1">IF(ISERROR($V1671),"",OFFSET('Smelter Look-up'!$I$4,$V1671-4,0))</f>
        <v/>
      </c>
      <c r="K1671" s="272"/>
      <c r="L1671" s="272"/>
      <c r="M1671" s="272"/>
      <c r="N1671" s="272"/>
      <c r="O1671" s="272"/>
      <c r="P1671" s="219"/>
      <c r="Q1671" s="273"/>
      <c r="R1671" s="216" t="str">
        <f ca="1">IF(ISERROR($V1671),"",OFFSET('Smelter Look-up'!$C$4,$V1671-4,0)&amp;"")</f>
        <v/>
      </c>
      <c r="S1671" s="224" t="str">
        <f t="shared" ca="1" si="237"/>
        <v/>
      </c>
      <c r="T1671" s="224" t="str">
        <f ca="1">IF(B1671="","",IF(ISERROR(MATCH($J1671,SorP!$B$1:$B$6230,0)),"",INDIRECT("'SorP'!$A$"&amp;MATCH($J1671,SorP!$B$1:$B$6230,0))))</f>
        <v/>
      </c>
      <c r="U1671" s="240"/>
      <c r="V1671" s="274" t="e">
        <f>IF(C1671="",NA(),MATCH($B1671&amp;$C1671,'Smelter Look-up'!$J:$J,0))</f>
        <v>#N/A</v>
      </c>
      <c r="W1671" s="275"/>
      <c r="X1671" s="275">
        <f t="shared" ca="1" si="238"/>
        <v>0</v>
      </c>
      <c r="Y1671" s="275"/>
      <c r="Z1671" s="275"/>
      <c r="AB1671" s="277" t="str">
        <f t="shared" si="239"/>
        <v/>
      </c>
    </row>
    <row r="1672" spans="1:28" s="276" customFormat="1" ht="20.25">
      <c r="A1672" s="330"/>
      <c r="B1672" s="216" t="str">
        <f>IF(LEN(A1672)=0,"",INDEX('Smelter Look-up'!$A:$A,MATCH($A1672,'Smelter Look-up'!$E:$E,0)))</f>
        <v/>
      </c>
      <c r="C1672" s="220" t="str">
        <f>IF(LEN(A1672)=0,"",INDEX('Smelter Look-up'!$C:$C,MATCH($A1672,'Smelter Look-up'!$E:$E,0)))</f>
        <v/>
      </c>
      <c r="D1672" s="282"/>
      <c r="E1672" s="216" t="str">
        <f ca="1">IF(ISERROR($V1672),"",OFFSET('Smelter Look-up'!$D$4,$V1672-4,0)&amp;"")</f>
        <v/>
      </c>
      <c r="F1672" s="216" t="str">
        <f ca="1">IF(ISERROR($V1672),"",OFFSET('Smelter Look-up'!$E$4,$V1672-4,0))</f>
        <v/>
      </c>
      <c r="G1672" s="216" t="str">
        <f ca="1">IF(C1672=$X$4,"Enter smelter details",IF(ISERROR($V1672),"",OFFSET('Smelter Look-up'!$F$4,$V1672-4,0)))</f>
        <v/>
      </c>
      <c r="H1672" s="217" t="str">
        <f ca="1">IF(ISERROR($V1672),"",OFFSET('Smelter Look-up'!$G$4,$V1672-4,0))</f>
        <v/>
      </c>
      <c r="I1672" s="218" t="str">
        <f ca="1">IF(ISERROR($V1672),"",OFFSET('Smelter Look-up'!$H$4,$V1672-4,0))</f>
        <v/>
      </c>
      <c r="J1672" s="218" t="str">
        <f ca="1">IF(ISERROR($V1672),"",OFFSET('Smelter Look-up'!$I$4,$V1672-4,0))</f>
        <v/>
      </c>
      <c r="K1672" s="272"/>
      <c r="L1672" s="272"/>
      <c r="M1672" s="272"/>
      <c r="N1672" s="272"/>
      <c r="O1672" s="272"/>
      <c r="P1672" s="219"/>
      <c r="Q1672" s="273"/>
      <c r="R1672" s="216" t="str">
        <f ca="1">IF(ISERROR($V1672),"",OFFSET('Smelter Look-up'!$C$4,$V1672-4,0)&amp;"")</f>
        <v/>
      </c>
      <c r="S1672" s="224" t="str">
        <f t="shared" ca="1" si="237"/>
        <v/>
      </c>
      <c r="T1672" s="224" t="str">
        <f ca="1">IF(B1672="","",IF(ISERROR(MATCH($J1672,SorP!$B$1:$B$6230,0)),"",INDIRECT("'SorP'!$A$"&amp;MATCH($J1672,SorP!$B$1:$B$6230,0))))</f>
        <v/>
      </c>
      <c r="U1672" s="240"/>
      <c r="V1672" s="274" t="e">
        <f>IF(C1672="",NA(),MATCH($B1672&amp;$C1672,'Smelter Look-up'!$J:$J,0))</f>
        <v>#N/A</v>
      </c>
      <c r="W1672" s="275"/>
      <c r="X1672" s="275">
        <f t="shared" ca="1" si="238"/>
        <v>0</v>
      </c>
      <c r="Y1672" s="275"/>
      <c r="Z1672" s="275"/>
      <c r="AB1672" s="277" t="str">
        <f t="shared" si="239"/>
        <v/>
      </c>
    </row>
    <row r="1673" spans="1:28" s="276" customFormat="1" ht="20.25">
      <c r="A1673" s="330"/>
      <c r="B1673" s="216" t="str">
        <f>IF(LEN(A1673)=0,"",INDEX('Smelter Look-up'!$A:$A,MATCH($A1673,'Smelter Look-up'!$E:$E,0)))</f>
        <v/>
      </c>
      <c r="C1673" s="220" t="str">
        <f>IF(LEN(A1673)=0,"",INDEX('Smelter Look-up'!$C:$C,MATCH($A1673,'Smelter Look-up'!$E:$E,0)))</f>
        <v/>
      </c>
      <c r="D1673" s="282"/>
      <c r="E1673" s="216" t="str">
        <f ca="1">IF(ISERROR($V1673),"",OFFSET('Smelter Look-up'!$D$4,$V1673-4,0)&amp;"")</f>
        <v/>
      </c>
      <c r="F1673" s="216" t="str">
        <f ca="1">IF(ISERROR($V1673),"",OFFSET('Smelter Look-up'!$E$4,$V1673-4,0))</f>
        <v/>
      </c>
      <c r="G1673" s="216" t="str">
        <f ca="1">IF(C1673=$X$4,"Enter smelter details",IF(ISERROR($V1673),"",OFFSET('Smelter Look-up'!$F$4,$V1673-4,0)))</f>
        <v/>
      </c>
      <c r="H1673" s="217" t="str">
        <f ca="1">IF(ISERROR($V1673),"",OFFSET('Smelter Look-up'!$G$4,$V1673-4,0))</f>
        <v/>
      </c>
      <c r="I1673" s="218" t="str">
        <f ca="1">IF(ISERROR($V1673),"",OFFSET('Smelter Look-up'!$H$4,$V1673-4,0))</f>
        <v/>
      </c>
      <c r="J1673" s="218" t="str">
        <f ca="1">IF(ISERROR($V1673),"",OFFSET('Smelter Look-up'!$I$4,$V1673-4,0))</f>
        <v/>
      </c>
      <c r="K1673" s="272"/>
      <c r="L1673" s="272"/>
      <c r="M1673" s="272"/>
      <c r="N1673" s="272"/>
      <c r="O1673" s="272"/>
      <c r="P1673" s="219"/>
      <c r="Q1673" s="273"/>
      <c r="R1673" s="216" t="str">
        <f ca="1">IF(ISERROR($V1673),"",OFFSET('Smelter Look-up'!$C$4,$V1673-4,0)&amp;"")</f>
        <v/>
      </c>
      <c r="S1673" s="224" t="str">
        <f t="shared" ca="1" si="237"/>
        <v/>
      </c>
      <c r="T1673" s="224" t="str">
        <f ca="1">IF(B1673="","",IF(ISERROR(MATCH($J1673,SorP!$B$1:$B$6230,0)),"",INDIRECT("'SorP'!$A$"&amp;MATCH($J1673,SorP!$B$1:$B$6230,0))))</f>
        <v/>
      </c>
      <c r="U1673" s="240"/>
      <c r="V1673" s="274" t="e">
        <f>IF(C1673="",NA(),MATCH($B1673&amp;$C1673,'Smelter Look-up'!$J:$J,0))</f>
        <v>#N/A</v>
      </c>
      <c r="W1673" s="275"/>
      <c r="X1673" s="275">
        <f t="shared" ca="1" si="238"/>
        <v>0</v>
      </c>
      <c r="Y1673" s="275"/>
      <c r="Z1673" s="275"/>
      <c r="AB1673" s="277" t="str">
        <f t="shared" si="239"/>
        <v/>
      </c>
    </row>
    <row r="1674" spans="1:28" s="276" customFormat="1" ht="20.25">
      <c r="A1674" s="330"/>
      <c r="B1674" s="216" t="str">
        <f>IF(LEN(A1674)=0,"",INDEX('Smelter Look-up'!$A:$A,MATCH($A1674,'Smelter Look-up'!$E:$E,0)))</f>
        <v/>
      </c>
      <c r="C1674" s="220" t="str">
        <f>IF(LEN(A1674)=0,"",INDEX('Smelter Look-up'!$C:$C,MATCH($A1674,'Smelter Look-up'!$E:$E,0)))</f>
        <v/>
      </c>
      <c r="D1674" s="282"/>
      <c r="E1674" s="216" t="str">
        <f ca="1">IF(ISERROR($V1674),"",OFFSET('Smelter Look-up'!$D$4,$V1674-4,0)&amp;"")</f>
        <v/>
      </c>
      <c r="F1674" s="216" t="str">
        <f ca="1">IF(ISERROR($V1674),"",OFFSET('Smelter Look-up'!$E$4,$V1674-4,0))</f>
        <v/>
      </c>
      <c r="G1674" s="216" t="str">
        <f ca="1">IF(C1674=$X$4,"Enter smelter details",IF(ISERROR($V1674),"",OFFSET('Smelter Look-up'!$F$4,$V1674-4,0)))</f>
        <v/>
      </c>
      <c r="H1674" s="217" t="str">
        <f ca="1">IF(ISERROR($V1674),"",OFFSET('Smelter Look-up'!$G$4,$V1674-4,0))</f>
        <v/>
      </c>
      <c r="I1674" s="218" t="str">
        <f ca="1">IF(ISERROR($V1674),"",OFFSET('Smelter Look-up'!$H$4,$V1674-4,0))</f>
        <v/>
      </c>
      <c r="J1674" s="218" t="str">
        <f ca="1">IF(ISERROR($V1674),"",OFFSET('Smelter Look-up'!$I$4,$V1674-4,0))</f>
        <v/>
      </c>
      <c r="K1674" s="272"/>
      <c r="L1674" s="272"/>
      <c r="M1674" s="272"/>
      <c r="N1674" s="272"/>
      <c r="O1674" s="272"/>
      <c r="P1674" s="219"/>
      <c r="Q1674" s="273"/>
      <c r="R1674" s="216" t="str">
        <f ca="1">IF(ISERROR($V1674),"",OFFSET('Smelter Look-up'!$C$4,$V1674-4,0)&amp;"")</f>
        <v/>
      </c>
      <c r="S1674" s="224" t="str">
        <f t="shared" ca="1" si="237"/>
        <v/>
      </c>
      <c r="T1674" s="224" t="str">
        <f ca="1">IF(B1674="","",IF(ISERROR(MATCH($J1674,SorP!$B$1:$B$6230,0)),"",INDIRECT("'SorP'!$A$"&amp;MATCH($J1674,SorP!$B$1:$B$6230,0))))</f>
        <v/>
      </c>
      <c r="U1674" s="240"/>
      <c r="V1674" s="274" t="e">
        <f>IF(C1674="",NA(),MATCH($B1674&amp;$C1674,'Smelter Look-up'!$J:$J,0))</f>
        <v>#N/A</v>
      </c>
      <c r="W1674" s="275"/>
      <c r="X1674" s="275">
        <f t="shared" ca="1" si="238"/>
        <v>0</v>
      </c>
      <c r="Y1674" s="275"/>
      <c r="Z1674" s="275"/>
      <c r="AB1674" s="277" t="str">
        <f t="shared" si="239"/>
        <v/>
      </c>
    </row>
    <row r="1675" spans="1:28" s="276" customFormat="1" ht="20.25">
      <c r="A1675" s="330"/>
      <c r="B1675" s="216" t="str">
        <f>IF(LEN(A1675)=0,"",INDEX('Smelter Look-up'!$A:$A,MATCH($A1675,'Smelter Look-up'!$E:$E,0)))</f>
        <v/>
      </c>
      <c r="C1675" s="220" t="str">
        <f>IF(LEN(A1675)=0,"",INDEX('Smelter Look-up'!$C:$C,MATCH($A1675,'Smelter Look-up'!$E:$E,0)))</f>
        <v/>
      </c>
      <c r="D1675" s="282"/>
      <c r="E1675" s="216" t="str">
        <f ca="1">IF(ISERROR($V1675),"",OFFSET('Smelter Look-up'!$D$4,$V1675-4,0)&amp;"")</f>
        <v/>
      </c>
      <c r="F1675" s="216" t="str">
        <f ca="1">IF(ISERROR($V1675),"",OFFSET('Smelter Look-up'!$E$4,$V1675-4,0))</f>
        <v/>
      </c>
      <c r="G1675" s="216" t="str">
        <f ca="1">IF(C1675=$X$4,"Enter smelter details",IF(ISERROR($V1675),"",OFFSET('Smelter Look-up'!$F$4,$V1675-4,0)))</f>
        <v/>
      </c>
      <c r="H1675" s="217" t="str">
        <f ca="1">IF(ISERROR($V1675),"",OFFSET('Smelter Look-up'!$G$4,$V1675-4,0))</f>
        <v/>
      </c>
      <c r="I1675" s="218" t="str">
        <f ca="1">IF(ISERROR($V1675),"",OFFSET('Smelter Look-up'!$H$4,$V1675-4,0))</f>
        <v/>
      </c>
      <c r="J1675" s="218" t="str">
        <f ca="1">IF(ISERROR($V1675),"",OFFSET('Smelter Look-up'!$I$4,$V1675-4,0))</f>
        <v/>
      </c>
      <c r="K1675" s="272"/>
      <c r="L1675" s="272"/>
      <c r="M1675" s="272"/>
      <c r="N1675" s="272"/>
      <c r="O1675" s="272"/>
      <c r="P1675" s="219"/>
      <c r="Q1675" s="273"/>
      <c r="R1675" s="216" t="str">
        <f ca="1">IF(ISERROR($V1675),"",OFFSET('Smelter Look-up'!$C$4,$V1675-4,0)&amp;"")</f>
        <v/>
      </c>
      <c r="S1675" s="224" t="str">
        <f t="shared" ca="1" si="237"/>
        <v/>
      </c>
      <c r="T1675" s="224" t="str">
        <f ca="1">IF(B1675="","",IF(ISERROR(MATCH($J1675,SorP!$B$1:$B$6230,0)),"",INDIRECT("'SorP'!$A$"&amp;MATCH($J1675,SorP!$B$1:$B$6230,0))))</f>
        <v/>
      </c>
      <c r="U1675" s="240"/>
      <c r="V1675" s="274" t="e">
        <f>IF(C1675="",NA(),MATCH($B1675&amp;$C1675,'Smelter Look-up'!$J:$J,0))</f>
        <v>#N/A</v>
      </c>
      <c r="W1675" s="275"/>
      <c r="X1675" s="275">
        <f t="shared" ca="1" si="238"/>
        <v>0</v>
      </c>
      <c r="Y1675" s="275"/>
      <c r="Z1675" s="275"/>
      <c r="AB1675" s="277" t="str">
        <f t="shared" si="239"/>
        <v/>
      </c>
    </row>
    <row r="1676" spans="1:28" s="276" customFormat="1" ht="20.25">
      <c r="A1676" s="330"/>
      <c r="B1676" s="216" t="str">
        <f>IF(LEN(A1676)=0,"",INDEX('Smelter Look-up'!$A:$A,MATCH($A1676,'Smelter Look-up'!$E:$E,0)))</f>
        <v/>
      </c>
      <c r="C1676" s="220" t="str">
        <f>IF(LEN(A1676)=0,"",INDEX('Smelter Look-up'!$C:$C,MATCH($A1676,'Smelter Look-up'!$E:$E,0)))</f>
        <v/>
      </c>
      <c r="D1676" s="282"/>
      <c r="E1676" s="216" t="str">
        <f ca="1">IF(ISERROR($V1676),"",OFFSET('Smelter Look-up'!$D$4,$V1676-4,0)&amp;"")</f>
        <v/>
      </c>
      <c r="F1676" s="216" t="str">
        <f ca="1">IF(ISERROR($V1676),"",OFFSET('Smelter Look-up'!$E$4,$V1676-4,0))</f>
        <v/>
      </c>
      <c r="G1676" s="216" t="str">
        <f ca="1">IF(C1676=$X$4,"Enter smelter details",IF(ISERROR($V1676),"",OFFSET('Smelter Look-up'!$F$4,$V1676-4,0)))</f>
        <v/>
      </c>
      <c r="H1676" s="217" t="str">
        <f ca="1">IF(ISERROR($V1676),"",OFFSET('Smelter Look-up'!$G$4,$V1676-4,0))</f>
        <v/>
      </c>
      <c r="I1676" s="218" t="str">
        <f ca="1">IF(ISERROR($V1676),"",OFFSET('Smelter Look-up'!$H$4,$V1676-4,0))</f>
        <v/>
      </c>
      <c r="J1676" s="218" t="str">
        <f ca="1">IF(ISERROR($V1676),"",OFFSET('Smelter Look-up'!$I$4,$V1676-4,0))</f>
        <v/>
      </c>
      <c r="K1676" s="272"/>
      <c r="L1676" s="272"/>
      <c r="M1676" s="272"/>
      <c r="N1676" s="272"/>
      <c r="O1676" s="272"/>
      <c r="P1676" s="219"/>
      <c r="Q1676" s="273"/>
      <c r="R1676" s="216" t="str">
        <f ca="1">IF(ISERROR($V1676),"",OFFSET('Smelter Look-up'!$C$4,$V1676-4,0)&amp;"")</f>
        <v/>
      </c>
      <c r="S1676" s="224" t="str">
        <f t="shared" ca="1" si="237"/>
        <v/>
      </c>
      <c r="T1676" s="224" t="str">
        <f ca="1">IF(B1676="","",IF(ISERROR(MATCH($J1676,SorP!$B$1:$B$6230,0)),"",INDIRECT("'SorP'!$A$"&amp;MATCH($J1676,SorP!$B$1:$B$6230,0))))</f>
        <v/>
      </c>
      <c r="U1676" s="240"/>
      <c r="V1676" s="274" t="e">
        <f>IF(C1676="",NA(),MATCH($B1676&amp;$C1676,'Smelter Look-up'!$J:$J,0))</f>
        <v>#N/A</v>
      </c>
      <c r="W1676" s="275"/>
      <c r="X1676" s="275">
        <f t="shared" ca="1" si="238"/>
        <v>0</v>
      </c>
      <c r="Y1676" s="275"/>
      <c r="Z1676" s="275"/>
      <c r="AB1676" s="277" t="str">
        <f t="shared" si="239"/>
        <v/>
      </c>
    </row>
    <row r="1677" spans="1:28" s="276" customFormat="1" ht="20.25">
      <c r="A1677" s="330"/>
      <c r="B1677" s="216" t="str">
        <f>IF(LEN(A1677)=0,"",INDEX('Smelter Look-up'!$A:$A,MATCH($A1677,'Smelter Look-up'!$E:$E,0)))</f>
        <v/>
      </c>
      <c r="C1677" s="220" t="str">
        <f>IF(LEN(A1677)=0,"",INDEX('Smelter Look-up'!$C:$C,MATCH($A1677,'Smelter Look-up'!$E:$E,0)))</f>
        <v/>
      </c>
      <c r="D1677" s="282"/>
      <c r="E1677" s="216" t="str">
        <f ca="1">IF(ISERROR($V1677),"",OFFSET('Smelter Look-up'!$D$4,$V1677-4,0)&amp;"")</f>
        <v/>
      </c>
      <c r="F1677" s="216" t="str">
        <f ca="1">IF(ISERROR($V1677),"",OFFSET('Smelter Look-up'!$E$4,$V1677-4,0))</f>
        <v/>
      </c>
      <c r="G1677" s="216" t="str">
        <f ca="1">IF(C1677=$X$4,"Enter smelter details",IF(ISERROR($V1677),"",OFFSET('Smelter Look-up'!$F$4,$V1677-4,0)))</f>
        <v/>
      </c>
      <c r="H1677" s="217" t="str">
        <f ca="1">IF(ISERROR($V1677),"",OFFSET('Smelter Look-up'!$G$4,$V1677-4,0))</f>
        <v/>
      </c>
      <c r="I1677" s="218" t="str">
        <f ca="1">IF(ISERROR($V1677),"",OFFSET('Smelter Look-up'!$H$4,$V1677-4,0))</f>
        <v/>
      </c>
      <c r="J1677" s="218" t="str">
        <f ca="1">IF(ISERROR($V1677),"",OFFSET('Smelter Look-up'!$I$4,$V1677-4,0))</f>
        <v/>
      </c>
      <c r="K1677" s="272"/>
      <c r="L1677" s="272"/>
      <c r="M1677" s="272"/>
      <c r="N1677" s="272"/>
      <c r="O1677" s="272"/>
      <c r="P1677" s="219"/>
      <c r="Q1677" s="273"/>
      <c r="R1677" s="216" t="str">
        <f ca="1">IF(ISERROR($V1677),"",OFFSET('Smelter Look-up'!$C$4,$V1677-4,0)&amp;"")</f>
        <v/>
      </c>
      <c r="S1677" s="224" t="str">
        <f t="shared" ca="1" si="237"/>
        <v/>
      </c>
      <c r="T1677" s="224" t="str">
        <f ca="1">IF(B1677="","",IF(ISERROR(MATCH($J1677,SorP!$B$1:$B$6230,0)),"",INDIRECT("'SorP'!$A$"&amp;MATCH($J1677,SorP!$B$1:$B$6230,0))))</f>
        <v/>
      </c>
      <c r="U1677" s="240"/>
      <c r="V1677" s="274" t="e">
        <f>IF(C1677="",NA(),MATCH($B1677&amp;$C1677,'Smelter Look-up'!$J:$J,0))</f>
        <v>#N/A</v>
      </c>
      <c r="W1677" s="275"/>
      <c r="X1677" s="275">
        <f t="shared" ca="1" si="238"/>
        <v>0</v>
      </c>
      <c r="Y1677" s="275"/>
      <c r="Z1677" s="275"/>
      <c r="AB1677" s="277" t="str">
        <f t="shared" si="239"/>
        <v/>
      </c>
    </row>
    <row r="1678" spans="1:28" s="276" customFormat="1" ht="20.25">
      <c r="A1678" s="330"/>
      <c r="B1678" s="216" t="str">
        <f>IF(LEN(A1678)=0,"",INDEX('Smelter Look-up'!$A:$A,MATCH($A1678,'Smelter Look-up'!$E:$E,0)))</f>
        <v/>
      </c>
      <c r="C1678" s="220" t="str">
        <f>IF(LEN(A1678)=0,"",INDEX('Smelter Look-up'!$C:$C,MATCH($A1678,'Smelter Look-up'!$E:$E,0)))</f>
        <v/>
      </c>
      <c r="D1678" s="282"/>
      <c r="E1678" s="216" t="str">
        <f ca="1">IF(ISERROR($V1678),"",OFFSET('Smelter Look-up'!$D$4,$V1678-4,0)&amp;"")</f>
        <v/>
      </c>
      <c r="F1678" s="216" t="str">
        <f ca="1">IF(ISERROR($V1678),"",OFFSET('Smelter Look-up'!$E$4,$V1678-4,0))</f>
        <v/>
      </c>
      <c r="G1678" s="216" t="str">
        <f ca="1">IF(C1678=$X$4,"Enter smelter details",IF(ISERROR($V1678),"",OFFSET('Smelter Look-up'!$F$4,$V1678-4,0)))</f>
        <v/>
      </c>
      <c r="H1678" s="217" t="str">
        <f ca="1">IF(ISERROR($V1678),"",OFFSET('Smelter Look-up'!$G$4,$V1678-4,0))</f>
        <v/>
      </c>
      <c r="I1678" s="218" t="str">
        <f ca="1">IF(ISERROR($V1678),"",OFFSET('Smelter Look-up'!$H$4,$V1678-4,0))</f>
        <v/>
      </c>
      <c r="J1678" s="218" t="str">
        <f ca="1">IF(ISERROR($V1678),"",OFFSET('Smelter Look-up'!$I$4,$V1678-4,0))</f>
        <v/>
      </c>
      <c r="K1678" s="272"/>
      <c r="L1678" s="272"/>
      <c r="M1678" s="272"/>
      <c r="N1678" s="272"/>
      <c r="O1678" s="272"/>
      <c r="P1678" s="219"/>
      <c r="Q1678" s="273"/>
      <c r="R1678" s="216" t="str">
        <f ca="1">IF(ISERROR($V1678),"",OFFSET('Smelter Look-up'!$C$4,$V1678-4,0)&amp;"")</f>
        <v/>
      </c>
      <c r="S1678" s="224" t="str">
        <f t="shared" ca="1" si="237"/>
        <v/>
      </c>
      <c r="T1678" s="224" t="str">
        <f ca="1">IF(B1678="","",IF(ISERROR(MATCH($J1678,SorP!$B$1:$B$6230,0)),"",INDIRECT("'SorP'!$A$"&amp;MATCH($J1678,SorP!$B$1:$B$6230,0))))</f>
        <v/>
      </c>
      <c r="U1678" s="240"/>
      <c r="V1678" s="274" t="e">
        <f>IF(C1678="",NA(),MATCH($B1678&amp;$C1678,'Smelter Look-up'!$J:$J,0))</f>
        <v>#N/A</v>
      </c>
      <c r="W1678" s="275"/>
      <c r="X1678" s="275">
        <f t="shared" ca="1" si="238"/>
        <v>0</v>
      </c>
      <c r="Y1678" s="275"/>
      <c r="Z1678" s="275"/>
      <c r="AB1678" s="277" t="str">
        <f t="shared" si="239"/>
        <v/>
      </c>
    </row>
    <row r="1679" spans="1:28" s="276" customFormat="1" ht="20.25">
      <c r="A1679" s="330"/>
      <c r="B1679" s="216" t="str">
        <f>IF(LEN(A1679)=0,"",INDEX('Smelter Look-up'!$A:$A,MATCH($A1679,'Smelter Look-up'!$E:$E,0)))</f>
        <v/>
      </c>
      <c r="C1679" s="220" t="str">
        <f>IF(LEN(A1679)=0,"",INDEX('Smelter Look-up'!$C:$C,MATCH($A1679,'Smelter Look-up'!$E:$E,0)))</f>
        <v/>
      </c>
      <c r="D1679" s="282"/>
      <c r="E1679" s="216" t="str">
        <f ca="1">IF(ISERROR($V1679),"",OFFSET('Smelter Look-up'!$D$4,$V1679-4,0)&amp;"")</f>
        <v/>
      </c>
      <c r="F1679" s="216" t="str">
        <f ca="1">IF(ISERROR($V1679),"",OFFSET('Smelter Look-up'!$E$4,$V1679-4,0))</f>
        <v/>
      </c>
      <c r="G1679" s="216" t="str">
        <f ca="1">IF(C1679=$X$4,"Enter smelter details",IF(ISERROR($V1679),"",OFFSET('Smelter Look-up'!$F$4,$V1679-4,0)))</f>
        <v/>
      </c>
      <c r="H1679" s="217" t="str">
        <f ca="1">IF(ISERROR($V1679),"",OFFSET('Smelter Look-up'!$G$4,$V1679-4,0))</f>
        <v/>
      </c>
      <c r="I1679" s="218" t="str">
        <f ca="1">IF(ISERROR($V1679),"",OFFSET('Smelter Look-up'!$H$4,$V1679-4,0))</f>
        <v/>
      </c>
      <c r="J1679" s="218" t="str">
        <f ca="1">IF(ISERROR($V1679),"",OFFSET('Smelter Look-up'!$I$4,$V1679-4,0))</f>
        <v/>
      </c>
      <c r="K1679" s="272"/>
      <c r="L1679" s="272"/>
      <c r="M1679" s="272"/>
      <c r="N1679" s="272"/>
      <c r="O1679" s="272"/>
      <c r="P1679" s="219"/>
      <c r="Q1679" s="273"/>
      <c r="R1679" s="216" t="str">
        <f ca="1">IF(ISERROR($V1679),"",OFFSET('Smelter Look-up'!$C$4,$V1679-4,0)&amp;"")</f>
        <v/>
      </c>
      <c r="S1679" s="224" t="str">
        <f t="shared" ca="1" si="237"/>
        <v/>
      </c>
      <c r="T1679" s="224" t="str">
        <f ca="1">IF(B1679="","",IF(ISERROR(MATCH($J1679,SorP!$B$1:$B$6230,0)),"",INDIRECT("'SorP'!$A$"&amp;MATCH($J1679,SorP!$B$1:$B$6230,0))))</f>
        <v/>
      </c>
      <c r="U1679" s="240"/>
      <c r="V1679" s="274" t="e">
        <f>IF(C1679="",NA(),MATCH($B1679&amp;$C1679,'Smelter Look-up'!$J:$J,0))</f>
        <v>#N/A</v>
      </c>
      <c r="W1679" s="275"/>
      <c r="X1679" s="275">
        <f t="shared" ca="1" si="238"/>
        <v>0</v>
      </c>
      <c r="Y1679" s="275"/>
      <c r="Z1679" s="275"/>
      <c r="AB1679" s="277" t="str">
        <f t="shared" si="239"/>
        <v/>
      </c>
    </row>
    <row r="1680" spans="1:28" s="276" customFormat="1" ht="20.25">
      <c r="A1680" s="330"/>
      <c r="B1680" s="216" t="str">
        <f>IF(LEN(A1680)=0,"",INDEX('Smelter Look-up'!$A:$A,MATCH($A1680,'Smelter Look-up'!$E:$E,0)))</f>
        <v/>
      </c>
      <c r="C1680" s="220" t="str">
        <f>IF(LEN(A1680)=0,"",INDEX('Smelter Look-up'!$C:$C,MATCH($A1680,'Smelter Look-up'!$E:$E,0)))</f>
        <v/>
      </c>
      <c r="D1680" s="282"/>
      <c r="E1680" s="216" t="str">
        <f ca="1">IF(ISERROR($V1680),"",OFFSET('Smelter Look-up'!$D$4,$V1680-4,0)&amp;"")</f>
        <v/>
      </c>
      <c r="F1680" s="216" t="str">
        <f ca="1">IF(ISERROR($V1680),"",OFFSET('Smelter Look-up'!$E$4,$V1680-4,0))</f>
        <v/>
      </c>
      <c r="G1680" s="216" t="str">
        <f ca="1">IF(C1680=$X$4,"Enter smelter details",IF(ISERROR($V1680),"",OFFSET('Smelter Look-up'!$F$4,$V1680-4,0)))</f>
        <v/>
      </c>
      <c r="H1680" s="217" t="str">
        <f ca="1">IF(ISERROR($V1680),"",OFFSET('Smelter Look-up'!$G$4,$V1680-4,0))</f>
        <v/>
      </c>
      <c r="I1680" s="218" t="str">
        <f ca="1">IF(ISERROR($V1680),"",OFFSET('Smelter Look-up'!$H$4,$V1680-4,0))</f>
        <v/>
      </c>
      <c r="J1680" s="218" t="str">
        <f ca="1">IF(ISERROR($V1680),"",OFFSET('Smelter Look-up'!$I$4,$V1680-4,0))</f>
        <v/>
      </c>
      <c r="K1680" s="272"/>
      <c r="L1680" s="272"/>
      <c r="M1680" s="272"/>
      <c r="N1680" s="272"/>
      <c r="O1680" s="272"/>
      <c r="P1680" s="219"/>
      <c r="Q1680" s="273"/>
      <c r="R1680" s="216" t="str">
        <f ca="1">IF(ISERROR($V1680),"",OFFSET('Smelter Look-up'!$C$4,$V1680-4,0)&amp;"")</f>
        <v/>
      </c>
      <c r="S1680" s="224" t="str">
        <f t="shared" ca="1" si="237"/>
        <v/>
      </c>
      <c r="T1680" s="224" t="str">
        <f ca="1">IF(B1680="","",IF(ISERROR(MATCH($J1680,SorP!$B$1:$B$6230,0)),"",INDIRECT("'SorP'!$A$"&amp;MATCH($J1680,SorP!$B$1:$B$6230,0))))</f>
        <v/>
      </c>
      <c r="U1680" s="240"/>
      <c r="V1680" s="274" t="e">
        <f>IF(C1680="",NA(),MATCH($B1680&amp;$C1680,'Smelter Look-up'!$J:$J,0))</f>
        <v>#N/A</v>
      </c>
      <c r="W1680" s="275"/>
      <c r="X1680" s="275">
        <f t="shared" ca="1" si="238"/>
        <v>0</v>
      </c>
      <c r="Y1680" s="275"/>
      <c r="Z1680" s="275"/>
      <c r="AB1680" s="277" t="str">
        <f t="shared" si="239"/>
        <v/>
      </c>
    </row>
    <row r="1681" spans="1:28" s="276" customFormat="1" ht="20.25">
      <c r="A1681" s="330"/>
      <c r="B1681" s="216" t="str">
        <f>IF(LEN(A1681)=0,"",INDEX('Smelter Look-up'!$A:$A,MATCH($A1681,'Smelter Look-up'!$E:$E,0)))</f>
        <v/>
      </c>
      <c r="C1681" s="220" t="str">
        <f>IF(LEN(A1681)=0,"",INDEX('Smelter Look-up'!$C:$C,MATCH($A1681,'Smelter Look-up'!$E:$E,0)))</f>
        <v/>
      </c>
      <c r="D1681" s="282"/>
      <c r="E1681" s="216" t="str">
        <f ca="1">IF(ISERROR($V1681),"",OFFSET('Smelter Look-up'!$D$4,$V1681-4,0)&amp;"")</f>
        <v/>
      </c>
      <c r="F1681" s="216" t="str">
        <f ca="1">IF(ISERROR($V1681),"",OFFSET('Smelter Look-up'!$E$4,$V1681-4,0))</f>
        <v/>
      </c>
      <c r="G1681" s="216" t="str">
        <f ca="1">IF(C1681=$X$4,"Enter smelter details",IF(ISERROR($V1681),"",OFFSET('Smelter Look-up'!$F$4,$V1681-4,0)))</f>
        <v/>
      </c>
      <c r="H1681" s="217" t="str">
        <f ca="1">IF(ISERROR($V1681),"",OFFSET('Smelter Look-up'!$G$4,$V1681-4,0))</f>
        <v/>
      </c>
      <c r="I1681" s="218" t="str">
        <f ca="1">IF(ISERROR($V1681),"",OFFSET('Smelter Look-up'!$H$4,$V1681-4,0))</f>
        <v/>
      </c>
      <c r="J1681" s="218" t="str">
        <f ca="1">IF(ISERROR($V1681),"",OFFSET('Smelter Look-up'!$I$4,$V1681-4,0))</f>
        <v/>
      </c>
      <c r="K1681" s="272"/>
      <c r="L1681" s="272"/>
      <c r="M1681" s="272"/>
      <c r="N1681" s="272"/>
      <c r="O1681" s="272"/>
      <c r="P1681" s="219"/>
      <c r="Q1681" s="273"/>
      <c r="R1681" s="216" t="str">
        <f ca="1">IF(ISERROR($V1681),"",OFFSET('Smelter Look-up'!$C$4,$V1681-4,0)&amp;"")</f>
        <v/>
      </c>
      <c r="S1681" s="224" t="str">
        <f t="shared" ca="1" si="237"/>
        <v/>
      </c>
      <c r="T1681" s="224" t="str">
        <f ca="1">IF(B1681="","",IF(ISERROR(MATCH($J1681,SorP!$B$1:$B$6230,0)),"",INDIRECT("'SorP'!$A$"&amp;MATCH($J1681,SorP!$B$1:$B$6230,0))))</f>
        <v/>
      </c>
      <c r="U1681" s="240"/>
      <c r="V1681" s="274" t="e">
        <f>IF(C1681="",NA(),MATCH($B1681&amp;$C1681,'Smelter Look-up'!$J:$J,0))</f>
        <v>#N/A</v>
      </c>
      <c r="W1681" s="275"/>
      <c r="X1681" s="275">
        <f t="shared" ca="1" si="238"/>
        <v>0</v>
      </c>
      <c r="Y1681" s="275"/>
      <c r="Z1681" s="275"/>
      <c r="AB1681" s="277" t="str">
        <f t="shared" si="239"/>
        <v/>
      </c>
    </row>
    <row r="1682" spans="1:28" s="276" customFormat="1" ht="20.25">
      <c r="A1682" s="330"/>
      <c r="B1682" s="216" t="str">
        <f>IF(LEN(A1682)=0,"",INDEX('Smelter Look-up'!$A:$A,MATCH($A1682,'Smelter Look-up'!$E:$E,0)))</f>
        <v/>
      </c>
      <c r="C1682" s="220" t="str">
        <f>IF(LEN(A1682)=0,"",INDEX('Smelter Look-up'!$C:$C,MATCH($A1682,'Smelter Look-up'!$E:$E,0)))</f>
        <v/>
      </c>
      <c r="D1682" s="282"/>
      <c r="E1682" s="216" t="str">
        <f ca="1">IF(ISERROR($V1682),"",OFFSET('Smelter Look-up'!$D$4,$V1682-4,0)&amp;"")</f>
        <v/>
      </c>
      <c r="F1682" s="216" t="str">
        <f ca="1">IF(ISERROR($V1682),"",OFFSET('Smelter Look-up'!$E$4,$V1682-4,0))</f>
        <v/>
      </c>
      <c r="G1682" s="216" t="str">
        <f ca="1">IF(C1682=$X$4,"Enter smelter details",IF(ISERROR($V1682),"",OFFSET('Smelter Look-up'!$F$4,$V1682-4,0)))</f>
        <v/>
      </c>
      <c r="H1682" s="217" t="str">
        <f ca="1">IF(ISERROR($V1682),"",OFFSET('Smelter Look-up'!$G$4,$V1682-4,0))</f>
        <v/>
      </c>
      <c r="I1682" s="218" t="str">
        <f ca="1">IF(ISERROR($V1682),"",OFFSET('Smelter Look-up'!$H$4,$V1682-4,0))</f>
        <v/>
      </c>
      <c r="J1682" s="218" t="str">
        <f ca="1">IF(ISERROR($V1682),"",OFFSET('Smelter Look-up'!$I$4,$V1682-4,0))</f>
        <v/>
      </c>
      <c r="K1682" s="272"/>
      <c r="L1682" s="272"/>
      <c r="M1682" s="272"/>
      <c r="N1682" s="272"/>
      <c r="O1682" s="272"/>
      <c r="P1682" s="219"/>
      <c r="Q1682" s="273"/>
      <c r="R1682" s="216" t="str">
        <f ca="1">IF(ISERROR($V1682),"",OFFSET('Smelter Look-up'!$C$4,$V1682-4,0)&amp;"")</f>
        <v/>
      </c>
      <c r="S1682" s="224" t="str">
        <f t="shared" ca="1" si="237"/>
        <v/>
      </c>
      <c r="T1682" s="224" t="str">
        <f ca="1">IF(B1682="","",IF(ISERROR(MATCH($J1682,SorP!$B$1:$B$6230,0)),"",INDIRECT("'SorP'!$A$"&amp;MATCH($J1682,SorP!$B$1:$B$6230,0))))</f>
        <v/>
      </c>
      <c r="U1682" s="240"/>
      <c r="V1682" s="274" t="e">
        <f>IF(C1682="",NA(),MATCH($B1682&amp;$C1682,'Smelter Look-up'!$J:$J,0))</f>
        <v>#N/A</v>
      </c>
      <c r="W1682" s="275"/>
      <c r="X1682" s="275">
        <f t="shared" ca="1" si="238"/>
        <v>0</v>
      </c>
      <c r="Y1682" s="275"/>
      <c r="Z1682" s="275"/>
      <c r="AB1682" s="277" t="str">
        <f t="shared" si="239"/>
        <v/>
      </c>
    </row>
    <row r="1683" spans="1:28" s="276" customFormat="1" ht="20.25">
      <c r="A1683" s="330"/>
      <c r="B1683" s="216" t="str">
        <f>IF(LEN(A1683)=0,"",INDEX('Smelter Look-up'!$A:$A,MATCH($A1683,'Smelter Look-up'!$E:$E,0)))</f>
        <v/>
      </c>
      <c r="C1683" s="220" t="str">
        <f>IF(LEN(A1683)=0,"",INDEX('Smelter Look-up'!$C:$C,MATCH($A1683,'Smelter Look-up'!$E:$E,0)))</f>
        <v/>
      </c>
      <c r="D1683" s="282"/>
      <c r="E1683" s="216" t="str">
        <f ca="1">IF(ISERROR($V1683),"",OFFSET('Smelter Look-up'!$D$4,$V1683-4,0)&amp;"")</f>
        <v/>
      </c>
      <c r="F1683" s="216" t="str">
        <f ca="1">IF(ISERROR($V1683),"",OFFSET('Smelter Look-up'!$E$4,$V1683-4,0))</f>
        <v/>
      </c>
      <c r="G1683" s="216" t="str">
        <f ca="1">IF(C1683=$X$4,"Enter smelter details",IF(ISERROR($V1683),"",OFFSET('Smelter Look-up'!$F$4,$V1683-4,0)))</f>
        <v/>
      </c>
      <c r="H1683" s="217" t="str">
        <f ca="1">IF(ISERROR($V1683),"",OFFSET('Smelter Look-up'!$G$4,$V1683-4,0))</f>
        <v/>
      </c>
      <c r="I1683" s="218" t="str">
        <f ca="1">IF(ISERROR($V1683),"",OFFSET('Smelter Look-up'!$H$4,$V1683-4,0))</f>
        <v/>
      </c>
      <c r="J1683" s="218" t="str">
        <f ca="1">IF(ISERROR($V1683),"",OFFSET('Smelter Look-up'!$I$4,$V1683-4,0))</f>
        <v/>
      </c>
      <c r="K1683" s="272"/>
      <c r="L1683" s="272"/>
      <c r="M1683" s="272"/>
      <c r="N1683" s="272"/>
      <c r="O1683" s="272"/>
      <c r="P1683" s="219"/>
      <c r="Q1683" s="273"/>
      <c r="R1683" s="216" t="str">
        <f ca="1">IF(ISERROR($V1683),"",OFFSET('Smelter Look-up'!$C$4,$V1683-4,0)&amp;"")</f>
        <v/>
      </c>
      <c r="S1683" s="224" t="str">
        <f t="shared" ca="1" si="237"/>
        <v/>
      </c>
      <c r="T1683" s="224" t="str">
        <f ca="1">IF(B1683="","",IF(ISERROR(MATCH($J1683,SorP!$B$1:$B$6230,0)),"",INDIRECT("'SorP'!$A$"&amp;MATCH($J1683,SorP!$B$1:$B$6230,0))))</f>
        <v/>
      </c>
      <c r="U1683" s="240"/>
      <c r="V1683" s="274" t="e">
        <f>IF(C1683="",NA(),MATCH($B1683&amp;$C1683,'Smelter Look-up'!$J:$J,0))</f>
        <v>#N/A</v>
      </c>
      <c r="W1683" s="275"/>
      <c r="X1683" s="275">
        <f t="shared" ca="1" si="238"/>
        <v>0</v>
      </c>
      <c r="Y1683" s="275"/>
      <c r="Z1683" s="275"/>
      <c r="AB1683" s="277" t="str">
        <f t="shared" si="239"/>
        <v/>
      </c>
    </row>
    <row r="1684" spans="1:28" s="276" customFormat="1" ht="20.25">
      <c r="A1684" s="330"/>
      <c r="B1684" s="216" t="str">
        <f>IF(LEN(A1684)=0,"",INDEX('Smelter Look-up'!$A:$A,MATCH($A1684,'Smelter Look-up'!$E:$E,0)))</f>
        <v/>
      </c>
      <c r="C1684" s="220" t="str">
        <f>IF(LEN(A1684)=0,"",INDEX('Smelter Look-up'!$C:$C,MATCH($A1684,'Smelter Look-up'!$E:$E,0)))</f>
        <v/>
      </c>
      <c r="D1684" s="282"/>
      <c r="E1684" s="216" t="str">
        <f ca="1">IF(ISERROR($V1684),"",OFFSET('Smelter Look-up'!$D$4,$V1684-4,0)&amp;"")</f>
        <v/>
      </c>
      <c r="F1684" s="216" t="str">
        <f ca="1">IF(ISERROR($V1684),"",OFFSET('Smelter Look-up'!$E$4,$V1684-4,0))</f>
        <v/>
      </c>
      <c r="G1684" s="216" t="str">
        <f ca="1">IF(C1684=$X$4,"Enter smelter details",IF(ISERROR($V1684),"",OFFSET('Smelter Look-up'!$F$4,$V1684-4,0)))</f>
        <v/>
      </c>
      <c r="H1684" s="217" t="str">
        <f ca="1">IF(ISERROR($V1684),"",OFFSET('Smelter Look-up'!$G$4,$V1684-4,0))</f>
        <v/>
      </c>
      <c r="I1684" s="218" t="str">
        <f ca="1">IF(ISERROR($V1684),"",OFFSET('Smelter Look-up'!$H$4,$V1684-4,0))</f>
        <v/>
      </c>
      <c r="J1684" s="218" t="str">
        <f ca="1">IF(ISERROR($V1684),"",OFFSET('Smelter Look-up'!$I$4,$V1684-4,0))</f>
        <v/>
      </c>
      <c r="K1684" s="272"/>
      <c r="L1684" s="272"/>
      <c r="M1684" s="272"/>
      <c r="N1684" s="272"/>
      <c r="O1684" s="272"/>
      <c r="P1684" s="219"/>
      <c r="Q1684" s="273"/>
      <c r="R1684" s="216" t="str">
        <f ca="1">IF(ISERROR($V1684),"",OFFSET('Smelter Look-up'!$C$4,$V1684-4,0)&amp;"")</f>
        <v/>
      </c>
      <c r="S1684" s="224" t="str">
        <f t="shared" ca="1" si="237"/>
        <v/>
      </c>
      <c r="T1684" s="224" t="str">
        <f ca="1">IF(B1684="","",IF(ISERROR(MATCH($J1684,SorP!$B$1:$B$6230,0)),"",INDIRECT("'SorP'!$A$"&amp;MATCH($J1684,SorP!$B$1:$B$6230,0))))</f>
        <v/>
      </c>
      <c r="U1684" s="240"/>
      <c r="V1684" s="274" t="e">
        <f>IF(C1684="",NA(),MATCH($B1684&amp;$C1684,'Smelter Look-up'!$J:$J,0))</f>
        <v>#N/A</v>
      </c>
      <c r="W1684" s="275"/>
      <c r="X1684" s="275">
        <f t="shared" ca="1" si="238"/>
        <v>0</v>
      </c>
      <c r="Y1684" s="275"/>
      <c r="Z1684" s="275"/>
      <c r="AB1684" s="277" t="str">
        <f t="shared" si="239"/>
        <v/>
      </c>
    </row>
    <row r="1685" spans="1:28" s="276" customFormat="1" ht="20.25">
      <c r="A1685" s="330"/>
      <c r="B1685" s="216" t="str">
        <f>IF(LEN(A1685)=0,"",INDEX('Smelter Look-up'!$A:$A,MATCH($A1685,'Smelter Look-up'!$E:$E,0)))</f>
        <v/>
      </c>
      <c r="C1685" s="220" t="str">
        <f>IF(LEN(A1685)=0,"",INDEX('Smelter Look-up'!$C:$C,MATCH($A1685,'Smelter Look-up'!$E:$E,0)))</f>
        <v/>
      </c>
      <c r="D1685" s="282"/>
      <c r="E1685" s="216" t="str">
        <f ca="1">IF(ISERROR($V1685),"",OFFSET('Smelter Look-up'!$D$4,$V1685-4,0)&amp;"")</f>
        <v/>
      </c>
      <c r="F1685" s="216" t="str">
        <f ca="1">IF(ISERROR($V1685),"",OFFSET('Smelter Look-up'!$E$4,$V1685-4,0))</f>
        <v/>
      </c>
      <c r="G1685" s="216" t="str">
        <f ca="1">IF(C1685=$X$4,"Enter smelter details",IF(ISERROR($V1685),"",OFFSET('Smelter Look-up'!$F$4,$V1685-4,0)))</f>
        <v/>
      </c>
      <c r="H1685" s="217" t="str">
        <f ca="1">IF(ISERROR($V1685),"",OFFSET('Smelter Look-up'!$G$4,$V1685-4,0))</f>
        <v/>
      </c>
      <c r="I1685" s="218" t="str">
        <f ca="1">IF(ISERROR($V1685),"",OFFSET('Smelter Look-up'!$H$4,$V1685-4,0))</f>
        <v/>
      </c>
      <c r="J1685" s="218" t="str">
        <f ca="1">IF(ISERROR($V1685),"",OFFSET('Smelter Look-up'!$I$4,$V1685-4,0))</f>
        <v/>
      </c>
      <c r="K1685" s="272"/>
      <c r="L1685" s="272"/>
      <c r="M1685" s="272"/>
      <c r="N1685" s="272"/>
      <c r="O1685" s="272"/>
      <c r="P1685" s="219"/>
      <c r="Q1685" s="273"/>
      <c r="R1685" s="216" t="str">
        <f ca="1">IF(ISERROR($V1685),"",OFFSET('Smelter Look-up'!$C$4,$V1685-4,0)&amp;"")</f>
        <v/>
      </c>
      <c r="S1685" s="224" t="str">
        <f t="shared" ca="1" si="237"/>
        <v/>
      </c>
      <c r="T1685" s="224" t="str">
        <f ca="1">IF(B1685="","",IF(ISERROR(MATCH($J1685,SorP!$B$1:$B$6230,0)),"",INDIRECT("'SorP'!$A$"&amp;MATCH($J1685,SorP!$B$1:$B$6230,0))))</f>
        <v/>
      </c>
      <c r="U1685" s="240"/>
      <c r="V1685" s="274" t="e">
        <f>IF(C1685="",NA(),MATCH($B1685&amp;$C1685,'Smelter Look-up'!$J:$J,0))</f>
        <v>#N/A</v>
      </c>
      <c r="W1685" s="275"/>
      <c r="X1685" s="275">
        <f t="shared" ca="1" si="238"/>
        <v>0</v>
      </c>
      <c r="Y1685" s="275"/>
      <c r="Z1685" s="275"/>
      <c r="AB1685" s="277" t="str">
        <f t="shared" si="239"/>
        <v/>
      </c>
    </row>
    <row r="1686" spans="1:28" s="276" customFormat="1" ht="20.25">
      <c r="A1686" s="330"/>
      <c r="B1686" s="216" t="str">
        <f>IF(LEN(A1686)=0,"",INDEX('Smelter Look-up'!$A:$A,MATCH($A1686,'Smelter Look-up'!$E:$E,0)))</f>
        <v/>
      </c>
      <c r="C1686" s="220" t="str">
        <f>IF(LEN(A1686)=0,"",INDEX('Smelter Look-up'!$C:$C,MATCH($A1686,'Smelter Look-up'!$E:$E,0)))</f>
        <v/>
      </c>
      <c r="D1686" s="282"/>
      <c r="E1686" s="216" t="str">
        <f ca="1">IF(ISERROR($V1686),"",OFFSET('Smelter Look-up'!$D$4,$V1686-4,0)&amp;"")</f>
        <v/>
      </c>
      <c r="F1686" s="216" t="str">
        <f ca="1">IF(ISERROR($V1686),"",OFFSET('Smelter Look-up'!$E$4,$V1686-4,0))</f>
        <v/>
      </c>
      <c r="G1686" s="216" t="str">
        <f ca="1">IF(C1686=$X$4,"Enter smelter details",IF(ISERROR($V1686),"",OFFSET('Smelter Look-up'!$F$4,$V1686-4,0)))</f>
        <v/>
      </c>
      <c r="H1686" s="217" t="str">
        <f ca="1">IF(ISERROR($V1686),"",OFFSET('Smelter Look-up'!$G$4,$V1686-4,0))</f>
        <v/>
      </c>
      <c r="I1686" s="218" t="str">
        <f ca="1">IF(ISERROR($V1686),"",OFFSET('Smelter Look-up'!$H$4,$V1686-4,0))</f>
        <v/>
      </c>
      <c r="J1686" s="218" t="str">
        <f ca="1">IF(ISERROR($V1686),"",OFFSET('Smelter Look-up'!$I$4,$V1686-4,0))</f>
        <v/>
      </c>
      <c r="K1686" s="272"/>
      <c r="L1686" s="272"/>
      <c r="M1686" s="272"/>
      <c r="N1686" s="272"/>
      <c r="O1686" s="272"/>
      <c r="P1686" s="219"/>
      <c r="Q1686" s="273"/>
      <c r="R1686" s="216" t="str">
        <f ca="1">IF(ISERROR($V1686),"",OFFSET('Smelter Look-up'!$C$4,$V1686-4,0)&amp;"")</f>
        <v/>
      </c>
      <c r="S1686" s="224" t="str">
        <f t="shared" ca="1" si="237"/>
        <v/>
      </c>
      <c r="T1686" s="224" t="str">
        <f ca="1">IF(B1686="","",IF(ISERROR(MATCH($J1686,SorP!$B$1:$B$6230,0)),"",INDIRECT("'SorP'!$A$"&amp;MATCH($J1686,SorP!$B$1:$B$6230,0))))</f>
        <v/>
      </c>
      <c r="U1686" s="240"/>
      <c r="V1686" s="274" t="e">
        <f>IF(C1686="",NA(),MATCH($B1686&amp;$C1686,'Smelter Look-up'!$J:$J,0))</f>
        <v>#N/A</v>
      </c>
      <c r="W1686" s="275"/>
      <c r="X1686" s="275">
        <f t="shared" ca="1" si="238"/>
        <v>0</v>
      </c>
      <c r="Y1686" s="275"/>
      <c r="Z1686" s="275"/>
      <c r="AB1686" s="277" t="str">
        <f t="shared" si="239"/>
        <v/>
      </c>
    </row>
    <row r="1687" spans="1:28" s="276" customFormat="1" ht="20.25">
      <c r="A1687" s="330"/>
      <c r="B1687" s="216" t="str">
        <f>IF(LEN(A1687)=0,"",INDEX('Smelter Look-up'!$A:$A,MATCH($A1687,'Smelter Look-up'!$E:$E,0)))</f>
        <v/>
      </c>
      <c r="C1687" s="220" t="str">
        <f>IF(LEN(A1687)=0,"",INDEX('Smelter Look-up'!$C:$C,MATCH($A1687,'Smelter Look-up'!$E:$E,0)))</f>
        <v/>
      </c>
      <c r="D1687" s="282"/>
      <c r="E1687" s="216" t="str">
        <f ca="1">IF(ISERROR($V1687),"",OFFSET('Smelter Look-up'!$D$4,$V1687-4,0)&amp;"")</f>
        <v/>
      </c>
      <c r="F1687" s="216" t="str">
        <f ca="1">IF(ISERROR($V1687),"",OFFSET('Smelter Look-up'!$E$4,$V1687-4,0))</f>
        <v/>
      </c>
      <c r="G1687" s="216" t="str">
        <f ca="1">IF(C1687=$X$4,"Enter smelter details",IF(ISERROR($V1687),"",OFFSET('Smelter Look-up'!$F$4,$V1687-4,0)))</f>
        <v/>
      </c>
      <c r="H1687" s="217" t="str">
        <f ca="1">IF(ISERROR($V1687),"",OFFSET('Smelter Look-up'!$G$4,$V1687-4,0))</f>
        <v/>
      </c>
      <c r="I1687" s="218" t="str">
        <f ca="1">IF(ISERROR($V1687),"",OFFSET('Smelter Look-up'!$H$4,$V1687-4,0))</f>
        <v/>
      </c>
      <c r="J1687" s="218" t="str">
        <f ca="1">IF(ISERROR($V1687),"",OFFSET('Smelter Look-up'!$I$4,$V1687-4,0))</f>
        <v/>
      </c>
      <c r="K1687" s="272"/>
      <c r="L1687" s="272"/>
      <c r="M1687" s="272"/>
      <c r="N1687" s="272"/>
      <c r="O1687" s="272"/>
      <c r="P1687" s="219"/>
      <c r="Q1687" s="273"/>
      <c r="R1687" s="216" t="str">
        <f ca="1">IF(ISERROR($V1687),"",OFFSET('Smelter Look-up'!$C$4,$V1687-4,0)&amp;"")</f>
        <v/>
      </c>
      <c r="S1687" s="224" t="str">
        <f t="shared" ca="1" si="237"/>
        <v/>
      </c>
      <c r="T1687" s="224" t="str">
        <f ca="1">IF(B1687="","",IF(ISERROR(MATCH($J1687,SorP!$B$1:$B$6230,0)),"",INDIRECT("'SorP'!$A$"&amp;MATCH($J1687,SorP!$B$1:$B$6230,0))))</f>
        <v/>
      </c>
      <c r="U1687" s="240"/>
      <c r="V1687" s="274" t="e">
        <f>IF(C1687="",NA(),MATCH($B1687&amp;$C1687,'Smelter Look-up'!$J:$J,0))</f>
        <v>#N/A</v>
      </c>
      <c r="W1687" s="275"/>
      <c r="X1687" s="275">
        <f t="shared" ca="1" si="238"/>
        <v>0</v>
      </c>
      <c r="Y1687" s="275"/>
      <c r="Z1687" s="275"/>
      <c r="AB1687" s="277" t="str">
        <f t="shared" si="239"/>
        <v/>
      </c>
    </row>
    <row r="1688" spans="1:28" s="276" customFormat="1" ht="20.25">
      <c r="A1688" s="330"/>
      <c r="B1688" s="216" t="str">
        <f>IF(LEN(A1688)=0,"",INDEX('Smelter Look-up'!$A:$A,MATCH($A1688,'Smelter Look-up'!$E:$E,0)))</f>
        <v/>
      </c>
      <c r="C1688" s="220" t="str">
        <f>IF(LEN(A1688)=0,"",INDEX('Smelter Look-up'!$C:$C,MATCH($A1688,'Smelter Look-up'!$E:$E,0)))</f>
        <v/>
      </c>
      <c r="D1688" s="282"/>
      <c r="E1688" s="216" t="str">
        <f ca="1">IF(ISERROR($V1688),"",OFFSET('Smelter Look-up'!$D$4,$V1688-4,0)&amp;"")</f>
        <v/>
      </c>
      <c r="F1688" s="216" t="str">
        <f ca="1">IF(ISERROR($V1688),"",OFFSET('Smelter Look-up'!$E$4,$V1688-4,0))</f>
        <v/>
      </c>
      <c r="G1688" s="216" t="str">
        <f ca="1">IF(C1688=$X$4,"Enter smelter details",IF(ISERROR($V1688),"",OFFSET('Smelter Look-up'!$F$4,$V1688-4,0)))</f>
        <v/>
      </c>
      <c r="H1688" s="217" t="str">
        <f ca="1">IF(ISERROR($V1688),"",OFFSET('Smelter Look-up'!$G$4,$V1688-4,0))</f>
        <v/>
      </c>
      <c r="I1688" s="218" t="str">
        <f ca="1">IF(ISERROR($V1688),"",OFFSET('Smelter Look-up'!$H$4,$V1688-4,0))</f>
        <v/>
      </c>
      <c r="J1688" s="218" t="str">
        <f ca="1">IF(ISERROR($V1688),"",OFFSET('Smelter Look-up'!$I$4,$V1688-4,0))</f>
        <v/>
      </c>
      <c r="K1688" s="272"/>
      <c r="L1688" s="272"/>
      <c r="M1688" s="272"/>
      <c r="N1688" s="272"/>
      <c r="O1688" s="272"/>
      <c r="P1688" s="219"/>
      <c r="Q1688" s="273"/>
      <c r="R1688" s="216" t="str">
        <f ca="1">IF(ISERROR($V1688),"",OFFSET('Smelter Look-up'!$C$4,$V1688-4,0)&amp;"")</f>
        <v/>
      </c>
      <c r="S1688" s="224" t="str">
        <f t="shared" ca="1" si="237"/>
        <v/>
      </c>
      <c r="T1688" s="224" t="str">
        <f ca="1">IF(B1688="","",IF(ISERROR(MATCH($J1688,SorP!$B$1:$B$6230,0)),"",INDIRECT("'SorP'!$A$"&amp;MATCH($J1688,SorP!$B$1:$B$6230,0))))</f>
        <v/>
      </c>
      <c r="U1688" s="240"/>
      <c r="V1688" s="274" t="e">
        <f>IF(C1688="",NA(),MATCH($B1688&amp;$C1688,'Smelter Look-up'!$J:$J,0))</f>
        <v>#N/A</v>
      </c>
      <c r="W1688" s="275"/>
      <c r="X1688" s="275">
        <f t="shared" ca="1" si="238"/>
        <v>0</v>
      </c>
      <c r="Y1688" s="275"/>
      <c r="Z1688" s="275"/>
      <c r="AB1688" s="277" t="str">
        <f t="shared" si="239"/>
        <v/>
      </c>
    </row>
    <row r="1689" spans="1:28" s="276" customFormat="1" ht="20.25">
      <c r="A1689" s="330"/>
      <c r="B1689" s="216" t="str">
        <f>IF(LEN(A1689)=0,"",INDEX('Smelter Look-up'!$A:$A,MATCH($A1689,'Smelter Look-up'!$E:$E,0)))</f>
        <v/>
      </c>
      <c r="C1689" s="220" t="str">
        <f>IF(LEN(A1689)=0,"",INDEX('Smelter Look-up'!$C:$C,MATCH($A1689,'Smelter Look-up'!$E:$E,0)))</f>
        <v/>
      </c>
      <c r="D1689" s="282"/>
      <c r="E1689" s="216" t="str">
        <f ca="1">IF(ISERROR($V1689),"",OFFSET('Smelter Look-up'!$D$4,$V1689-4,0)&amp;"")</f>
        <v/>
      </c>
      <c r="F1689" s="216" t="str">
        <f ca="1">IF(ISERROR($V1689),"",OFFSET('Smelter Look-up'!$E$4,$V1689-4,0))</f>
        <v/>
      </c>
      <c r="G1689" s="216" t="str">
        <f ca="1">IF(C1689=$X$4,"Enter smelter details",IF(ISERROR($V1689),"",OFFSET('Smelter Look-up'!$F$4,$V1689-4,0)))</f>
        <v/>
      </c>
      <c r="H1689" s="217" t="str">
        <f ca="1">IF(ISERROR($V1689),"",OFFSET('Smelter Look-up'!$G$4,$V1689-4,0))</f>
        <v/>
      </c>
      <c r="I1689" s="218" t="str">
        <f ca="1">IF(ISERROR($V1689),"",OFFSET('Smelter Look-up'!$H$4,$V1689-4,0))</f>
        <v/>
      </c>
      <c r="J1689" s="218" t="str">
        <f ca="1">IF(ISERROR($V1689),"",OFFSET('Smelter Look-up'!$I$4,$V1689-4,0))</f>
        <v/>
      </c>
      <c r="K1689" s="272"/>
      <c r="L1689" s="272"/>
      <c r="M1689" s="272"/>
      <c r="N1689" s="272"/>
      <c r="O1689" s="272"/>
      <c r="P1689" s="219"/>
      <c r="Q1689" s="273"/>
      <c r="R1689" s="216" t="str">
        <f ca="1">IF(ISERROR($V1689),"",OFFSET('Smelter Look-up'!$C$4,$V1689-4,0)&amp;"")</f>
        <v/>
      </c>
      <c r="S1689" s="224" t="str">
        <f t="shared" ca="1" si="237"/>
        <v/>
      </c>
      <c r="T1689" s="224" t="str">
        <f ca="1">IF(B1689="","",IF(ISERROR(MATCH($J1689,SorP!$B$1:$B$6230,0)),"",INDIRECT("'SorP'!$A$"&amp;MATCH($J1689,SorP!$B$1:$B$6230,0))))</f>
        <v/>
      </c>
      <c r="U1689" s="240"/>
      <c r="V1689" s="274" t="e">
        <f>IF(C1689="",NA(),MATCH($B1689&amp;$C1689,'Smelter Look-up'!$J:$J,0))</f>
        <v>#N/A</v>
      </c>
      <c r="W1689" s="275"/>
      <c r="X1689" s="275">
        <f t="shared" ca="1" si="238"/>
        <v>0</v>
      </c>
      <c r="Y1689" s="275"/>
      <c r="Z1689" s="275"/>
      <c r="AB1689" s="277" t="str">
        <f t="shared" si="239"/>
        <v/>
      </c>
    </row>
    <row r="1690" spans="1:28" s="276" customFormat="1" ht="20.25">
      <c r="A1690" s="330"/>
      <c r="B1690" s="216" t="str">
        <f>IF(LEN(A1690)=0,"",INDEX('Smelter Look-up'!$A:$A,MATCH($A1690,'Smelter Look-up'!$E:$E,0)))</f>
        <v/>
      </c>
      <c r="C1690" s="220" t="str">
        <f>IF(LEN(A1690)=0,"",INDEX('Smelter Look-up'!$C:$C,MATCH($A1690,'Smelter Look-up'!$E:$E,0)))</f>
        <v/>
      </c>
      <c r="D1690" s="282"/>
      <c r="E1690" s="216" t="str">
        <f ca="1">IF(ISERROR($V1690),"",OFFSET('Smelter Look-up'!$D$4,$V1690-4,0)&amp;"")</f>
        <v/>
      </c>
      <c r="F1690" s="216" t="str">
        <f ca="1">IF(ISERROR($V1690),"",OFFSET('Smelter Look-up'!$E$4,$V1690-4,0))</f>
        <v/>
      </c>
      <c r="G1690" s="216" t="str">
        <f ca="1">IF(C1690=$X$4,"Enter smelter details",IF(ISERROR($V1690),"",OFFSET('Smelter Look-up'!$F$4,$V1690-4,0)))</f>
        <v/>
      </c>
      <c r="H1690" s="217" t="str">
        <f ca="1">IF(ISERROR($V1690),"",OFFSET('Smelter Look-up'!$G$4,$V1690-4,0))</f>
        <v/>
      </c>
      <c r="I1690" s="218" t="str">
        <f ca="1">IF(ISERROR($V1690),"",OFFSET('Smelter Look-up'!$H$4,$V1690-4,0))</f>
        <v/>
      </c>
      <c r="J1690" s="218" t="str">
        <f ca="1">IF(ISERROR($V1690),"",OFFSET('Smelter Look-up'!$I$4,$V1690-4,0))</f>
        <v/>
      </c>
      <c r="K1690" s="272"/>
      <c r="L1690" s="272"/>
      <c r="M1690" s="272"/>
      <c r="N1690" s="272"/>
      <c r="O1690" s="272"/>
      <c r="P1690" s="219"/>
      <c r="Q1690" s="273"/>
      <c r="R1690" s="216" t="str">
        <f ca="1">IF(ISERROR($V1690),"",OFFSET('Smelter Look-up'!$C$4,$V1690-4,0)&amp;"")</f>
        <v/>
      </c>
      <c r="S1690" s="224" t="str">
        <f t="shared" ca="1" si="237"/>
        <v/>
      </c>
      <c r="T1690" s="224" t="str">
        <f ca="1">IF(B1690="","",IF(ISERROR(MATCH($J1690,SorP!$B$1:$B$6230,0)),"",INDIRECT("'SorP'!$A$"&amp;MATCH($J1690,SorP!$B$1:$B$6230,0))))</f>
        <v/>
      </c>
      <c r="U1690" s="240"/>
      <c r="V1690" s="274" t="e">
        <f>IF(C1690="",NA(),MATCH($B1690&amp;$C1690,'Smelter Look-up'!$J:$J,0))</f>
        <v>#N/A</v>
      </c>
      <c r="W1690" s="275"/>
      <c r="X1690" s="275">
        <f t="shared" ca="1" si="238"/>
        <v>0</v>
      </c>
      <c r="Y1690" s="275"/>
      <c r="Z1690" s="275"/>
      <c r="AB1690" s="277" t="str">
        <f t="shared" si="239"/>
        <v/>
      </c>
    </row>
    <row r="1691" spans="1:28" s="276" customFormat="1" ht="20.25">
      <c r="A1691" s="330"/>
      <c r="B1691" s="216" t="str">
        <f>IF(LEN(A1691)=0,"",INDEX('Smelter Look-up'!$A:$A,MATCH($A1691,'Smelter Look-up'!$E:$E,0)))</f>
        <v/>
      </c>
      <c r="C1691" s="220" t="str">
        <f>IF(LEN(A1691)=0,"",INDEX('Smelter Look-up'!$C:$C,MATCH($A1691,'Smelter Look-up'!$E:$E,0)))</f>
        <v/>
      </c>
      <c r="D1691" s="282"/>
      <c r="E1691" s="216" t="str">
        <f ca="1">IF(ISERROR($V1691),"",OFFSET('Smelter Look-up'!$D$4,$V1691-4,0)&amp;"")</f>
        <v/>
      </c>
      <c r="F1691" s="216" t="str">
        <f ca="1">IF(ISERROR($V1691),"",OFFSET('Smelter Look-up'!$E$4,$V1691-4,0))</f>
        <v/>
      </c>
      <c r="G1691" s="216" t="str">
        <f ca="1">IF(C1691=$X$4,"Enter smelter details",IF(ISERROR($V1691),"",OFFSET('Smelter Look-up'!$F$4,$V1691-4,0)))</f>
        <v/>
      </c>
      <c r="H1691" s="217" t="str">
        <f ca="1">IF(ISERROR($V1691),"",OFFSET('Smelter Look-up'!$G$4,$V1691-4,0))</f>
        <v/>
      </c>
      <c r="I1691" s="218" t="str">
        <f ca="1">IF(ISERROR($V1691),"",OFFSET('Smelter Look-up'!$H$4,$V1691-4,0))</f>
        <v/>
      </c>
      <c r="J1691" s="218" t="str">
        <f ca="1">IF(ISERROR($V1691),"",OFFSET('Smelter Look-up'!$I$4,$V1691-4,0))</f>
        <v/>
      </c>
      <c r="K1691" s="272"/>
      <c r="L1691" s="272"/>
      <c r="M1691" s="272"/>
      <c r="N1691" s="272"/>
      <c r="O1691" s="272"/>
      <c r="P1691" s="219"/>
      <c r="Q1691" s="273"/>
      <c r="R1691" s="216" t="str">
        <f ca="1">IF(ISERROR($V1691),"",OFFSET('Smelter Look-up'!$C$4,$V1691-4,0)&amp;"")</f>
        <v/>
      </c>
      <c r="S1691" s="224" t="str">
        <f t="shared" ca="1" si="237"/>
        <v/>
      </c>
      <c r="T1691" s="224" t="str">
        <f ca="1">IF(B1691="","",IF(ISERROR(MATCH($J1691,SorP!$B$1:$B$6230,0)),"",INDIRECT("'SorP'!$A$"&amp;MATCH($J1691,SorP!$B$1:$B$6230,0))))</f>
        <v/>
      </c>
      <c r="U1691" s="240"/>
      <c r="V1691" s="274" t="e">
        <f>IF(C1691="",NA(),MATCH($B1691&amp;$C1691,'Smelter Look-up'!$J:$J,0))</f>
        <v>#N/A</v>
      </c>
      <c r="W1691" s="275"/>
      <c r="X1691" s="275">
        <f t="shared" ca="1" si="238"/>
        <v>0</v>
      </c>
      <c r="Y1691" s="275"/>
      <c r="Z1691" s="275"/>
      <c r="AB1691" s="277" t="str">
        <f t="shared" si="239"/>
        <v/>
      </c>
    </row>
    <row r="1692" spans="1:28" s="276" customFormat="1" ht="20.25">
      <c r="A1692" s="330"/>
      <c r="B1692" s="216" t="str">
        <f>IF(LEN(A1692)=0,"",INDEX('Smelter Look-up'!$A:$A,MATCH($A1692,'Smelter Look-up'!$E:$E,0)))</f>
        <v/>
      </c>
      <c r="C1692" s="220" t="str">
        <f>IF(LEN(A1692)=0,"",INDEX('Smelter Look-up'!$C:$C,MATCH($A1692,'Smelter Look-up'!$E:$E,0)))</f>
        <v/>
      </c>
      <c r="D1692" s="282"/>
      <c r="E1692" s="216" t="str">
        <f ca="1">IF(ISERROR($V1692),"",OFFSET('Smelter Look-up'!$D$4,$V1692-4,0)&amp;"")</f>
        <v/>
      </c>
      <c r="F1692" s="216" t="str">
        <f ca="1">IF(ISERROR($V1692),"",OFFSET('Smelter Look-up'!$E$4,$V1692-4,0))</f>
        <v/>
      </c>
      <c r="G1692" s="216" t="str">
        <f ca="1">IF(C1692=$X$4,"Enter smelter details",IF(ISERROR($V1692),"",OFFSET('Smelter Look-up'!$F$4,$V1692-4,0)))</f>
        <v/>
      </c>
      <c r="H1692" s="217" t="str">
        <f ca="1">IF(ISERROR($V1692),"",OFFSET('Smelter Look-up'!$G$4,$V1692-4,0))</f>
        <v/>
      </c>
      <c r="I1692" s="218" t="str">
        <f ca="1">IF(ISERROR($V1692),"",OFFSET('Smelter Look-up'!$H$4,$V1692-4,0))</f>
        <v/>
      </c>
      <c r="J1692" s="218" t="str">
        <f ca="1">IF(ISERROR($V1692),"",OFFSET('Smelter Look-up'!$I$4,$V1692-4,0))</f>
        <v/>
      </c>
      <c r="K1692" s="272"/>
      <c r="L1692" s="272"/>
      <c r="M1692" s="272"/>
      <c r="N1692" s="272"/>
      <c r="O1692" s="272"/>
      <c r="P1692" s="219"/>
      <c r="Q1692" s="273"/>
      <c r="R1692" s="216" t="str">
        <f ca="1">IF(ISERROR($V1692),"",OFFSET('Smelter Look-up'!$C$4,$V1692-4,0)&amp;"")</f>
        <v/>
      </c>
      <c r="S1692" s="224" t="str">
        <f t="shared" ref="S1692:S1722" ca="1" si="240">IF(B1692="","",IF(ISERROR(MATCH($E1692,CL,0)),"Unknown",INDIRECT("'C'!$A$"&amp;MATCH($E1692,CL,0)+1)))</f>
        <v/>
      </c>
      <c r="T1692" s="224" t="str">
        <f ca="1">IF(B1692="","",IF(ISERROR(MATCH($J1692,SorP!$B$1:$B$6230,0)),"",INDIRECT("'SorP'!$A$"&amp;MATCH($J1692,SorP!$B$1:$B$6230,0))))</f>
        <v/>
      </c>
      <c r="U1692" s="240"/>
      <c r="V1692" s="274" t="e">
        <f>IF(C1692="",NA(),MATCH($B1692&amp;$C1692,'Smelter Look-up'!$J:$J,0))</f>
        <v>#N/A</v>
      </c>
      <c r="W1692" s="275"/>
      <c r="X1692" s="275">
        <f t="shared" ref="X1692:X1722" ca="1" si="241">IF(AND(C1692="Smelter not listed",OR(LEN(D1692)=0,LEN(E1692)=0)),1,0)</f>
        <v>0</v>
      </c>
      <c r="Y1692" s="275"/>
      <c r="Z1692" s="275"/>
      <c r="AB1692" s="277" t="str">
        <f t="shared" ref="AB1692:AB1722" si="242">B1692&amp;C1692</f>
        <v/>
      </c>
    </row>
    <row r="1693" spans="1:28" s="276" customFormat="1" ht="20.25">
      <c r="A1693" s="330"/>
      <c r="B1693" s="216" t="str">
        <f>IF(LEN(A1693)=0,"",INDEX('Smelter Look-up'!$A:$A,MATCH($A1693,'Smelter Look-up'!$E:$E,0)))</f>
        <v/>
      </c>
      <c r="C1693" s="220" t="str">
        <f>IF(LEN(A1693)=0,"",INDEX('Smelter Look-up'!$C:$C,MATCH($A1693,'Smelter Look-up'!$E:$E,0)))</f>
        <v/>
      </c>
      <c r="D1693" s="282"/>
      <c r="E1693" s="216" t="str">
        <f ca="1">IF(ISERROR($V1693),"",OFFSET('Smelter Look-up'!$D$4,$V1693-4,0)&amp;"")</f>
        <v/>
      </c>
      <c r="F1693" s="216" t="str">
        <f ca="1">IF(ISERROR($V1693),"",OFFSET('Smelter Look-up'!$E$4,$V1693-4,0))</f>
        <v/>
      </c>
      <c r="G1693" s="216" t="str">
        <f ca="1">IF(C1693=$X$4,"Enter smelter details",IF(ISERROR($V1693),"",OFFSET('Smelter Look-up'!$F$4,$V1693-4,0)))</f>
        <v/>
      </c>
      <c r="H1693" s="217" t="str">
        <f ca="1">IF(ISERROR($V1693),"",OFFSET('Smelter Look-up'!$G$4,$V1693-4,0))</f>
        <v/>
      </c>
      <c r="I1693" s="218" t="str">
        <f ca="1">IF(ISERROR($V1693),"",OFFSET('Smelter Look-up'!$H$4,$V1693-4,0))</f>
        <v/>
      </c>
      <c r="J1693" s="218" t="str">
        <f ca="1">IF(ISERROR($V1693),"",OFFSET('Smelter Look-up'!$I$4,$V1693-4,0))</f>
        <v/>
      </c>
      <c r="K1693" s="272"/>
      <c r="L1693" s="272"/>
      <c r="M1693" s="272"/>
      <c r="N1693" s="272"/>
      <c r="O1693" s="272"/>
      <c r="P1693" s="219"/>
      <c r="Q1693" s="273"/>
      <c r="R1693" s="216" t="str">
        <f ca="1">IF(ISERROR($V1693),"",OFFSET('Smelter Look-up'!$C$4,$V1693-4,0)&amp;"")</f>
        <v/>
      </c>
      <c r="S1693" s="224" t="str">
        <f t="shared" ca="1" si="240"/>
        <v/>
      </c>
      <c r="T1693" s="224" t="str">
        <f ca="1">IF(B1693="","",IF(ISERROR(MATCH($J1693,SorP!$B$1:$B$6230,0)),"",INDIRECT("'SorP'!$A$"&amp;MATCH($J1693,SorP!$B$1:$B$6230,0))))</f>
        <v/>
      </c>
      <c r="U1693" s="240"/>
      <c r="V1693" s="274" t="e">
        <f>IF(C1693="",NA(),MATCH($B1693&amp;$C1693,'Smelter Look-up'!$J:$J,0))</f>
        <v>#N/A</v>
      </c>
      <c r="W1693" s="275"/>
      <c r="X1693" s="275">
        <f t="shared" ca="1" si="241"/>
        <v>0</v>
      </c>
      <c r="Y1693" s="275"/>
      <c r="Z1693" s="275"/>
      <c r="AB1693" s="277" t="str">
        <f t="shared" si="242"/>
        <v/>
      </c>
    </row>
    <row r="1694" spans="1:28" s="276" customFormat="1" ht="20.25">
      <c r="A1694" s="330"/>
      <c r="B1694" s="216" t="str">
        <f>IF(LEN(A1694)=0,"",INDEX('Smelter Look-up'!$A:$A,MATCH($A1694,'Smelter Look-up'!$E:$E,0)))</f>
        <v/>
      </c>
      <c r="C1694" s="220" t="str">
        <f>IF(LEN(A1694)=0,"",INDEX('Smelter Look-up'!$C:$C,MATCH($A1694,'Smelter Look-up'!$E:$E,0)))</f>
        <v/>
      </c>
      <c r="D1694" s="282"/>
      <c r="E1694" s="216" t="str">
        <f ca="1">IF(ISERROR($V1694),"",OFFSET('Smelter Look-up'!$D$4,$V1694-4,0)&amp;"")</f>
        <v/>
      </c>
      <c r="F1694" s="216" t="str">
        <f ca="1">IF(ISERROR($V1694),"",OFFSET('Smelter Look-up'!$E$4,$V1694-4,0))</f>
        <v/>
      </c>
      <c r="G1694" s="216" t="str">
        <f ca="1">IF(C1694=$X$4,"Enter smelter details",IF(ISERROR($V1694),"",OFFSET('Smelter Look-up'!$F$4,$V1694-4,0)))</f>
        <v/>
      </c>
      <c r="H1694" s="217" t="str">
        <f ca="1">IF(ISERROR($V1694),"",OFFSET('Smelter Look-up'!$G$4,$V1694-4,0))</f>
        <v/>
      </c>
      <c r="I1694" s="218" t="str">
        <f ca="1">IF(ISERROR($V1694),"",OFFSET('Smelter Look-up'!$H$4,$V1694-4,0))</f>
        <v/>
      </c>
      <c r="J1694" s="218" t="str">
        <f ca="1">IF(ISERROR($V1694),"",OFFSET('Smelter Look-up'!$I$4,$V1694-4,0))</f>
        <v/>
      </c>
      <c r="K1694" s="272"/>
      <c r="L1694" s="272"/>
      <c r="M1694" s="272"/>
      <c r="N1694" s="272"/>
      <c r="O1694" s="272"/>
      <c r="P1694" s="219"/>
      <c r="Q1694" s="273"/>
      <c r="R1694" s="216" t="str">
        <f ca="1">IF(ISERROR($V1694),"",OFFSET('Smelter Look-up'!$C$4,$V1694-4,0)&amp;"")</f>
        <v/>
      </c>
      <c r="S1694" s="224" t="str">
        <f t="shared" ca="1" si="240"/>
        <v/>
      </c>
      <c r="T1694" s="224" t="str">
        <f ca="1">IF(B1694="","",IF(ISERROR(MATCH($J1694,SorP!$B$1:$B$6230,0)),"",INDIRECT("'SorP'!$A$"&amp;MATCH($J1694,SorP!$B$1:$B$6230,0))))</f>
        <v/>
      </c>
      <c r="U1694" s="240"/>
      <c r="V1694" s="274" t="e">
        <f>IF(C1694="",NA(),MATCH($B1694&amp;$C1694,'Smelter Look-up'!$J:$J,0))</f>
        <v>#N/A</v>
      </c>
      <c r="W1694" s="275"/>
      <c r="X1694" s="275">
        <f t="shared" ca="1" si="241"/>
        <v>0</v>
      </c>
      <c r="Y1694" s="275"/>
      <c r="Z1694" s="275"/>
      <c r="AB1694" s="277" t="str">
        <f t="shared" si="242"/>
        <v/>
      </c>
    </row>
    <row r="1695" spans="1:28" s="276" customFormat="1" ht="20.25">
      <c r="A1695" s="330"/>
      <c r="B1695" s="216" t="str">
        <f>IF(LEN(A1695)=0,"",INDEX('Smelter Look-up'!$A:$A,MATCH($A1695,'Smelter Look-up'!$E:$E,0)))</f>
        <v/>
      </c>
      <c r="C1695" s="220" t="str">
        <f>IF(LEN(A1695)=0,"",INDEX('Smelter Look-up'!$C:$C,MATCH($A1695,'Smelter Look-up'!$E:$E,0)))</f>
        <v/>
      </c>
      <c r="D1695" s="282"/>
      <c r="E1695" s="216" t="str">
        <f ca="1">IF(ISERROR($V1695),"",OFFSET('Smelter Look-up'!$D$4,$V1695-4,0)&amp;"")</f>
        <v/>
      </c>
      <c r="F1695" s="216" t="str">
        <f ca="1">IF(ISERROR($V1695),"",OFFSET('Smelter Look-up'!$E$4,$V1695-4,0))</f>
        <v/>
      </c>
      <c r="G1695" s="216" t="str">
        <f ca="1">IF(C1695=$X$4,"Enter smelter details",IF(ISERROR($V1695),"",OFFSET('Smelter Look-up'!$F$4,$V1695-4,0)))</f>
        <v/>
      </c>
      <c r="H1695" s="217" t="str">
        <f ca="1">IF(ISERROR($V1695),"",OFFSET('Smelter Look-up'!$G$4,$V1695-4,0))</f>
        <v/>
      </c>
      <c r="I1695" s="218" t="str">
        <f ca="1">IF(ISERROR($V1695),"",OFFSET('Smelter Look-up'!$H$4,$V1695-4,0))</f>
        <v/>
      </c>
      <c r="J1695" s="218" t="str">
        <f ca="1">IF(ISERROR($V1695),"",OFFSET('Smelter Look-up'!$I$4,$V1695-4,0))</f>
        <v/>
      </c>
      <c r="K1695" s="272"/>
      <c r="L1695" s="272"/>
      <c r="M1695" s="272"/>
      <c r="N1695" s="272"/>
      <c r="O1695" s="272"/>
      <c r="P1695" s="219"/>
      <c r="Q1695" s="273"/>
      <c r="R1695" s="216" t="str">
        <f ca="1">IF(ISERROR($V1695),"",OFFSET('Smelter Look-up'!$C$4,$V1695-4,0)&amp;"")</f>
        <v/>
      </c>
      <c r="S1695" s="224" t="str">
        <f t="shared" ca="1" si="240"/>
        <v/>
      </c>
      <c r="T1695" s="224" t="str">
        <f ca="1">IF(B1695="","",IF(ISERROR(MATCH($J1695,SorP!$B$1:$B$6230,0)),"",INDIRECT("'SorP'!$A$"&amp;MATCH($J1695,SorP!$B$1:$B$6230,0))))</f>
        <v/>
      </c>
      <c r="U1695" s="240"/>
      <c r="V1695" s="274" t="e">
        <f>IF(C1695="",NA(),MATCH($B1695&amp;$C1695,'Smelter Look-up'!$J:$J,0))</f>
        <v>#N/A</v>
      </c>
      <c r="W1695" s="275"/>
      <c r="X1695" s="275">
        <f t="shared" ca="1" si="241"/>
        <v>0</v>
      </c>
      <c r="Y1695" s="275"/>
      <c r="Z1695" s="275"/>
      <c r="AB1695" s="277" t="str">
        <f t="shared" si="242"/>
        <v/>
      </c>
    </row>
    <row r="1696" spans="1:28" s="276" customFormat="1" ht="20.25">
      <c r="A1696" s="330"/>
      <c r="B1696" s="216" t="str">
        <f>IF(LEN(A1696)=0,"",INDEX('Smelter Look-up'!$A:$A,MATCH($A1696,'Smelter Look-up'!$E:$E,0)))</f>
        <v/>
      </c>
      <c r="C1696" s="220" t="str">
        <f>IF(LEN(A1696)=0,"",INDEX('Smelter Look-up'!$C:$C,MATCH($A1696,'Smelter Look-up'!$E:$E,0)))</f>
        <v/>
      </c>
      <c r="D1696" s="282"/>
      <c r="E1696" s="216" t="str">
        <f ca="1">IF(ISERROR($V1696),"",OFFSET('Smelter Look-up'!$D$4,$V1696-4,0)&amp;"")</f>
        <v/>
      </c>
      <c r="F1696" s="216" t="str">
        <f ca="1">IF(ISERROR($V1696),"",OFFSET('Smelter Look-up'!$E$4,$V1696-4,0))</f>
        <v/>
      </c>
      <c r="G1696" s="216" t="str">
        <f ca="1">IF(C1696=$X$4,"Enter smelter details",IF(ISERROR($V1696),"",OFFSET('Smelter Look-up'!$F$4,$V1696-4,0)))</f>
        <v/>
      </c>
      <c r="H1696" s="217" t="str">
        <f ca="1">IF(ISERROR($V1696),"",OFFSET('Smelter Look-up'!$G$4,$V1696-4,0))</f>
        <v/>
      </c>
      <c r="I1696" s="218" t="str">
        <f ca="1">IF(ISERROR($V1696),"",OFFSET('Smelter Look-up'!$H$4,$V1696-4,0))</f>
        <v/>
      </c>
      <c r="J1696" s="218" t="str">
        <f ca="1">IF(ISERROR($V1696),"",OFFSET('Smelter Look-up'!$I$4,$V1696-4,0))</f>
        <v/>
      </c>
      <c r="K1696" s="272"/>
      <c r="L1696" s="272"/>
      <c r="M1696" s="272"/>
      <c r="N1696" s="272"/>
      <c r="O1696" s="272"/>
      <c r="P1696" s="219"/>
      <c r="Q1696" s="273"/>
      <c r="R1696" s="216" t="str">
        <f ca="1">IF(ISERROR($V1696),"",OFFSET('Smelter Look-up'!$C$4,$V1696-4,0)&amp;"")</f>
        <v/>
      </c>
      <c r="S1696" s="224" t="str">
        <f t="shared" ca="1" si="240"/>
        <v/>
      </c>
      <c r="T1696" s="224" t="str">
        <f ca="1">IF(B1696="","",IF(ISERROR(MATCH($J1696,SorP!$B$1:$B$6230,0)),"",INDIRECT("'SorP'!$A$"&amp;MATCH($J1696,SorP!$B$1:$B$6230,0))))</f>
        <v/>
      </c>
      <c r="U1696" s="240"/>
      <c r="V1696" s="274" t="e">
        <f>IF(C1696="",NA(),MATCH($B1696&amp;$C1696,'Smelter Look-up'!$J:$J,0))</f>
        <v>#N/A</v>
      </c>
      <c r="W1696" s="275"/>
      <c r="X1696" s="275">
        <f t="shared" ca="1" si="241"/>
        <v>0</v>
      </c>
      <c r="Y1696" s="275"/>
      <c r="Z1696" s="275"/>
      <c r="AB1696" s="277" t="str">
        <f t="shared" si="242"/>
        <v/>
      </c>
    </row>
    <row r="1697" spans="1:28" s="276" customFormat="1" ht="20.25">
      <c r="A1697" s="330"/>
      <c r="B1697" s="216" t="str">
        <f>IF(LEN(A1697)=0,"",INDEX('Smelter Look-up'!$A:$A,MATCH($A1697,'Smelter Look-up'!$E:$E,0)))</f>
        <v/>
      </c>
      <c r="C1697" s="220" t="str">
        <f>IF(LEN(A1697)=0,"",INDEX('Smelter Look-up'!$C:$C,MATCH($A1697,'Smelter Look-up'!$E:$E,0)))</f>
        <v/>
      </c>
      <c r="D1697" s="282"/>
      <c r="E1697" s="216" t="str">
        <f ca="1">IF(ISERROR($V1697),"",OFFSET('Smelter Look-up'!$D$4,$V1697-4,0)&amp;"")</f>
        <v/>
      </c>
      <c r="F1697" s="216" t="str">
        <f ca="1">IF(ISERROR($V1697),"",OFFSET('Smelter Look-up'!$E$4,$V1697-4,0))</f>
        <v/>
      </c>
      <c r="G1697" s="216" t="str">
        <f ca="1">IF(C1697=$X$4,"Enter smelter details",IF(ISERROR($V1697),"",OFFSET('Smelter Look-up'!$F$4,$V1697-4,0)))</f>
        <v/>
      </c>
      <c r="H1697" s="217" t="str">
        <f ca="1">IF(ISERROR($V1697),"",OFFSET('Smelter Look-up'!$G$4,$V1697-4,0))</f>
        <v/>
      </c>
      <c r="I1697" s="218" t="str">
        <f ca="1">IF(ISERROR($V1697),"",OFFSET('Smelter Look-up'!$H$4,$V1697-4,0))</f>
        <v/>
      </c>
      <c r="J1697" s="218" t="str">
        <f ca="1">IF(ISERROR($V1697),"",OFFSET('Smelter Look-up'!$I$4,$V1697-4,0))</f>
        <v/>
      </c>
      <c r="K1697" s="272"/>
      <c r="L1697" s="272"/>
      <c r="M1697" s="272"/>
      <c r="N1697" s="272"/>
      <c r="O1697" s="272"/>
      <c r="P1697" s="219"/>
      <c r="Q1697" s="273"/>
      <c r="R1697" s="216" t="str">
        <f ca="1">IF(ISERROR($V1697),"",OFFSET('Smelter Look-up'!$C$4,$V1697-4,0)&amp;"")</f>
        <v/>
      </c>
      <c r="S1697" s="224" t="str">
        <f t="shared" ca="1" si="240"/>
        <v/>
      </c>
      <c r="T1697" s="224" t="str">
        <f ca="1">IF(B1697="","",IF(ISERROR(MATCH($J1697,SorP!$B$1:$B$6230,0)),"",INDIRECT("'SorP'!$A$"&amp;MATCH($J1697,SorP!$B$1:$B$6230,0))))</f>
        <v/>
      </c>
      <c r="U1697" s="240"/>
      <c r="V1697" s="274" t="e">
        <f>IF(C1697="",NA(),MATCH($B1697&amp;$C1697,'Smelter Look-up'!$J:$J,0))</f>
        <v>#N/A</v>
      </c>
      <c r="W1697" s="275"/>
      <c r="X1697" s="275">
        <f t="shared" ca="1" si="241"/>
        <v>0</v>
      </c>
      <c r="Y1697" s="275"/>
      <c r="Z1697" s="275"/>
      <c r="AB1697" s="277" t="str">
        <f t="shared" si="242"/>
        <v/>
      </c>
    </row>
    <row r="1698" spans="1:28" s="276" customFormat="1" ht="20.25">
      <c r="A1698" s="330"/>
      <c r="B1698" s="216" t="str">
        <f>IF(LEN(A1698)=0,"",INDEX('Smelter Look-up'!$A:$A,MATCH($A1698,'Smelter Look-up'!$E:$E,0)))</f>
        <v/>
      </c>
      <c r="C1698" s="220" t="str">
        <f>IF(LEN(A1698)=0,"",INDEX('Smelter Look-up'!$C:$C,MATCH($A1698,'Smelter Look-up'!$E:$E,0)))</f>
        <v/>
      </c>
      <c r="D1698" s="282"/>
      <c r="E1698" s="216" t="str">
        <f ca="1">IF(ISERROR($V1698),"",OFFSET('Smelter Look-up'!$D$4,$V1698-4,0)&amp;"")</f>
        <v/>
      </c>
      <c r="F1698" s="216" t="str">
        <f ca="1">IF(ISERROR($V1698),"",OFFSET('Smelter Look-up'!$E$4,$V1698-4,0))</f>
        <v/>
      </c>
      <c r="G1698" s="216" t="str">
        <f ca="1">IF(C1698=$X$4,"Enter smelter details",IF(ISERROR($V1698),"",OFFSET('Smelter Look-up'!$F$4,$V1698-4,0)))</f>
        <v/>
      </c>
      <c r="H1698" s="217" t="str">
        <f ca="1">IF(ISERROR($V1698),"",OFFSET('Smelter Look-up'!$G$4,$V1698-4,0))</f>
        <v/>
      </c>
      <c r="I1698" s="218" t="str">
        <f ca="1">IF(ISERROR($V1698),"",OFFSET('Smelter Look-up'!$H$4,$V1698-4,0))</f>
        <v/>
      </c>
      <c r="J1698" s="218" t="str">
        <f ca="1">IF(ISERROR($V1698),"",OFFSET('Smelter Look-up'!$I$4,$V1698-4,0))</f>
        <v/>
      </c>
      <c r="K1698" s="272"/>
      <c r="L1698" s="272"/>
      <c r="M1698" s="272"/>
      <c r="N1698" s="272"/>
      <c r="O1698" s="272"/>
      <c r="P1698" s="219"/>
      <c r="Q1698" s="273"/>
      <c r="R1698" s="216" t="str">
        <f ca="1">IF(ISERROR($V1698),"",OFFSET('Smelter Look-up'!$C$4,$V1698-4,0)&amp;"")</f>
        <v/>
      </c>
      <c r="S1698" s="224" t="str">
        <f t="shared" ca="1" si="240"/>
        <v/>
      </c>
      <c r="T1698" s="224" t="str">
        <f ca="1">IF(B1698="","",IF(ISERROR(MATCH($J1698,SorP!$B$1:$B$6230,0)),"",INDIRECT("'SorP'!$A$"&amp;MATCH($J1698,SorP!$B$1:$B$6230,0))))</f>
        <v/>
      </c>
      <c r="U1698" s="240"/>
      <c r="V1698" s="274" t="e">
        <f>IF(C1698="",NA(),MATCH($B1698&amp;$C1698,'Smelter Look-up'!$J:$J,0))</f>
        <v>#N/A</v>
      </c>
      <c r="W1698" s="275"/>
      <c r="X1698" s="275">
        <f t="shared" ca="1" si="241"/>
        <v>0</v>
      </c>
      <c r="Y1698" s="275"/>
      <c r="Z1698" s="275"/>
      <c r="AB1698" s="277" t="str">
        <f t="shared" si="242"/>
        <v/>
      </c>
    </row>
    <row r="1699" spans="1:28" s="276" customFormat="1" ht="20.25">
      <c r="A1699" s="330"/>
      <c r="B1699" s="216" t="str">
        <f>IF(LEN(A1699)=0,"",INDEX('Smelter Look-up'!$A:$A,MATCH($A1699,'Smelter Look-up'!$E:$E,0)))</f>
        <v/>
      </c>
      <c r="C1699" s="220" t="str">
        <f>IF(LEN(A1699)=0,"",INDEX('Smelter Look-up'!$C:$C,MATCH($A1699,'Smelter Look-up'!$E:$E,0)))</f>
        <v/>
      </c>
      <c r="D1699" s="282"/>
      <c r="E1699" s="216" t="str">
        <f ca="1">IF(ISERROR($V1699),"",OFFSET('Smelter Look-up'!$D$4,$V1699-4,0)&amp;"")</f>
        <v/>
      </c>
      <c r="F1699" s="216" t="str">
        <f ca="1">IF(ISERROR($V1699),"",OFFSET('Smelter Look-up'!$E$4,$V1699-4,0))</f>
        <v/>
      </c>
      <c r="G1699" s="216" t="str">
        <f ca="1">IF(C1699=$X$4,"Enter smelter details",IF(ISERROR($V1699),"",OFFSET('Smelter Look-up'!$F$4,$V1699-4,0)))</f>
        <v/>
      </c>
      <c r="H1699" s="217" t="str">
        <f ca="1">IF(ISERROR($V1699),"",OFFSET('Smelter Look-up'!$G$4,$V1699-4,0))</f>
        <v/>
      </c>
      <c r="I1699" s="218" t="str">
        <f ca="1">IF(ISERROR($V1699),"",OFFSET('Smelter Look-up'!$H$4,$V1699-4,0))</f>
        <v/>
      </c>
      <c r="J1699" s="218" t="str">
        <f ca="1">IF(ISERROR($V1699),"",OFFSET('Smelter Look-up'!$I$4,$V1699-4,0))</f>
        <v/>
      </c>
      <c r="K1699" s="272"/>
      <c r="L1699" s="272"/>
      <c r="M1699" s="272"/>
      <c r="N1699" s="272"/>
      <c r="O1699" s="272"/>
      <c r="P1699" s="219"/>
      <c r="Q1699" s="273"/>
      <c r="R1699" s="216" t="str">
        <f ca="1">IF(ISERROR($V1699),"",OFFSET('Smelter Look-up'!$C$4,$V1699-4,0)&amp;"")</f>
        <v/>
      </c>
      <c r="S1699" s="224" t="str">
        <f t="shared" ca="1" si="240"/>
        <v/>
      </c>
      <c r="T1699" s="224" t="str">
        <f ca="1">IF(B1699="","",IF(ISERROR(MATCH($J1699,SorP!$B$1:$B$6230,0)),"",INDIRECT("'SorP'!$A$"&amp;MATCH($J1699,SorP!$B$1:$B$6230,0))))</f>
        <v/>
      </c>
      <c r="U1699" s="240"/>
      <c r="V1699" s="274" t="e">
        <f>IF(C1699="",NA(),MATCH($B1699&amp;$C1699,'Smelter Look-up'!$J:$J,0))</f>
        <v>#N/A</v>
      </c>
      <c r="W1699" s="275"/>
      <c r="X1699" s="275">
        <f t="shared" ca="1" si="241"/>
        <v>0</v>
      </c>
      <c r="Y1699" s="275"/>
      <c r="Z1699" s="275"/>
      <c r="AB1699" s="277" t="str">
        <f t="shared" si="242"/>
        <v/>
      </c>
    </row>
    <row r="1700" spans="1:28" s="276" customFormat="1" ht="20.25">
      <c r="A1700" s="330"/>
      <c r="B1700" s="216" t="str">
        <f>IF(LEN(A1700)=0,"",INDEX('Smelter Look-up'!$A:$A,MATCH($A1700,'Smelter Look-up'!$E:$E,0)))</f>
        <v/>
      </c>
      <c r="C1700" s="220" t="str">
        <f>IF(LEN(A1700)=0,"",INDEX('Smelter Look-up'!$C:$C,MATCH($A1700,'Smelter Look-up'!$E:$E,0)))</f>
        <v/>
      </c>
      <c r="D1700" s="282"/>
      <c r="E1700" s="216" t="str">
        <f ca="1">IF(ISERROR($V1700),"",OFFSET('Smelter Look-up'!$D$4,$V1700-4,0)&amp;"")</f>
        <v/>
      </c>
      <c r="F1700" s="216" t="str">
        <f ca="1">IF(ISERROR($V1700),"",OFFSET('Smelter Look-up'!$E$4,$V1700-4,0))</f>
        <v/>
      </c>
      <c r="G1700" s="216" t="str">
        <f ca="1">IF(C1700=$X$4,"Enter smelter details",IF(ISERROR($V1700),"",OFFSET('Smelter Look-up'!$F$4,$V1700-4,0)))</f>
        <v/>
      </c>
      <c r="H1700" s="217" t="str">
        <f ca="1">IF(ISERROR($V1700),"",OFFSET('Smelter Look-up'!$G$4,$V1700-4,0))</f>
        <v/>
      </c>
      <c r="I1700" s="218" t="str">
        <f ca="1">IF(ISERROR($V1700),"",OFFSET('Smelter Look-up'!$H$4,$V1700-4,0))</f>
        <v/>
      </c>
      <c r="J1700" s="218" t="str">
        <f ca="1">IF(ISERROR($V1700),"",OFFSET('Smelter Look-up'!$I$4,$V1700-4,0))</f>
        <v/>
      </c>
      <c r="K1700" s="272"/>
      <c r="L1700" s="272"/>
      <c r="M1700" s="272"/>
      <c r="N1700" s="272"/>
      <c r="O1700" s="272"/>
      <c r="P1700" s="219"/>
      <c r="Q1700" s="273"/>
      <c r="R1700" s="216" t="str">
        <f ca="1">IF(ISERROR($V1700),"",OFFSET('Smelter Look-up'!$C$4,$V1700-4,0)&amp;"")</f>
        <v/>
      </c>
      <c r="S1700" s="224" t="str">
        <f t="shared" ca="1" si="240"/>
        <v/>
      </c>
      <c r="T1700" s="224" t="str">
        <f ca="1">IF(B1700="","",IF(ISERROR(MATCH($J1700,SorP!$B$1:$B$6230,0)),"",INDIRECT("'SorP'!$A$"&amp;MATCH($J1700,SorP!$B$1:$B$6230,0))))</f>
        <v/>
      </c>
      <c r="U1700" s="240"/>
      <c r="V1700" s="274" t="e">
        <f>IF(C1700="",NA(),MATCH($B1700&amp;$C1700,'Smelter Look-up'!$J:$J,0))</f>
        <v>#N/A</v>
      </c>
      <c r="W1700" s="275"/>
      <c r="X1700" s="275">
        <f t="shared" ca="1" si="241"/>
        <v>0</v>
      </c>
      <c r="Y1700" s="275"/>
      <c r="Z1700" s="275"/>
      <c r="AB1700" s="277" t="str">
        <f t="shared" si="242"/>
        <v/>
      </c>
    </row>
    <row r="1701" spans="1:28" s="276" customFormat="1" ht="20.25">
      <c r="A1701" s="330"/>
      <c r="B1701" s="216" t="str">
        <f>IF(LEN(A1701)=0,"",INDEX('Smelter Look-up'!$A:$A,MATCH($A1701,'Smelter Look-up'!$E:$E,0)))</f>
        <v/>
      </c>
      <c r="C1701" s="220" t="str">
        <f>IF(LEN(A1701)=0,"",INDEX('Smelter Look-up'!$C:$C,MATCH($A1701,'Smelter Look-up'!$E:$E,0)))</f>
        <v/>
      </c>
      <c r="D1701" s="282"/>
      <c r="E1701" s="216" t="str">
        <f ca="1">IF(ISERROR($V1701),"",OFFSET('Smelter Look-up'!$D$4,$V1701-4,0)&amp;"")</f>
        <v/>
      </c>
      <c r="F1701" s="216" t="str">
        <f ca="1">IF(ISERROR($V1701),"",OFFSET('Smelter Look-up'!$E$4,$V1701-4,0))</f>
        <v/>
      </c>
      <c r="G1701" s="216" t="str">
        <f ca="1">IF(C1701=$X$4,"Enter smelter details",IF(ISERROR($V1701),"",OFFSET('Smelter Look-up'!$F$4,$V1701-4,0)))</f>
        <v/>
      </c>
      <c r="H1701" s="217" t="str">
        <f ca="1">IF(ISERROR($V1701),"",OFFSET('Smelter Look-up'!$G$4,$V1701-4,0))</f>
        <v/>
      </c>
      <c r="I1701" s="218" t="str">
        <f ca="1">IF(ISERROR($V1701),"",OFFSET('Smelter Look-up'!$H$4,$V1701-4,0))</f>
        <v/>
      </c>
      <c r="J1701" s="218" t="str">
        <f ca="1">IF(ISERROR($V1701),"",OFFSET('Smelter Look-up'!$I$4,$V1701-4,0))</f>
        <v/>
      </c>
      <c r="K1701" s="272"/>
      <c r="L1701" s="272"/>
      <c r="M1701" s="272"/>
      <c r="N1701" s="272"/>
      <c r="O1701" s="272"/>
      <c r="P1701" s="219"/>
      <c r="Q1701" s="273"/>
      <c r="R1701" s="216" t="str">
        <f ca="1">IF(ISERROR($V1701),"",OFFSET('Smelter Look-up'!$C$4,$V1701-4,0)&amp;"")</f>
        <v/>
      </c>
      <c r="S1701" s="224" t="str">
        <f t="shared" ca="1" si="240"/>
        <v/>
      </c>
      <c r="T1701" s="224" t="str">
        <f ca="1">IF(B1701="","",IF(ISERROR(MATCH($J1701,SorP!$B$1:$B$6230,0)),"",INDIRECT("'SorP'!$A$"&amp;MATCH($J1701,SorP!$B$1:$B$6230,0))))</f>
        <v/>
      </c>
      <c r="U1701" s="240"/>
      <c r="V1701" s="274" t="e">
        <f>IF(C1701="",NA(),MATCH($B1701&amp;$C1701,'Smelter Look-up'!$J:$J,0))</f>
        <v>#N/A</v>
      </c>
      <c r="W1701" s="275"/>
      <c r="X1701" s="275">
        <f t="shared" ca="1" si="241"/>
        <v>0</v>
      </c>
      <c r="Y1701" s="275"/>
      <c r="Z1701" s="275"/>
      <c r="AB1701" s="277" t="str">
        <f t="shared" si="242"/>
        <v/>
      </c>
    </row>
    <row r="1702" spans="1:28" s="276" customFormat="1" ht="20.25">
      <c r="A1702" s="330"/>
      <c r="B1702" s="216" t="str">
        <f>IF(LEN(A1702)=0,"",INDEX('Smelter Look-up'!$A:$A,MATCH($A1702,'Smelter Look-up'!$E:$E,0)))</f>
        <v/>
      </c>
      <c r="C1702" s="220" t="str">
        <f>IF(LEN(A1702)=0,"",INDEX('Smelter Look-up'!$C:$C,MATCH($A1702,'Smelter Look-up'!$E:$E,0)))</f>
        <v/>
      </c>
      <c r="D1702" s="282"/>
      <c r="E1702" s="216" t="str">
        <f ca="1">IF(ISERROR($V1702),"",OFFSET('Smelter Look-up'!$D$4,$V1702-4,0)&amp;"")</f>
        <v/>
      </c>
      <c r="F1702" s="216" t="str">
        <f ca="1">IF(ISERROR($V1702),"",OFFSET('Smelter Look-up'!$E$4,$V1702-4,0))</f>
        <v/>
      </c>
      <c r="G1702" s="216" t="str">
        <f ca="1">IF(C1702=$X$4,"Enter smelter details",IF(ISERROR($V1702),"",OFFSET('Smelter Look-up'!$F$4,$V1702-4,0)))</f>
        <v/>
      </c>
      <c r="H1702" s="217" t="str">
        <f ca="1">IF(ISERROR($V1702),"",OFFSET('Smelter Look-up'!$G$4,$V1702-4,0))</f>
        <v/>
      </c>
      <c r="I1702" s="218" t="str">
        <f ca="1">IF(ISERROR($V1702),"",OFFSET('Smelter Look-up'!$H$4,$V1702-4,0))</f>
        <v/>
      </c>
      <c r="J1702" s="218" t="str">
        <f ca="1">IF(ISERROR($V1702),"",OFFSET('Smelter Look-up'!$I$4,$V1702-4,0))</f>
        <v/>
      </c>
      <c r="K1702" s="272"/>
      <c r="L1702" s="272"/>
      <c r="M1702" s="272"/>
      <c r="N1702" s="272"/>
      <c r="O1702" s="272"/>
      <c r="P1702" s="219"/>
      <c r="Q1702" s="273"/>
      <c r="R1702" s="216" t="str">
        <f ca="1">IF(ISERROR($V1702),"",OFFSET('Smelter Look-up'!$C$4,$V1702-4,0)&amp;"")</f>
        <v/>
      </c>
      <c r="S1702" s="224" t="str">
        <f t="shared" ca="1" si="240"/>
        <v/>
      </c>
      <c r="T1702" s="224" t="str">
        <f ca="1">IF(B1702="","",IF(ISERROR(MATCH($J1702,SorP!$B$1:$B$6230,0)),"",INDIRECT("'SorP'!$A$"&amp;MATCH($J1702,SorP!$B$1:$B$6230,0))))</f>
        <v/>
      </c>
      <c r="U1702" s="240"/>
      <c r="V1702" s="274" t="e">
        <f>IF(C1702="",NA(),MATCH($B1702&amp;$C1702,'Smelter Look-up'!$J:$J,0))</f>
        <v>#N/A</v>
      </c>
      <c r="W1702" s="275"/>
      <c r="X1702" s="275">
        <f t="shared" ca="1" si="241"/>
        <v>0</v>
      </c>
      <c r="Y1702" s="275"/>
      <c r="Z1702" s="275"/>
      <c r="AB1702" s="277" t="str">
        <f t="shared" si="242"/>
        <v/>
      </c>
    </row>
    <row r="1703" spans="1:28" s="276" customFormat="1" ht="20.25">
      <c r="A1703" s="330"/>
      <c r="B1703" s="216" t="str">
        <f>IF(LEN(A1703)=0,"",INDEX('Smelter Look-up'!$A:$A,MATCH($A1703,'Smelter Look-up'!$E:$E,0)))</f>
        <v/>
      </c>
      <c r="C1703" s="220" t="str">
        <f>IF(LEN(A1703)=0,"",INDEX('Smelter Look-up'!$C:$C,MATCH($A1703,'Smelter Look-up'!$E:$E,0)))</f>
        <v/>
      </c>
      <c r="D1703" s="282"/>
      <c r="E1703" s="216" t="str">
        <f ca="1">IF(ISERROR($V1703),"",OFFSET('Smelter Look-up'!$D$4,$V1703-4,0)&amp;"")</f>
        <v/>
      </c>
      <c r="F1703" s="216" t="str">
        <f ca="1">IF(ISERROR($V1703),"",OFFSET('Smelter Look-up'!$E$4,$V1703-4,0))</f>
        <v/>
      </c>
      <c r="G1703" s="216" t="str">
        <f ca="1">IF(C1703=$X$4,"Enter smelter details",IF(ISERROR($V1703),"",OFFSET('Smelter Look-up'!$F$4,$V1703-4,0)))</f>
        <v/>
      </c>
      <c r="H1703" s="217" t="str">
        <f ca="1">IF(ISERROR($V1703),"",OFFSET('Smelter Look-up'!$G$4,$V1703-4,0))</f>
        <v/>
      </c>
      <c r="I1703" s="218" t="str">
        <f ca="1">IF(ISERROR($V1703),"",OFFSET('Smelter Look-up'!$H$4,$V1703-4,0))</f>
        <v/>
      </c>
      <c r="J1703" s="218" t="str">
        <f ca="1">IF(ISERROR($V1703),"",OFFSET('Smelter Look-up'!$I$4,$V1703-4,0))</f>
        <v/>
      </c>
      <c r="K1703" s="272"/>
      <c r="L1703" s="272"/>
      <c r="M1703" s="272"/>
      <c r="N1703" s="272"/>
      <c r="O1703" s="272"/>
      <c r="P1703" s="219"/>
      <c r="Q1703" s="273"/>
      <c r="R1703" s="216" t="str">
        <f ca="1">IF(ISERROR($V1703),"",OFFSET('Smelter Look-up'!$C$4,$V1703-4,0)&amp;"")</f>
        <v/>
      </c>
      <c r="S1703" s="224" t="str">
        <f t="shared" ca="1" si="240"/>
        <v/>
      </c>
      <c r="T1703" s="224" t="str">
        <f ca="1">IF(B1703="","",IF(ISERROR(MATCH($J1703,SorP!$B$1:$B$6230,0)),"",INDIRECT("'SorP'!$A$"&amp;MATCH($J1703,SorP!$B$1:$B$6230,0))))</f>
        <v/>
      </c>
      <c r="U1703" s="240"/>
      <c r="V1703" s="274" t="e">
        <f>IF(C1703="",NA(),MATCH($B1703&amp;$C1703,'Smelter Look-up'!$J:$J,0))</f>
        <v>#N/A</v>
      </c>
      <c r="W1703" s="275"/>
      <c r="X1703" s="275">
        <f t="shared" ca="1" si="241"/>
        <v>0</v>
      </c>
      <c r="Y1703" s="275"/>
      <c r="Z1703" s="275"/>
      <c r="AB1703" s="277" t="str">
        <f t="shared" si="242"/>
        <v/>
      </c>
    </row>
    <row r="1704" spans="1:28" s="276" customFormat="1" ht="20.25">
      <c r="A1704" s="330"/>
      <c r="B1704" s="216" t="str">
        <f>IF(LEN(A1704)=0,"",INDEX('Smelter Look-up'!$A:$A,MATCH($A1704,'Smelter Look-up'!$E:$E,0)))</f>
        <v/>
      </c>
      <c r="C1704" s="220" t="str">
        <f>IF(LEN(A1704)=0,"",INDEX('Smelter Look-up'!$C:$C,MATCH($A1704,'Smelter Look-up'!$E:$E,0)))</f>
        <v/>
      </c>
      <c r="D1704" s="282"/>
      <c r="E1704" s="216" t="str">
        <f ca="1">IF(ISERROR($V1704),"",OFFSET('Smelter Look-up'!$D$4,$V1704-4,0)&amp;"")</f>
        <v/>
      </c>
      <c r="F1704" s="216" t="str">
        <f ca="1">IF(ISERROR($V1704),"",OFFSET('Smelter Look-up'!$E$4,$V1704-4,0))</f>
        <v/>
      </c>
      <c r="G1704" s="216" t="str">
        <f ca="1">IF(C1704=$X$4,"Enter smelter details",IF(ISERROR($V1704),"",OFFSET('Smelter Look-up'!$F$4,$V1704-4,0)))</f>
        <v/>
      </c>
      <c r="H1704" s="217" t="str">
        <f ca="1">IF(ISERROR($V1704),"",OFFSET('Smelter Look-up'!$G$4,$V1704-4,0))</f>
        <v/>
      </c>
      <c r="I1704" s="218" t="str">
        <f ca="1">IF(ISERROR($V1704),"",OFFSET('Smelter Look-up'!$H$4,$V1704-4,0))</f>
        <v/>
      </c>
      <c r="J1704" s="218" t="str">
        <f ca="1">IF(ISERROR($V1704),"",OFFSET('Smelter Look-up'!$I$4,$V1704-4,0))</f>
        <v/>
      </c>
      <c r="K1704" s="272"/>
      <c r="L1704" s="272"/>
      <c r="M1704" s="272"/>
      <c r="N1704" s="272"/>
      <c r="O1704" s="272"/>
      <c r="P1704" s="219"/>
      <c r="Q1704" s="273"/>
      <c r="R1704" s="216" t="str">
        <f ca="1">IF(ISERROR($V1704),"",OFFSET('Smelter Look-up'!$C$4,$V1704-4,0)&amp;"")</f>
        <v/>
      </c>
      <c r="S1704" s="224" t="str">
        <f t="shared" ca="1" si="240"/>
        <v/>
      </c>
      <c r="T1704" s="224" t="str">
        <f ca="1">IF(B1704="","",IF(ISERROR(MATCH($J1704,SorP!$B$1:$B$6230,0)),"",INDIRECT("'SorP'!$A$"&amp;MATCH($J1704,SorP!$B$1:$B$6230,0))))</f>
        <v/>
      </c>
      <c r="U1704" s="240"/>
      <c r="V1704" s="274" t="e">
        <f>IF(C1704="",NA(),MATCH($B1704&amp;$C1704,'Smelter Look-up'!$J:$J,0))</f>
        <v>#N/A</v>
      </c>
      <c r="W1704" s="275"/>
      <c r="X1704" s="275">
        <f t="shared" ca="1" si="241"/>
        <v>0</v>
      </c>
      <c r="Y1704" s="275"/>
      <c r="Z1704" s="275"/>
      <c r="AB1704" s="277" t="str">
        <f t="shared" si="242"/>
        <v/>
      </c>
    </row>
    <row r="1705" spans="1:28" s="276" customFormat="1" ht="20.25">
      <c r="A1705" s="330"/>
      <c r="B1705" s="216" t="str">
        <f>IF(LEN(A1705)=0,"",INDEX('Smelter Look-up'!$A:$A,MATCH($A1705,'Smelter Look-up'!$E:$E,0)))</f>
        <v/>
      </c>
      <c r="C1705" s="220" t="str">
        <f>IF(LEN(A1705)=0,"",INDEX('Smelter Look-up'!$C:$C,MATCH($A1705,'Smelter Look-up'!$E:$E,0)))</f>
        <v/>
      </c>
      <c r="D1705" s="282"/>
      <c r="E1705" s="216" t="str">
        <f ca="1">IF(ISERROR($V1705),"",OFFSET('Smelter Look-up'!$D$4,$V1705-4,0)&amp;"")</f>
        <v/>
      </c>
      <c r="F1705" s="216" t="str">
        <f ca="1">IF(ISERROR($V1705),"",OFFSET('Smelter Look-up'!$E$4,$V1705-4,0))</f>
        <v/>
      </c>
      <c r="G1705" s="216" t="str">
        <f ca="1">IF(C1705=$X$4,"Enter smelter details",IF(ISERROR($V1705),"",OFFSET('Smelter Look-up'!$F$4,$V1705-4,0)))</f>
        <v/>
      </c>
      <c r="H1705" s="217" t="str">
        <f ca="1">IF(ISERROR($V1705),"",OFFSET('Smelter Look-up'!$G$4,$V1705-4,0))</f>
        <v/>
      </c>
      <c r="I1705" s="218" t="str">
        <f ca="1">IF(ISERROR($V1705),"",OFFSET('Smelter Look-up'!$H$4,$V1705-4,0))</f>
        <v/>
      </c>
      <c r="J1705" s="218" t="str">
        <f ca="1">IF(ISERROR($V1705),"",OFFSET('Smelter Look-up'!$I$4,$V1705-4,0))</f>
        <v/>
      </c>
      <c r="K1705" s="272"/>
      <c r="L1705" s="272"/>
      <c r="M1705" s="272"/>
      <c r="N1705" s="272"/>
      <c r="O1705" s="272"/>
      <c r="P1705" s="219"/>
      <c r="Q1705" s="273"/>
      <c r="R1705" s="216" t="str">
        <f ca="1">IF(ISERROR($V1705),"",OFFSET('Smelter Look-up'!$C$4,$V1705-4,0)&amp;"")</f>
        <v/>
      </c>
      <c r="S1705" s="224" t="str">
        <f t="shared" ca="1" si="240"/>
        <v/>
      </c>
      <c r="T1705" s="224" t="str">
        <f ca="1">IF(B1705="","",IF(ISERROR(MATCH($J1705,SorP!$B$1:$B$6230,0)),"",INDIRECT("'SorP'!$A$"&amp;MATCH($J1705,SorP!$B$1:$B$6230,0))))</f>
        <v/>
      </c>
      <c r="U1705" s="240"/>
      <c r="V1705" s="274" t="e">
        <f>IF(C1705="",NA(),MATCH($B1705&amp;$C1705,'Smelter Look-up'!$J:$J,0))</f>
        <v>#N/A</v>
      </c>
      <c r="W1705" s="275"/>
      <c r="X1705" s="275">
        <f t="shared" ca="1" si="241"/>
        <v>0</v>
      </c>
      <c r="Y1705" s="275"/>
      <c r="Z1705" s="275"/>
      <c r="AB1705" s="277" t="str">
        <f t="shared" si="242"/>
        <v/>
      </c>
    </row>
    <row r="1706" spans="1:28" s="276" customFormat="1" ht="20.25">
      <c r="A1706" s="330"/>
      <c r="B1706" s="216" t="str">
        <f>IF(LEN(A1706)=0,"",INDEX('Smelter Look-up'!$A:$A,MATCH($A1706,'Smelter Look-up'!$E:$E,0)))</f>
        <v/>
      </c>
      <c r="C1706" s="220" t="str">
        <f>IF(LEN(A1706)=0,"",INDEX('Smelter Look-up'!$C:$C,MATCH($A1706,'Smelter Look-up'!$E:$E,0)))</f>
        <v/>
      </c>
      <c r="D1706" s="282"/>
      <c r="E1706" s="216" t="str">
        <f ca="1">IF(ISERROR($V1706),"",OFFSET('Smelter Look-up'!$D$4,$V1706-4,0)&amp;"")</f>
        <v/>
      </c>
      <c r="F1706" s="216" t="str">
        <f ca="1">IF(ISERROR($V1706),"",OFFSET('Smelter Look-up'!$E$4,$V1706-4,0))</f>
        <v/>
      </c>
      <c r="G1706" s="216" t="str">
        <f ca="1">IF(C1706=$X$4,"Enter smelter details",IF(ISERROR($V1706),"",OFFSET('Smelter Look-up'!$F$4,$V1706-4,0)))</f>
        <v/>
      </c>
      <c r="H1706" s="217" t="str">
        <f ca="1">IF(ISERROR($V1706),"",OFFSET('Smelter Look-up'!$G$4,$V1706-4,0))</f>
        <v/>
      </c>
      <c r="I1706" s="218" t="str">
        <f ca="1">IF(ISERROR($V1706),"",OFFSET('Smelter Look-up'!$H$4,$V1706-4,0))</f>
        <v/>
      </c>
      <c r="J1706" s="218" t="str">
        <f ca="1">IF(ISERROR($V1706),"",OFFSET('Smelter Look-up'!$I$4,$V1706-4,0))</f>
        <v/>
      </c>
      <c r="K1706" s="272"/>
      <c r="L1706" s="272"/>
      <c r="M1706" s="272"/>
      <c r="N1706" s="272"/>
      <c r="O1706" s="272"/>
      <c r="P1706" s="219"/>
      <c r="Q1706" s="273"/>
      <c r="R1706" s="216" t="str">
        <f ca="1">IF(ISERROR($V1706),"",OFFSET('Smelter Look-up'!$C$4,$V1706-4,0)&amp;"")</f>
        <v/>
      </c>
      <c r="S1706" s="224" t="str">
        <f t="shared" ca="1" si="240"/>
        <v/>
      </c>
      <c r="T1706" s="224" t="str">
        <f ca="1">IF(B1706="","",IF(ISERROR(MATCH($J1706,SorP!$B$1:$B$6230,0)),"",INDIRECT("'SorP'!$A$"&amp;MATCH($J1706,SorP!$B$1:$B$6230,0))))</f>
        <v/>
      </c>
      <c r="U1706" s="240"/>
      <c r="V1706" s="274" t="e">
        <f>IF(C1706="",NA(),MATCH($B1706&amp;$C1706,'Smelter Look-up'!$J:$J,0))</f>
        <v>#N/A</v>
      </c>
      <c r="W1706" s="275"/>
      <c r="X1706" s="275">
        <f t="shared" ca="1" si="241"/>
        <v>0</v>
      </c>
      <c r="Y1706" s="275"/>
      <c r="Z1706" s="275"/>
      <c r="AB1706" s="277" t="str">
        <f t="shared" si="242"/>
        <v/>
      </c>
    </row>
    <row r="1707" spans="1:28" s="276" customFormat="1" ht="20.25">
      <c r="A1707" s="330"/>
      <c r="B1707" s="216" t="str">
        <f>IF(LEN(A1707)=0,"",INDEX('Smelter Look-up'!$A:$A,MATCH($A1707,'Smelter Look-up'!$E:$E,0)))</f>
        <v/>
      </c>
      <c r="C1707" s="220" t="str">
        <f>IF(LEN(A1707)=0,"",INDEX('Smelter Look-up'!$C:$C,MATCH($A1707,'Smelter Look-up'!$E:$E,0)))</f>
        <v/>
      </c>
      <c r="D1707" s="282"/>
      <c r="E1707" s="216" t="str">
        <f ca="1">IF(ISERROR($V1707),"",OFFSET('Smelter Look-up'!$D$4,$V1707-4,0)&amp;"")</f>
        <v/>
      </c>
      <c r="F1707" s="216" t="str">
        <f ca="1">IF(ISERROR($V1707),"",OFFSET('Smelter Look-up'!$E$4,$V1707-4,0))</f>
        <v/>
      </c>
      <c r="G1707" s="216" t="str">
        <f ca="1">IF(C1707=$X$4,"Enter smelter details",IF(ISERROR($V1707),"",OFFSET('Smelter Look-up'!$F$4,$V1707-4,0)))</f>
        <v/>
      </c>
      <c r="H1707" s="217" t="str">
        <f ca="1">IF(ISERROR($V1707),"",OFFSET('Smelter Look-up'!$G$4,$V1707-4,0))</f>
        <v/>
      </c>
      <c r="I1707" s="218" t="str">
        <f ca="1">IF(ISERROR($V1707),"",OFFSET('Smelter Look-up'!$H$4,$V1707-4,0))</f>
        <v/>
      </c>
      <c r="J1707" s="218" t="str">
        <f ca="1">IF(ISERROR($V1707),"",OFFSET('Smelter Look-up'!$I$4,$V1707-4,0))</f>
        <v/>
      </c>
      <c r="K1707" s="272"/>
      <c r="L1707" s="272"/>
      <c r="M1707" s="272"/>
      <c r="N1707" s="272"/>
      <c r="O1707" s="272"/>
      <c r="P1707" s="219"/>
      <c r="Q1707" s="273"/>
      <c r="R1707" s="216" t="str">
        <f ca="1">IF(ISERROR($V1707),"",OFFSET('Smelter Look-up'!$C$4,$V1707-4,0)&amp;"")</f>
        <v/>
      </c>
      <c r="S1707" s="224" t="str">
        <f t="shared" ca="1" si="240"/>
        <v/>
      </c>
      <c r="T1707" s="224" t="str">
        <f ca="1">IF(B1707="","",IF(ISERROR(MATCH($J1707,SorP!$B$1:$B$6230,0)),"",INDIRECT("'SorP'!$A$"&amp;MATCH($J1707,SorP!$B$1:$B$6230,0))))</f>
        <v/>
      </c>
      <c r="U1707" s="240"/>
      <c r="V1707" s="274" t="e">
        <f>IF(C1707="",NA(),MATCH($B1707&amp;$C1707,'Smelter Look-up'!$J:$J,0))</f>
        <v>#N/A</v>
      </c>
      <c r="W1707" s="275"/>
      <c r="X1707" s="275">
        <f t="shared" ca="1" si="241"/>
        <v>0</v>
      </c>
      <c r="Y1707" s="275"/>
      <c r="Z1707" s="275"/>
      <c r="AB1707" s="277" t="str">
        <f t="shared" si="242"/>
        <v/>
      </c>
    </row>
    <row r="1708" spans="1:28" s="276" customFormat="1" ht="20.25">
      <c r="A1708" s="330"/>
      <c r="B1708" s="216" t="str">
        <f>IF(LEN(A1708)=0,"",INDEX('Smelter Look-up'!$A:$A,MATCH($A1708,'Smelter Look-up'!$E:$E,0)))</f>
        <v/>
      </c>
      <c r="C1708" s="220" t="str">
        <f>IF(LEN(A1708)=0,"",INDEX('Smelter Look-up'!$C:$C,MATCH($A1708,'Smelter Look-up'!$E:$E,0)))</f>
        <v/>
      </c>
      <c r="D1708" s="282"/>
      <c r="E1708" s="216" t="str">
        <f ca="1">IF(ISERROR($V1708),"",OFFSET('Smelter Look-up'!$D$4,$V1708-4,0)&amp;"")</f>
        <v/>
      </c>
      <c r="F1708" s="216" t="str">
        <f ca="1">IF(ISERROR($V1708),"",OFFSET('Smelter Look-up'!$E$4,$V1708-4,0))</f>
        <v/>
      </c>
      <c r="G1708" s="216" t="str">
        <f ca="1">IF(C1708=$X$4,"Enter smelter details",IF(ISERROR($V1708),"",OFFSET('Smelter Look-up'!$F$4,$V1708-4,0)))</f>
        <v/>
      </c>
      <c r="H1708" s="217" t="str">
        <f ca="1">IF(ISERROR($V1708),"",OFFSET('Smelter Look-up'!$G$4,$V1708-4,0))</f>
        <v/>
      </c>
      <c r="I1708" s="218" t="str">
        <f ca="1">IF(ISERROR($V1708),"",OFFSET('Smelter Look-up'!$H$4,$V1708-4,0))</f>
        <v/>
      </c>
      <c r="J1708" s="218" t="str">
        <f ca="1">IF(ISERROR($V1708),"",OFFSET('Smelter Look-up'!$I$4,$V1708-4,0))</f>
        <v/>
      </c>
      <c r="K1708" s="272"/>
      <c r="L1708" s="272"/>
      <c r="M1708" s="272"/>
      <c r="N1708" s="272"/>
      <c r="O1708" s="272"/>
      <c r="P1708" s="219"/>
      <c r="Q1708" s="273"/>
      <c r="R1708" s="216" t="str">
        <f ca="1">IF(ISERROR($V1708),"",OFFSET('Smelter Look-up'!$C$4,$V1708-4,0)&amp;"")</f>
        <v/>
      </c>
      <c r="S1708" s="224" t="str">
        <f t="shared" ca="1" si="240"/>
        <v/>
      </c>
      <c r="T1708" s="224" t="str">
        <f ca="1">IF(B1708="","",IF(ISERROR(MATCH($J1708,SorP!$B$1:$B$6230,0)),"",INDIRECT("'SorP'!$A$"&amp;MATCH($J1708,SorP!$B$1:$B$6230,0))))</f>
        <v/>
      </c>
      <c r="U1708" s="240"/>
      <c r="V1708" s="274" t="e">
        <f>IF(C1708="",NA(),MATCH($B1708&amp;$C1708,'Smelter Look-up'!$J:$J,0))</f>
        <v>#N/A</v>
      </c>
      <c r="W1708" s="275"/>
      <c r="X1708" s="275">
        <f t="shared" ca="1" si="241"/>
        <v>0</v>
      </c>
      <c r="Y1708" s="275"/>
      <c r="Z1708" s="275"/>
      <c r="AB1708" s="277" t="str">
        <f t="shared" si="242"/>
        <v/>
      </c>
    </row>
    <row r="1709" spans="1:28" s="276" customFormat="1" ht="20.25">
      <c r="A1709" s="330"/>
      <c r="B1709" s="216" t="str">
        <f>IF(LEN(A1709)=0,"",INDEX('Smelter Look-up'!$A:$A,MATCH($A1709,'Smelter Look-up'!$E:$E,0)))</f>
        <v/>
      </c>
      <c r="C1709" s="220" t="str">
        <f>IF(LEN(A1709)=0,"",INDEX('Smelter Look-up'!$C:$C,MATCH($A1709,'Smelter Look-up'!$E:$E,0)))</f>
        <v/>
      </c>
      <c r="D1709" s="282"/>
      <c r="E1709" s="216" t="str">
        <f ca="1">IF(ISERROR($V1709),"",OFFSET('Smelter Look-up'!$D$4,$V1709-4,0)&amp;"")</f>
        <v/>
      </c>
      <c r="F1709" s="216" t="str">
        <f ca="1">IF(ISERROR($V1709),"",OFFSET('Smelter Look-up'!$E$4,$V1709-4,0))</f>
        <v/>
      </c>
      <c r="G1709" s="216" t="str">
        <f ca="1">IF(C1709=$X$4,"Enter smelter details",IF(ISERROR($V1709),"",OFFSET('Smelter Look-up'!$F$4,$V1709-4,0)))</f>
        <v/>
      </c>
      <c r="H1709" s="217" t="str">
        <f ca="1">IF(ISERROR($V1709),"",OFFSET('Smelter Look-up'!$G$4,$V1709-4,0))</f>
        <v/>
      </c>
      <c r="I1709" s="218" t="str">
        <f ca="1">IF(ISERROR($V1709),"",OFFSET('Smelter Look-up'!$H$4,$V1709-4,0))</f>
        <v/>
      </c>
      <c r="J1709" s="218" t="str">
        <f ca="1">IF(ISERROR($V1709),"",OFFSET('Smelter Look-up'!$I$4,$V1709-4,0))</f>
        <v/>
      </c>
      <c r="K1709" s="272"/>
      <c r="L1709" s="272"/>
      <c r="M1709" s="272"/>
      <c r="N1709" s="272"/>
      <c r="O1709" s="272"/>
      <c r="P1709" s="219"/>
      <c r="Q1709" s="273"/>
      <c r="R1709" s="216" t="str">
        <f ca="1">IF(ISERROR($V1709),"",OFFSET('Smelter Look-up'!$C$4,$V1709-4,0)&amp;"")</f>
        <v/>
      </c>
      <c r="S1709" s="224" t="str">
        <f t="shared" ca="1" si="240"/>
        <v/>
      </c>
      <c r="T1709" s="224" t="str">
        <f ca="1">IF(B1709="","",IF(ISERROR(MATCH($J1709,SorP!$B$1:$B$6230,0)),"",INDIRECT("'SorP'!$A$"&amp;MATCH($J1709,SorP!$B$1:$B$6230,0))))</f>
        <v/>
      </c>
      <c r="U1709" s="240"/>
      <c r="V1709" s="274" t="e">
        <f>IF(C1709="",NA(),MATCH($B1709&amp;$C1709,'Smelter Look-up'!$J:$J,0))</f>
        <v>#N/A</v>
      </c>
      <c r="W1709" s="275"/>
      <c r="X1709" s="275">
        <f t="shared" ca="1" si="241"/>
        <v>0</v>
      </c>
      <c r="Y1709" s="275"/>
      <c r="Z1709" s="275"/>
      <c r="AB1709" s="277" t="str">
        <f t="shared" si="242"/>
        <v/>
      </c>
    </row>
    <row r="1710" spans="1:28" s="276" customFormat="1" ht="20.25">
      <c r="A1710" s="330"/>
      <c r="B1710" s="216" t="str">
        <f>IF(LEN(A1710)=0,"",INDEX('Smelter Look-up'!$A:$A,MATCH($A1710,'Smelter Look-up'!$E:$E,0)))</f>
        <v/>
      </c>
      <c r="C1710" s="220" t="str">
        <f>IF(LEN(A1710)=0,"",INDEX('Smelter Look-up'!$C:$C,MATCH($A1710,'Smelter Look-up'!$E:$E,0)))</f>
        <v/>
      </c>
      <c r="D1710" s="282"/>
      <c r="E1710" s="216" t="str">
        <f ca="1">IF(ISERROR($V1710),"",OFFSET('Smelter Look-up'!$D$4,$V1710-4,0)&amp;"")</f>
        <v/>
      </c>
      <c r="F1710" s="216" t="str">
        <f ca="1">IF(ISERROR($V1710),"",OFFSET('Smelter Look-up'!$E$4,$V1710-4,0))</f>
        <v/>
      </c>
      <c r="G1710" s="216" t="str">
        <f ca="1">IF(C1710=$X$4,"Enter smelter details",IF(ISERROR($V1710),"",OFFSET('Smelter Look-up'!$F$4,$V1710-4,0)))</f>
        <v/>
      </c>
      <c r="H1710" s="217" t="str">
        <f ca="1">IF(ISERROR($V1710),"",OFFSET('Smelter Look-up'!$G$4,$V1710-4,0))</f>
        <v/>
      </c>
      <c r="I1710" s="218" t="str">
        <f ca="1">IF(ISERROR($V1710),"",OFFSET('Smelter Look-up'!$H$4,$V1710-4,0))</f>
        <v/>
      </c>
      <c r="J1710" s="218" t="str">
        <f ca="1">IF(ISERROR($V1710),"",OFFSET('Smelter Look-up'!$I$4,$V1710-4,0))</f>
        <v/>
      </c>
      <c r="K1710" s="272"/>
      <c r="L1710" s="272"/>
      <c r="M1710" s="272"/>
      <c r="N1710" s="272"/>
      <c r="O1710" s="272"/>
      <c r="P1710" s="219"/>
      <c r="Q1710" s="273"/>
      <c r="R1710" s="216" t="str">
        <f ca="1">IF(ISERROR($V1710),"",OFFSET('Smelter Look-up'!$C$4,$V1710-4,0)&amp;"")</f>
        <v/>
      </c>
      <c r="S1710" s="224" t="str">
        <f t="shared" ca="1" si="240"/>
        <v/>
      </c>
      <c r="T1710" s="224" t="str">
        <f ca="1">IF(B1710="","",IF(ISERROR(MATCH($J1710,SorP!$B$1:$B$6230,0)),"",INDIRECT("'SorP'!$A$"&amp;MATCH($J1710,SorP!$B$1:$B$6230,0))))</f>
        <v/>
      </c>
      <c r="U1710" s="240"/>
      <c r="V1710" s="274" t="e">
        <f>IF(C1710="",NA(),MATCH($B1710&amp;$C1710,'Smelter Look-up'!$J:$J,0))</f>
        <v>#N/A</v>
      </c>
      <c r="W1710" s="275"/>
      <c r="X1710" s="275">
        <f t="shared" ca="1" si="241"/>
        <v>0</v>
      </c>
      <c r="Y1710" s="275"/>
      <c r="Z1710" s="275"/>
      <c r="AB1710" s="277" t="str">
        <f t="shared" si="242"/>
        <v/>
      </c>
    </row>
    <row r="1711" spans="1:28" s="276" customFormat="1" ht="20.25">
      <c r="A1711" s="330"/>
      <c r="B1711" s="216" t="str">
        <f>IF(LEN(A1711)=0,"",INDEX('Smelter Look-up'!$A:$A,MATCH($A1711,'Smelter Look-up'!$E:$E,0)))</f>
        <v/>
      </c>
      <c r="C1711" s="220" t="str">
        <f>IF(LEN(A1711)=0,"",INDEX('Smelter Look-up'!$C:$C,MATCH($A1711,'Smelter Look-up'!$E:$E,0)))</f>
        <v/>
      </c>
      <c r="D1711" s="282"/>
      <c r="E1711" s="216" t="str">
        <f ca="1">IF(ISERROR($V1711),"",OFFSET('Smelter Look-up'!$D$4,$V1711-4,0)&amp;"")</f>
        <v/>
      </c>
      <c r="F1711" s="216" t="str">
        <f ca="1">IF(ISERROR($V1711),"",OFFSET('Smelter Look-up'!$E$4,$V1711-4,0))</f>
        <v/>
      </c>
      <c r="G1711" s="216" t="str">
        <f ca="1">IF(C1711=$X$4,"Enter smelter details",IF(ISERROR($V1711),"",OFFSET('Smelter Look-up'!$F$4,$V1711-4,0)))</f>
        <v/>
      </c>
      <c r="H1711" s="217" t="str">
        <f ca="1">IF(ISERROR($V1711),"",OFFSET('Smelter Look-up'!$G$4,$V1711-4,0))</f>
        <v/>
      </c>
      <c r="I1711" s="218" t="str">
        <f ca="1">IF(ISERROR($V1711),"",OFFSET('Smelter Look-up'!$H$4,$V1711-4,0))</f>
        <v/>
      </c>
      <c r="J1711" s="218" t="str">
        <f ca="1">IF(ISERROR($V1711),"",OFFSET('Smelter Look-up'!$I$4,$V1711-4,0))</f>
        <v/>
      </c>
      <c r="K1711" s="272"/>
      <c r="L1711" s="272"/>
      <c r="M1711" s="272"/>
      <c r="N1711" s="272"/>
      <c r="O1711" s="272"/>
      <c r="P1711" s="219"/>
      <c r="Q1711" s="273"/>
      <c r="R1711" s="216" t="str">
        <f ca="1">IF(ISERROR($V1711),"",OFFSET('Smelter Look-up'!$C$4,$V1711-4,0)&amp;"")</f>
        <v/>
      </c>
      <c r="S1711" s="224" t="str">
        <f t="shared" ca="1" si="240"/>
        <v/>
      </c>
      <c r="T1711" s="224" t="str">
        <f ca="1">IF(B1711="","",IF(ISERROR(MATCH($J1711,SorP!$B$1:$B$6230,0)),"",INDIRECT("'SorP'!$A$"&amp;MATCH($J1711,SorP!$B$1:$B$6230,0))))</f>
        <v/>
      </c>
      <c r="U1711" s="240"/>
      <c r="V1711" s="274" t="e">
        <f>IF(C1711="",NA(),MATCH($B1711&amp;$C1711,'Smelter Look-up'!$J:$J,0))</f>
        <v>#N/A</v>
      </c>
      <c r="W1711" s="275"/>
      <c r="X1711" s="275">
        <f t="shared" ca="1" si="241"/>
        <v>0</v>
      </c>
      <c r="Y1711" s="275"/>
      <c r="Z1711" s="275"/>
      <c r="AB1711" s="277" t="str">
        <f t="shared" si="242"/>
        <v/>
      </c>
    </row>
    <row r="1712" spans="1:28" s="276" customFormat="1" ht="20.25">
      <c r="A1712" s="330"/>
      <c r="B1712" s="216" t="str">
        <f>IF(LEN(A1712)=0,"",INDEX('Smelter Look-up'!$A:$A,MATCH($A1712,'Smelter Look-up'!$E:$E,0)))</f>
        <v/>
      </c>
      <c r="C1712" s="220" t="str">
        <f>IF(LEN(A1712)=0,"",INDEX('Smelter Look-up'!$C:$C,MATCH($A1712,'Smelter Look-up'!$E:$E,0)))</f>
        <v/>
      </c>
      <c r="D1712" s="282"/>
      <c r="E1712" s="216" t="str">
        <f ca="1">IF(ISERROR($V1712),"",OFFSET('Smelter Look-up'!$D$4,$V1712-4,0)&amp;"")</f>
        <v/>
      </c>
      <c r="F1712" s="216" t="str">
        <f ca="1">IF(ISERROR($V1712),"",OFFSET('Smelter Look-up'!$E$4,$V1712-4,0))</f>
        <v/>
      </c>
      <c r="G1712" s="216" t="str">
        <f ca="1">IF(C1712=$X$4,"Enter smelter details",IF(ISERROR($V1712),"",OFFSET('Smelter Look-up'!$F$4,$V1712-4,0)))</f>
        <v/>
      </c>
      <c r="H1712" s="217" t="str">
        <f ca="1">IF(ISERROR($V1712),"",OFFSET('Smelter Look-up'!$G$4,$V1712-4,0))</f>
        <v/>
      </c>
      <c r="I1712" s="218" t="str">
        <f ca="1">IF(ISERROR($V1712),"",OFFSET('Smelter Look-up'!$H$4,$V1712-4,0))</f>
        <v/>
      </c>
      <c r="J1712" s="218" t="str">
        <f ca="1">IF(ISERROR($V1712),"",OFFSET('Smelter Look-up'!$I$4,$V1712-4,0))</f>
        <v/>
      </c>
      <c r="K1712" s="272"/>
      <c r="L1712" s="272"/>
      <c r="M1712" s="272"/>
      <c r="N1712" s="272"/>
      <c r="O1712" s="272"/>
      <c r="P1712" s="219"/>
      <c r="Q1712" s="273"/>
      <c r="R1712" s="216" t="str">
        <f ca="1">IF(ISERROR($V1712),"",OFFSET('Smelter Look-up'!$C$4,$V1712-4,0)&amp;"")</f>
        <v/>
      </c>
      <c r="S1712" s="224" t="str">
        <f t="shared" ca="1" si="240"/>
        <v/>
      </c>
      <c r="T1712" s="224" t="str">
        <f ca="1">IF(B1712="","",IF(ISERROR(MATCH($J1712,SorP!$B$1:$B$6230,0)),"",INDIRECT("'SorP'!$A$"&amp;MATCH($J1712,SorP!$B$1:$B$6230,0))))</f>
        <v/>
      </c>
      <c r="U1712" s="240"/>
      <c r="V1712" s="274" t="e">
        <f>IF(C1712="",NA(),MATCH($B1712&amp;$C1712,'Smelter Look-up'!$J:$J,0))</f>
        <v>#N/A</v>
      </c>
      <c r="W1712" s="275"/>
      <c r="X1712" s="275">
        <f t="shared" ca="1" si="241"/>
        <v>0</v>
      </c>
      <c r="Y1712" s="275"/>
      <c r="Z1712" s="275"/>
      <c r="AB1712" s="277" t="str">
        <f t="shared" si="242"/>
        <v/>
      </c>
    </row>
    <row r="1713" spans="1:28" s="276" customFormat="1" ht="20.25">
      <c r="A1713" s="330"/>
      <c r="B1713" s="216" t="str">
        <f>IF(LEN(A1713)=0,"",INDEX('Smelter Look-up'!$A:$A,MATCH($A1713,'Smelter Look-up'!$E:$E,0)))</f>
        <v/>
      </c>
      <c r="C1713" s="220" t="str">
        <f>IF(LEN(A1713)=0,"",INDEX('Smelter Look-up'!$C:$C,MATCH($A1713,'Smelter Look-up'!$E:$E,0)))</f>
        <v/>
      </c>
      <c r="D1713" s="282"/>
      <c r="E1713" s="216" t="str">
        <f ca="1">IF(ISERROR($V1713),"",OFFSET('Smelter Look-up'!$D$4,$V1713-4,0)&amp;"")</f>
        <v/>
      </c>
      <c r="F1713" s="216" t="str">
        <f ca="1">IF(ISERROR($V1713),"",OFFSET('Smelter Look-up'!$E$4,$V1713-4,0))</f>
        <v/>
      </c>
      <c r="G1713" s="216" t="str">
        <f ca="1">IF(C1713=$X$4,"Enter smelter details",IF(ISERROR($V1713),"",OFFSET('Smelter Look-up'!$F$4,$V1713-4,0)))</f>
        <v/>
      </c>
      <c r="H1713" s="217" t="str">
        <f ca="1">IF(ISERROR($V1713),"",OFFSET('Smelter Look-up'!$G$4,$V1713-4,0))</f>
        <v/>
      </c>
      <c r="I1713" s="218" t="str">
        <f ca="1">IF(ISERROR($V1713),"",OFFSET('Smelter Look-up'!$H$4,$V1713-4,0))</f>
        <v/>
      </c>
      <c r="J1713" s="218" t="str">
        <f ca="1">IF(ISERROR($V1713),"",OFFSET('Smelter Look-up'!$I$4,$V1713-4,0))</f>
        <v/>
      </c>
      <c r="K1713" s="272"/>
      <c r="L1713" s="272"/>
      <c r="M1713" s="272"/>
      <c r="N1713" s="272"/>
      <c r="O1713" s="272"/>
      <c r="P1713" s="219"/>
      <c r="Q1713" s="273"/>
      <c r="R1713" s="216" t="str">
        <f ca="1">IF(ISERROR($V1713),"",OFFSET('Smelter Look-up'!$C$4,$V1713-4,0)&amp;"")</f>
        <v/>
      </c>
      <c r="S1713" s="224" t="str">
        <f t="shared" ca="1" si="240"/>
        <v/>
      </c>
      <c r="T1713" s="224" t="str">
        <f ca="1">IF(B1713="","",IF(ISERROR(MATCH($J1713,SorP!$B$1:$B$6230,0)),"",INDIRECT("'SorP'!$A$"&amp;MATCH($J1713,SorP!$B$1:$B$6230,0))))</f>
        <v/>
      </c>
      <c r="U1713" s="240"/>
      <c r="V1713" s="274" t="e">
        <f>IF(C1713="",NA(),MATCH($B1713&amp;$C1713,'Smelter Look-up'!$J:$J,0))</f>
        <v>#N/A</v>
      </c>
      <c r="W1713" s="275"/>
      <c r="X1713" s="275">
        <f t="shared" ca="1" si="241"/>
        <v>0</v>
      </c>
      <c r="Y1713" s="275"/>
      <c r="Z1713" s="275"/>
      <c r="AB1713" s="277" t="str">
        <f t="shared" si="242"/>
        <v/>
      </c>
    </row>
    <row r="1714" spans="1:28" s="276" customFormat="1" ht="20.25">
      <c r="A1714" s="330"/>
      <c r="B1714" s="216" t="str">
        <f>IF(LEN(A1714)=0,"",INDEX('Smelter Look-up'!$A:$A,MATCH($A1714,'Smelter Look-up'!$E:$E,0)))</f>
        <v/>
      </c>
      <c r="C1714" s="220" t="str">
        <f>IF(LEN(A1714)=0,"",INDEX('Smelter Look-up'!$C:$C,MATCH($A1714,'Smelter Look-up'!$E:$E,0)))</f>
        <v/>
      </c>
      <c r="D1714" s="282"/>
      <c r="E1714" s="216" t="str">
        <f ca="1">IF(ISERROR($V1714),"",OFFSET('Smelter Look-up'!$D$4,$V1714-4,0)&amp;"")</f>
        <v/>
      </c>
      <c r="F1714" s="216" t="str">
        <f ca="1">IF(ISERROR($V1714),"",OFFSET('Smelter Look-up'!$E$4,$V1714-4,0))</f>
        <v/>
      </c>
      <c r="G1714" s="216" t="str">
        <f ca="1">IF(C1714=$X$4,"Enter smelter details",IF(ISERROR($V1714),"",OFFSET('Smelter Look-up'!$F$4,$V1714-4,0)))</f>
        <v/>
      </c>
      <c r="H1714" s="217" t="str">
        <f ca="1">IF(ISERROR($V1714),"",OFFSET('Smelter Look-up'!$G$4,$V1714-4,0))</f>
        <v/>
      </c>
      <c r="I1714" s="218" t="str">
        <f ca="1">IF(ISERROR($V1714),"",OFFSET('Smelter Look-up'!$H$4,$V1714-4,0))</f>
        <v/>
      </c>
      <c r="J1714" s="218" t="str">
        <f ca="1">IF(ISERROR($V1714),"",OFFSET('Smelter Look-up'!$I$4,$V1714-4,0))</f>
        <v/>
      </c>
      <c r="K1714" s="272"/>
      <c r="L1714" s="272"/>
      <c r="M1714" s="272"/>
      <c r="N1714" s="272"/>
      <c r="O1714" s="272"/>
      <c r="P1714" s="219"/>
      <c r="Q1714" s="273"/>
      <c r="R1714" s="216" t="str">
        <f ca="1">IF(ISERROR($V1714),"",OFFSET('Smelter Look-up'!$C$4,$V1714-4,0)&amp;"")</f>
        <v/>
      </c>
      <c r="S1714" s="224" t="str">
        <f t="shared" ca="1" si="240"/>
        <v/>
      </c>
      <c r="T1714" s="224" t="str">
        <f ca="1">IF(B1714="","",IF(ISERROR(MATCH($J1714,SorP!$B$1:$B$6230,0)),"",INDIRECT("'SorP'!$A$"&amp;MATCH($J1714,SorP!$B$1:$B$6230,0))))</f>
        <v/>
      </c>
      <c r="U1714" s="240"/>
      <c r="V1714" s="274" t="e">
        <f>IF(C1714="",NA(),MATCH($B1714&amp;$C1714,'Smelter Look-up'!$J:$J,0))</f>
        <v>#N/A</v>
      </c>
      <c r="W1714" s="275"/>
      <c r="X1714" s="275">
        <f t="shared" ca="1" si="241"/>
        <v>0</v>
      </c>
      <c r="Y1714" s="275"/>
      <c r="Z1714" s="275"/>
      <c r="AB1714" s="277" t="str">
        <f t="shared" si="242"/>
        <v/>
      </c>
    </row>
    <row r="1715" spans="1:28" s="276" customFormat="1" ht="20.25">
      <c r="A1715" s="330"/>
      <c r="B1715" s="216" t="str">
        <f>IF(LEN(A1715)=0,"",INDEX('Smelter Look-up'!$A:$A,MATCH($A1715,'Smelter Look-up'!$E:$E,0)))</f>
        <v/>
      </c>
      <c r="C1715" s="220" t="str">
        <f>IF(LEN(A1715)=0,"",INDEX('Smelter Look-up'!$C:$C,MATCH($A1715,'Smelter Look-up'!$E:$E,0)))</f>
        <v/>
      </c>
      <c r="D1715" s="282"/>
      <c r="E1715" s="216" t="str">
        <f ca="1">IF(ISERROR($V1715),"",OFFSET('Smelter Look-up'!$D$4,$V1715-4,0)&amp;"")</f>
        <v/>
      </c>
      <c r="F1715" s="216" t="str">
        <f ca="1">IF(ISERROR($V1715),"",OFFSET('Smelter Look-up'!$E$4,$V1715-4,0))</f>
        <v/>
      </c>
      <c r="G1715" s="216" t="str">
        <f ca="1">IF(C1715=$X$4,"Enter smelter details",IF(ISERROR($V1715),"",OFFSET('Smelter Look-up'!$F$4,$V1715-4,0)))</f>
        <v/>
      </c>
      <c r="H1715" s="217" t="str">
        <f ca="1">IF(ISERROR($V1715),"",OFFSET('Smelter Look-up'!$G$4,$V1715-4,0))</f>
        <v/>
      </c>
      <c r="I1715" s="218" t="str">
        <f ca="1">IF(ISERROR($V1715),"",OFFSET('Smelter Look-up'!$H$4,$V1715-4,0))</f>
        <v/>
      </c>
      <c r="J1715" s="218" t="str">
        <f ca="1">IF(ISERROR($V1715),"",OFFSET('Smelter Look-up'!$I$4,$V1715-4,0))</f>
        <v/>
      </c>
      <c r="K1715" s="272"/>
      <c r="L1715" s="272"/>
      <c r="M1715" s="272"/>
      <c r="N1715" s="272"/>
      <c r="O1715" s="272"/>
      <c r="P1715" s="219"/>
      <c r="Q1715" s="273"/>
      <c r="R1715" s="216" t="str">
        <f ca="1">IF(ISERROR($V1715),"",OFFSET('Smelter Look-up'!$C$4,$V1715-4,0)&amp;"")</f>
        <v/>
      </c>
      <c r="S1715" s="224" t="str">
        <f t="shared" ca="1" si="240"/>
        <v/>
      </c>
      <c r="T1715" s="224" t="str">
        <f ca="1">IF(B1715="","",IF(ISERROR(MATCH($J1715,SorP!$B$1:$B$6230,0)),"",INDIRECT("'SorP'!$A$"&amp;MATCH($J1715,SorP!$B$1:$B$6230,0))))</f>
        <v/>
      </c>
      <c r="U1715" s="240"/>
      <c r="V1715" s="274" t="e">
        <f>IF(C1715="",NA(),MATCH($B1715&amp;$C1715,'Smelter Look-up'!$J:$J,0))</f>
        <v>#N/A</v>
      </c>
      <c r="W1715" s="275"/>
      <c r="X1715" s="275">
        <f t="shared" ca="1" si="241"/>
        <v>0</v>
      </c>
      <c r="Y1715" s="275"/>
      <c r="Z1715" s="275"/>
      <c r="AB1715" s="277" t="str">
        <f t="shared" si="242"/>
        <v/>
      </c>
    </row>
    <row r="1716" spans="1:28" s="276" customFormat="1" ht="20.25">
      <c r="A1716" s="330"/>
      <c r="B1716" s="216" t="str">
        <f>IF(LEN(A1716)=0,"",INDEX('Smelter Look-up'!$A:$A,MATCH($A1716,'Smelter Look-up'!$E:$E,0)))</f>
        <v/>
      </c>
      <c r="C1716" s="220" t="str">
        <f>IF(LEN(A1716)=0,"",INDEX('Smelter Look-up'!$C:$C,MATCH($A1716,'Smelter Look-up'!$E:$E,0)))</f>
        <v/>
      </c>
      <c r="D1716" s="282"/>
      <c r="E1716" s="216" t="str">
        <f ca="1">IF(ISERROR($V1716),"",OFFSET('Smelter Look-up'!$D$4,$V1716-4,0)&amp;"")</f>
        <v/>
      </c>
      <c r="F1716" s="216" t="str">
        <f ca="1">IF(ISERROR($V1716),"",OFFSET('Smelter Look-up'!$E$4,$V1716-4,0))</f>
        <v/>
      </c>
      <c r="G1716" s="216" t="str">
        <f ca="1">IF(C1716=$X$4,"Enter smelter details",IF(ISERROR($V1716),"",OFFSET('Smelter Look-up'!$F$4,$V1716-4,0)))</f>
        <v/>
      </c>
      <c r="H1716" s="217" t="str">
        <f ca="1">IF(ISERROR($V1716),"",OFFSET('Smelter Look-up'!$G$4,$V1716-4,0))</f>
        <v/>
      </c>
      <c r="I1716" s="218" t="str">
        <f ca="1">IF(ISERROR($V1716),"",OFFSET('Smelter Look-up'!$H$4,$V1716-4,0))</f>
        <v/>
      </c>
      <c r="J1716" s="218" t="str">
        <f ca="1">IF(ISERROR($V1716),"",OFFSET('Smelter Look-up'!$I$4,$V1716-4,0))</f>
        <v/>
      </c>
      <c r="K1716" s="272"/>
      <c r="L1716" s="272"/>
      <c r="M1716" s="272"/>
      <c r="N1716" s="272"/>
      <c r="O1716" s="272"/>
      <c r="P1716" s="219"/>
      <c r="Q1716" s="273"/>
      <c r="R1716" s="216" t="str">
        <f ca="1">IF(ISERROR($V1716),"",OFFSET('Smelter Look-up'!$C$4,$V1716-4,0)&amp;"")</f>
        <v/>
      </c>
      <c r="S1716" s="224" t="str">
        <f t="shared" ca="1" si="240"/>
        <v/>
      </c>
      <c r="T1716" s="224" t="str">
        <f ca="1">IF(B1716="","",IF(ISERROR(MATCH($J1716,SorP!$B$1:$B$6230,0)),"",INDIRECT("'SorP'!$A$"&amp;MATCH($J1716,SorP!$B$1:$B$6230,0))))</f>
        <v/>
      </c>
      <c r="U1716" s="240"/>
      <c r="V1716" s="274" t="e">
        <f>IF(C1716="",NA(),MATCH($B1716&amp;$C1716,'Smelter Look-up'!$J:$J,0))</f>
        <v>#N/A</v>
      </c>
      <c r="W1716" s="275"/>
      <c r="X1716" s="275">
        <f t="shared" ca="1" si="241"/>
        <v>0</v>
      </c>
      <c r="Y1716" s="275"/>
      <c r="Z1716" s="275"/>
      <c r="AB1716" s="277" t="str">
        <f t="shared" si="242"/>
        <v/>
      </c>
    </row>
    <row r="1717" spans="1:28" s="276" customFormat="1" ht="20.25">
      <c r="A1717" s="330"/>
      <c r="B1717" s="216" t="str">
        <f>IF(LEN(A1717)=0,"",INDEX('Smelter Look-up'!$A:$A,MATCH($A1717,'Smelter Look-up'!$E:$E,0)))</f>
        <v/>
      </c>
      <c r="C1717" s="220" t="str">
        <f>IF(LEN(A1717)=0,"",INDEX('Smelter Look-up'!$C:$C,MATCH($A1717,'Smelter Look-up'!$E:$E,0)))</f>
        <v/>
      </c>
      <c r="D1717" s="282"/>
      <c r="E1717" s="216" t="str">
        <f ca="1">IF(ISERROR($V1717),"",OFFSET('Smelter Look-up'!$D$4,$V1717-4,0)&amp;"")</f>
        <v/>
      </c>
      <c r="F1717" s="216" t="str">
        <f ca="1">IF(ISERROR($V1717),"",OFFSET('Smelter Look-up'!$E$4,$V1717-4,0))</f>
        <v/>
      </c>
      <c r="G1717" s="216" t="str">
        <f ca="1">IF(C1717=$X$4,"Enter smelter details",IF(ISERROR($V1717),"",OFFSET('Smelter Look-up'!$F$4,$V1717-4,0)))</f>
        <v/>
      </c>
      <c r="H1717" s="217" t="str">
        <f ca="1">IF(ISERROR($V1717),"",OFFSET('Smelter Look-up'!$G$4,$V1717-4,0))</f>
        <v/>
      </c>
      <c r="I1717" s="218" t="str">
        <f ca="1">IF(ISERROR($V1717),"",OFFSET('Smelter Look-up'!$H$4,$V1717-4,0))</f>
        <v/>
      </c>
      <c r="J1717" s="218" t="str">
        <f ca="1">IF(ISERROR($V1717),"",OFFSET('Smelter Look-up'!$I$4,$V1717-4,0))</f>
        <v/>
      </c>
      <c r="K1717" s="272"/>
      <c r="L1717" s="272"/>
      <c r="M1717" s="272"/>
      <c r="N1717" s="272"/>
      <c r="O1717" s="272"/>
      <c r="P1717" s="219"/>
      <c r="Q1717" s="273"/>
      <c r="R1717" s="216" t="str">
        <f ca="1">IF(ISERROR($V1717),"",OFFSET('Smelter Look-up'!$C$4,$V1717-4,0)&amp;"")</f>
        <v/>
      </c>
      <c r="S1717" s="224" t="str">
        <f t="shared" ca="1" si="240"/>
        <v/>
      </c>
      <c r="T1717" s="224" t="str">
        <f ca="1">IF(B1717="","",IF(ISERROR(MATCH($J1717,SorP!$B$1:$B$6230,0)),"",INDIRECT("'SorP'!$A$"&amp;MATCH($J1717,SorP!$B$1:$B$6230,0))))</f>
        <v/>
      </c>
      <c r="U1717" s="240"/>
      <c r="V1717" s="274" t="e">
        <f>IF(C1717="",NA(),MATCH($B1717&amp;$C1717,'Smelter Look-up'!$J:$J,0))</f>
        <v>#N/A</v>
      </c>
      <c r="W1717" s="275"/>
      <c r="X1717" s="275">
        <f t="shared" ca="1" si="241"/>
        <v>0</v>
      </c>
      <c r="Y1717" s="275"/>
      <c r="Z1717" s="275"/>
      <c r="AB1717" s="277" t="str">
        <f t="shared" si="242"/>
        <v/>
      </c>
    </row>
    <row r="1718" spans="1:28" s="276" customFormat="1" ht="20.25">
      <c r="A1718" s="330"/>
      <c r="B1718" s="216" t="str">
        <f>IF(LEN(A1718)=0,"",INDEX('Smelter Look-up'!$A:$A,MATCH($A1718,'Smelter Look-up'!$E:$E,0)))</f>
        <v/>
      </c>
      <c r="C1718" s="220" t="str">
        <f>IF(LEN(A1718)=0,"",INDEX('Smelter Look-up'!$C:$C,MATCH($A1718,'Smelter Look-up'!$E:$E,0)))</f>
        <v/>
      </c>
      <c r="D1718" s="282"/>
      <c r="E1718" s="216" t="str">
        <f ca="1">IF(ISERROR($V1718),"",OFFSET('Smelter Look-up'!$D$4,$V1718-4,0)&amp;"")</f>
        <v/>
      </c>
      <c r="F1718" s="216" t="str">
        <f ca="1">IF(ISERROR($V1718),"",OFFSET('Smelter Look-up'!$E$4,$V1718-4,0))</f>
        <v/>
      </c>
      <c r="G1718" s="216" t="str">
        <f ca="1">IF(C1718=$X$4,"Enter smelter details",IF(ISERROR($V1718),"",OFFSET('Smelter Look-up'!$F$4,$V1718-4,0)))</f>
        <v/>
      </c>
      <c r="H1718" s="217" t="str">
        <f ca="1">IF(ISERROR($V1718),"",OFFSET('Smelter Look-up'!$G$4,$V1718-4,0))</f>
        <v/>
      </c>
      <c r="I1718" s="218" t="str">
        <f ca="1">IF(ISERROR($V1718),"",OFFSET('Smelter Look-up'!$H$4,$V1718-4,0))</f>
        <v/>
      </c>
      <c r="J1718" s="218" t="str">
        <f ca="1">IF(ISERROR($V1718),"",OFFSET('Smelter Look-up'!$I$4,$V1718-4,0))</f>
        <v/>
      </c>
      <c r="K1718" s="272"/>
      <c r="L1718" s="272"/>
      <c r="M1718" s="272"/>
      <c r="N1718" s="272"/>
      <c r="O1718" s="272"/>
      <c r="P1718" s="219"/>
      <c r="Q1718" s="273"/>
      <c r="R1718" s="216" t="str">
        <f ca="1">IF(ISERROR($V1718),"",OFFSET('Smelter Look-up'!$C$4,$V1718-4,0)&amp;"")</f>
        <v/>
      </c>
      <c r="S1718" s="224" t="str">
        <f t="shared" ca="1" si="240"/>
        <v/>
      </c>
      <c r="T1718" s="224" t="str">
        <f ca="1">IF(B1718="","",IF(ISERROR(MATCH($J1718,SorP!$B$1:$B$6230,0)),"",INDIRECT("'SorP'!$A$"&amp;MATCH($J1718,SorP!$B$1:$B$6230,0))))</f>
        <v/>
      </c>
      <c r="U1718" s="240"/>
      <c r="V1718" s="274" t="e">
        <f>IF(C1718="",NA(),MATCH($B1718&amp;$C1718,'Smelter Look-up'!$J:$J,0))</f>
        <v>#N/A</v>
      </c>
      <c r="W1718" s="275"/>
      <c r="X1718" s="275">
        <f t="shared" ca="1" si="241"/>
        <v>0</v>
      </c>
      <c r="Y1718" s="275"/>
      <c r="Z1718" s="275"/>
      <c r="AB1718" s="277" t="str">
        <f t="shared" si="242"/>
        <v/>
      </c>
    </row>
    <row r="1719" spans="1:28" s="276" customFormat="1" ht="20.25">
      <c r="A1719" s="330"/>
      <c r="B1719" s="216" t="str">
        <f>IF(LEN(A1719)=0,"",INDEX('Smelter Look-up'!$A:$A,MATCH($A1719,'Smelter Look-up'!$E:$E,0)))</f>
        <v/>
      </c>
      <c r="C1719" s="220" t="str">
        <f>IF(LEN(A1719)=0,"",INDEX('Smelter Look-up'!$C:$C,MATCH($A1719,'Smelter Look-up'!$E:$E,0)))</f>
        <v/>
      </c>
      <c r="D1719" s="282"/>
      <c r="E1719" s="216" t="str">
        <f ca="1">IF(ISERROR($V1719),"",OFFSET('Smelter Look-up'!$D$4,$V1719-4,0)&amp;"")</f>
        <v/>
      </c>
      <c r="F1719" s="216" t="str">
        <f ca="1">IF(ISERROR($V1719),"",OFFSET('Smelter Look-up'!$E$4,$V1719-4,0))</f>
        <v/>
      </c>
      <c r="G1719" s="216" t="str">
        <f ca="1">IF(C1719=$X$4,"Enter smelter details",IF(ISERROR($V1719),"",OFFSET('Smelter Look-up'!$F$4,$V1719-4,0)))</f>
        <v/>
      </c>
      <c r="H1719" s="217" t="str">
        <f ca="1">IF(ISERROR($V1719),"",OFFSET('Smelter Look-up'!$G$4,$V1719-4,0))</f>
        <v/>
      </c>
      <c r="I1719" s="218" t="str">
        <f ca="1">IF(ISERROR($V1719),"",OFFSET('Smelter Look-up'!$H$4,$V1719-4,0))</f>
        <v/>
      </c>
      <c r="J1719" s="218" t="str">
        <f ca="1">IF(ISERROR($V1719),"",OFFSET('Smelter Look-up'!$I$4,$V1719-4,0))</f>
        <v/>
      </c>
      <c r="K1719" s="272"/>
      <c r="L1719" s="272"/>
      <c r="M1719" s="272"/>
      <c r="N1719" s="272"/>
      <c r="O1719" s="272"/>
      <c r="P1719" s="219"/>
      <c r="Q1719" s="273"/>
      <c r="R1719" s="216" t="str">
        <f ca="1">IF(ISERROR($V1719),"",OFFSET('Smelter Look-up'!$C$4,$V1719-4,0)&amp;"")</f>
        <v/>
      </c>
      <c r="S1719" s="224" t="str">
        <f t="shared" ca="1" si="240"/>
        <v/>
      </c>
      <c r="T1719" s="224" t="str">
        <f ca="1">IF(B1719="","",IF(ISERROR(MATCH($J1719,SorP!$B$1:$B$6230,0)),"",INDIRECT("'SorP'!$A$"&amp;MATCH($J1719,SorP!$B$1:$B$6230,0))))</f>
        <v/>
      </c>
      <c r="U1719" s="240"/>
      <c r="V1719" s="274" t="e">
        <f>IF(C1719="",NA(),MATCH($B1719&amp;$C1719,'Smelter Look-up'!$J:$J,0))</f>
        <v>#N/A</v>
      </c>
      <c r="W1719" s="275"/>
      <c r="X1719" s="275">
        <f t="shared" ca="1" si="241"/>
        <v>0</v>
      </c>
      <c r="Y1719" s="275"/>
      <c r="Z1719" s="275"/>
      <c r="AB1719" s="277" t="str">
        <f t="shared" si="242"/>
        <v/>
      </c>
    </row>
    <row r="1720" spans="1:28" s="276" customFormat="1" ht="20.25">
      <c r="A1720" s="330"/>
      <c r="B1720" s="216" t="str">
        <f>IF(LEN(A1720)=0,"",INDEX('Smelter Look-up'!$A:$A,MATCH($A1720,'Smelter Look-up'!$E:$E,0)))</f>
        <v/>
      </c>
      <c r="C1720" s="220" t="str">
        <f>IF(LEN(A1720)=0,"",INDEX('Smelter Look-up'!$C:$C,MATCH($A1720,'Smelter Look-up'!$E:$E,0)))</f>
        <v/>
      </c>
      <c r="D1720" s="282"/>
      <c r="E1720" s="216" t="str">
        <f ca="1">IF(ISERROR($V1720),"",OFFSET('Smelter Look-up'!$D$4,$V1720-4,0)&amp;"")</f>
        <v/>
      </c>
      <c r="F1720" s="216" t="str">
        <f ca="1">IF(ISERROR($V1720),"",OFFSET('Smelter Look-up'!$E$4,$V1720-4,0))</f>
        <v/>
      </c>
      <c r="G1720" s="216" t="str">
        <f ca="1">IF(C1720=$X$4,"Enter smelter details",IF(ISERROR($V1720),"",OFFSET('Smelter Look-up'!$F$4,$V1720-4,0)))</f>
        <v/>
      </c>
      <c r="H1720" s="217" t="str">
        <f ca="1">IF(ISERROR($V1720),"",OFFSET('Smelter Look-up'!$G$4,$V1720-4,0))</f>
        <v/>
      </c>
      <c r="I1720" s="218" t="str">
        <f ca="1">IF(ISERROR($V1720),"",OFFSET('Smelter Look-up'!$H$4,$V1720-4,0))</f>
        <v/>
      </c>
      <c r="J1720" s="218" t="str">
        <f ca="1">IF(ISERROR($V1720),"",OFFSET('Smelter Look-up'!$I$4,$V1720-4,0))</f>
        <v/>
      </c>
      <c r="K1720" s="272"/>
      <c r="L1720" s="272"/>
      <c r="M1720" s="272"/>
      <c r="N1720" s="272"/>
      <c r="O1720" s="272"/>
      <c r="P1720" s="219"/>
      <c r="Q1720" s="273"/>
      <c r="R1720" s="216" t="str">
        <f ca="1">IF(ISERROR($V1720),"",OFFSET('Smelter Look-up'!$C$4,$V1720-4,0)&amp;"")</f>
        <v/>
      </c>
      <c r="S1720" s="224" t="str">
        <f t="shared" ca="1" si="240"/>
        <v/>
      </c>
      <c r="T1720" s="224" t="str">
        <f ca="1">IF(B1720="","",IF(ISERROR(MATCH($J1720,SorP!$B$1:$B$6230,0)),"",INDIRECT("'SorP'!$A$"&amp;MATCH($J1720,SorP!$B$1:$B$6230,0))))</f>
        <v/>
      </c>
      <c r="U1720" s="240"/>
      <c r="V1720" s="274" t="e">
        <f>IF(C1720="",NA(),MATCH($B1720&amp;$C1720,'Smelter Look-up'!$J:$J,0))</f>
        <v>#N/A</v>
      </c>
      <c r="W1720" s="275"/>
      <c r="X1720" s="275">
        <f t="shared" ca="1" si="241"/>
        <v>0</v>
      </c>
      <c r="Y1720" s="275"/>
      <c r="Z1720" s="275"/>
      <c r="AB1720" s="277" t="str">
        <f t="shared" si="242"/>
        <v/>
      </c>
    </row>
    <row r="1721" spans="1:28" s="276" customFormat="1" ht="20.25">
      <c r="A1721" s="330"/>
      <c r="B1721" s="216" t="str">
        <f>IF(LEN(A1721)=0,"",INDEX('Smelter Look-up'!$A:$A,MATCH($A1721,'Smelter Look-up'!$E:$E,0)))</f>
        <v/>
      </c>
      <c r="C1721" s="220" t="str">
        <f>IF(LEN(A1721)=0,"",INDEX('Smelter Look-up'!$C:$C,MATCH($A1721,'Smelter Look-up'!$E:$E,0)))</f>
        <v/>
      </c>
      <c r="D1721" s="282"/>
      <c r="E1721" s="216" t="str">
        <f ca="1">IF(ISERROR($V1721),"",OFFSET('Smelter Look-up'!$D$4,$V1721-4,0)&amp;"")</f>
        <v/>
      </c>
      <c r="F1721" s="216" t="str">
        <f ca="1">IF(ISERROR($V1721),"",OFFSET('Smelter Look-up'!$E$4,$V1721-4,0))</f>
        <v/>
      </c>
      <c r="G1721" s="216" t="str">
        <f ca="1">IF(C1721=$X$4,"Enter smelter details",IF(ISERROR($V1721),"",OFFSET('Smelter Look-up'!$F$4,$V1721-4,0)))</f>
        <v/>
      </c>
      <c r="H1721" s="217" t="str">
        <f ca="1">IF(ISERROR($V1721),"",OFFSET('Smelter Look-up'!$G$4,$V1721-4,0))</f>
        <v/>
      </c>
      <c r="I1721" s="218" t="str">
        <f ca="1">IF(ISERROR($V1721),"",OFFSET('Smelter Look-up'!$H$4,$V1721-4,0))</f>
        <v/>
      </c>
      <c r="J1721" s="218" t="str">
        <f ca="1">IF(ISERROR($V1721),"",OFFSET('Smelter Look-up'!$I$4,$V1721-4,0))</f>
        <v/>
      </c>
      <c r="K1721" s="272"/>
      <c r="L1721" s="272"/>
      <c r="M1721" s="272"/>
      <c r="N1721" s="272"/>
      <c r="O1721" s="272"/>
      <c r="P1721" s="219"/>
      <c r="Q1721" s="273"/>
      <c r="R1721" s="216" t="str">
        <f ca="1">IF(ISERROR($V1721),"",OFFSET('Smelter Look-up'!$C$4,$V1721-4,0)&amp;"")</f>
        <v/>
      </c>
      <c r="S1721" s="224" t="str">
        <f t="shared" ca="1" si="240"/>
        <v/>
      </c>
      <c r="T1721" s="224" t="str">
        <f ca="1">IF(B1721="","",IF(ISERROR(MATCH($J1721,SorP!$B$1:$B$6230,0)),"",INDIRECT("'SorP'!$A$"&amp;MATCH($J1721,SorP!$B$1:$B$6230,0))))</f>
        <v/>
      </c>
      <c r="U1721" s="240"/>
      <c r="V1721" s="274" t="e">
        <f>IF(C1721="",NA(),MATCH($B1721&amp;$C1721,'Smelter Look-up'!$J:$J,0))</f>
        <v>#N/A</v>
      </c>
      <c r="W1721" s="275"/>
      <c r="X1721" s="275">
        <f t="shared" ca="1" si="241"/>
        <v>0</v>
      </c>
      <c r="Y1721" s="275"/>
      <c r="Z1721" s="275"/>
      <c r="AB1721" s="277" t="str">
        <f t="shared" si="242"/>
        <v/>
      </c>
    </row>
    <row r="1722" spans="1:28" s="276" customFormat="1" ht="20.25">
      <c r="A1722" s="330"/>
      <c r="B1722" s="216" t="str">
        <f>IF(LEN(A1722)=0,"",INDEX('Smelter Look-up'!$A:$A,MATCH($A1722,'Smelter Look-up'!$E:$E,0)))</f>
        <v/>
      </c>
      <c r="C1722" s="220" t="str">
        <f>IF(LEN(A1722)=0,"",INDEX('Smelter Look-up'!$C:$C,MATCH($A1722,'Smelter Look-up'!$E:$E,0)))</f>
        <v/>
      </c>
      <c r="D1722" s="282"/>
      <c r="E1722" s="216" t="str">
        <f ca="1">IF(ISERROR($V1722),"",OFFSET('Smelter Look-up'!$D$4,$V1722-4,0)&amp;"")</f>
        <v/>
      </c>
      <c r="F1722" s="216" t="str">
        <f ca="1">IF(ISERROR($V1722),"",OFFSET('Smelter Look-up'!$E$4,$V1722-4,0))</f>
        <v/>
      </c>
      <c r="G1722" s="216" t="str">
        <f ca="1">IF(C1722=$X$4,"Enter smelter details",IF(ISERROR($V1722),"",OFFSET('Smelter Look-up'!$F$4,$V1722-4,0)))</f>
        <v/>
      </c>
      <c r="H1722" s="217" t="str">
        <f ca="1">IF(ISERROR($V1722),"",OFFSET('Smelter Look-up'!$G$4,$V1722-4,0))</f>
        <v/>
      </c>
      <c r="I1722" s="218" t="str">
        <f ca="1">IF(ISERROR($V1722),"",OFFSET('Smelter Look-up'!$H$4,$V1722-4,0))</f>
        <v/>
      </c>
      <c r="J1722" s="218" t="str">
        <f ca="1">IF(ISERROR($V1722),"",OFFSET('Smelter Look-up'!$I$4,$V1722-4,0))</f>
        <v/>
      </c>
      <c r="K1722" s="272"/>
      <c r="L1722" s="272"/>
      <c r="M1722" s="272"/>
      <c r="N1722" s="272"/>
      <c r="O1722" s="272"/>
      <c r="P1722" s="219"/>
      <c r="Q1722" s="273"/>
      <c r="R1722" s="216" t="str">
        <f ca="1">IF(ISERROR($V1722),"",OFFSET('Smelter Look-up'!$C$4,$V1722-4,0)&amp;"")</f>
        <v/>
      </c>
      <c r="S1722" s="224" t="str">
        <f t="shared" ca="1" si="240"/>
        <v/>
      </c>
      <c r="T1722" s="224" t="str">
        <f ca="1">IF(B1722="","",IF(ISERROR(MATCH($J1722,SorP!$B$1:$B$6230,0)),"",INDIRECT("'SorP'!$A$"&amp;MATCH($J1722,SorP!$B$1:$B$6230,0))))</f>
        <v/>
      </c>
      <c r="U1722" s="240"/>
      <c r="V1722" s="274" t="e">
        <f>IF(C1722="",NA(),MATCH($B1722&amp;$C1722,'Smelter Look-up'!$J:$J,0))</f>
        <v>#N/A</v>
      </c>
      <c r="W1722" s="275"/>
      <c r="X1722" s="275">
        <f t="shared" ca="1" si="241"/>
        <v>0</v>
      </c>
      <c r="Y1722" s="275"/>
      <c r="Z1722" s="275"/>
      <c r="AB1722" s="277" t="str">
        <f t="shared" si="242"/>
        <v/>
      </c>
    </row>
    <row r="1723" spans="1:28" s="276" customFormat="1" ht="20.25">
      <c r="A1723" s="330"/>
      <c r="B1723" s="216" t="str">
        <f>IF(LEN(A1723)=0,"",INDEX('Smelter Look-up'!$A:$A,MATCH($A1723,'Smelter Look-up'!$E:$E,0)))</f>
        <v/>
      </c>
      <c r="C1723" s="220" t="str">
        <f>IF(LEN(A1723)=0,"",INDEX('Smelter Look-up'!$C:$C,MATCH($A1723,'Smelter Look-up'!$E:$E,0)))</f>
        <v/>
      </c>
      <c r="D1723" s="282"/>
      <c r="E1723" s="216" t="str">
        <f ca="1">IF(ISERROR($V1723),"",OFFSET('Smelter Look-up'!$D$4,$V1723-4,0)&amp;"")</f>
        <v/>
      </c>
      <c r="F1723" s="216" t="str">
        <f ca="1">IF(ISERROR($V1723),"",OFFSET('Smelter Look-up'!$E$4,$V1723-4,0))</f>
        <v/>
      </c>
      <c r="G1723" s="216" t="str">
        <f ca="1">IF(C1723=$X$4,"Enter smelter details",IF(ISERROR($V1723),"",OFFSET('Smelter Look-up'!$F$4,$V1723-4,0)))</f>
        <v/>
      </c>
      <c r="H1723" s="217" t="str">
        <f ca="1">IF(ISERROR($V1723),"",OFFSET('Smelter Look-up'!$G$4,$V1723-4,0))</f>
        <v/>
      </c>
      <c r="I1723" s="218" t="str">
        <f ca="1">IF(ISERROR($V1723),"",OFFSET('Smelter Look-up'!$H$4,$V1723-4,0))</f>
        <v/>
      </c>
      <c r="J1723" s="218" t="str">
        <f ca="1">IF(ISERROR($V1723),"",OFFSET('Smelter Look-up'!$I$4,$V1723-4,0))</f>
        <v/>
      </c>
      <c r="K1723" s="272"/>
      <c r="L1723" s="272"/>
      <c r="M1723" s="272"/>
      <c r="N1723" s="272"/>
      <c r="O1723" s="272"/>
      <c r="P1723" s="219"/>
      <c r="Q1723" s="273"/>
      <c r="R1723" s="216" t="str">
        <f ca="1">IF(ISERROR($V1723),"",OFFSET('Smelter Look-up'!$C$4,$V1723-4,0)&amp;"")</f>
        <v/>
      </c>
      <c r="S1723" s="224" t="str">
        <f t="shared" ref="S1723" ca="1" si="243">IF(B1723="","",IF(ISERROR(MATCH($E1723,CL,0)),"Unknown",INDIRECT("'C'!$A$"&amp;MATCH($E1723,CL,0)+1)))</f>
        <v/>
      </c>
      <c r="T1723" s="224" t="str">
        <f ca="1">IF(B1723="","",IF(ISERROR(MATCH($J1723,SorP!$B$1:$B$6230,0)),"",INDIRECT("'SorP'!$A$"&amp;MATCH($J1723,SorP!$B$1:$B$6230,0))))</f>
        <v/>
      </c>
      <c r="U1723" s="240"/>
      <c r="V1723" s="274" t="e">
        <f>IF(C1723="",NA(),MATCH($B1723&amp;$C1723,'Smelter Look-up'!$J:$J,0))</f>
        <v>#N/A</v>
      </c>
      <c r="W1723" s="275"/>
      <c r="X1723" s="275">
        <f t="shared" ref="X1723" ca="1" si="244">IF(AND(C1723="Smelter not listed",OR(LEN(D1723)=0,LEN(E1723)=0)),1,0)</f>
        <v>0</v>
      </c>
      <c r="Y1723" s="275"/>
      <c r="Z1723" s="275"/>
      <c r="AB1723" s="277" t="str">
        <f t="shared" ref="AB1723" si="245">B1723&amp;C1723</f>
        <v/>
      </c>
    </row>
    <row r="1724" spans="1:28" s="276" customFormat="1" ht="20.25">
      <c r="A1724" s="330"/>
      <c r="B1724" s="216" t="str">
        <f>IF(LEN(A1724)=0,"",INDEX('Smelter Look-up'!$A:$A,MATCH($A1724,'Smelter Look-up'!$E:$E,0)))</f>
        <v/>
      </c>
      <c r="C1724" s="220" t="str">
        <f>IF(LEN(A1724)=0,"",INDEX('Smelter Look-up'!$C:$C,MATCH($A1724,'Smelter Look-up'!$E:$E,0)))</f>
        <v/>
      </c>
      <c r="D1724" s="282"/>
      <c r="E1724" s="216" t="str">
        <f ca="1">IF(ISERROR($V1724),"",OFFSET('Smelter Look-up'!$D$4,$V1724-4,0)&amp;"")</f>
        <v/>
      </c>
      <c r="F1724" s="216" t="str">
        <f ca="1">IF(ISERROR($V1724),"",OFFSET('Smelter Look-up'!$E$4,$V1724-4,0))</f>
        <v/>
      </c>
      <c r="G1724" s="216" t="str">
        <f ca="1">IF(C1724=$X$4,"Enter smelter details",IF(ISERROR($V1724),"",OFFSET('Smelter Look-up'!$F$4,$V1724-4,0)))</f>
        <v/>
      </c>
      <c r="H1724" s="217" t="str">
        <f ca="1">IF(ISERROR($V1724),"",OFFSET('Smelter Look-up'!$G$4,$V1724-4,0))</f>
        <v/>
      </c>
      <c r="I1724" s="218" t="str">
        <f ca="1">IF(ISERROR($V1724),"",OFFSET('Smelter Look-up'!$H$4,$V1724-4,0))</f>
        <v/>
      </c>
      <c r="J1724" s="218" t="str">
        <f ca="1">IF(ISERROR($V1724),"",OFFSET('Smelter Look-up'!$I$4,$V1724-4,0))</f>
        <v/>
      </c>
      <c r="K1724" s="272"/>
      <c r="L1724" s="272"/>
      <c r="M1724" s="272"/>
      <c r="N1724" s="272"/>
      <c r="O1724" s="272"/>
      <c r="P1724" s="219"/>
      <c r="Q1724" s="273"/>
      <c r="R1724" s="216" t="str">
        <f ca="1">IF(ISERROR($V1724),"",OFFSET('Smelter Look-up'!$C$4,$V1724-4,0)&amp;"")</f>
        <v/>
      </c>
      <c r="S1724" s="224" t="str">
        <f t="shared" ref="S1724:S1755" ca="1" si="246">IF(B1724="","",IF(ISERROR(MATCH($E1724,CL,0)),"Unknown",INDIRECT("'C'!$A$"&amp;MATCH($E1724,CL,0)+1)))</f>
        <v/>
      </c>
      <c r="T1724" s="224" t="str">
        <f ca="1">IF(B1724="","",IF(ISERROR(MATCH($J1724,SorP!$B$1:$B$6230,0)),"",INDIRECT("'SorP'!$A$"&amp;MATCH($J1724,SorP!$B$1:$B$6230,0))))</f>
        <v/>
      </c>
      <c r="U1724" s="240"/>
      <c r="V1724" s="274" t="e">
        <f>IF(C1724="",NA(),MATCH($B1724&amp;$C1724,'Smelter Look-up'!$J:$J,0))</f>
        <v>#N/A</v>
      </c>
      <c r="W1724" s="275"/>
      <c r="X1724" s="275">
        <f t="shared" ref="X1724:X1755" ca="1" si="247">IF(AND(C1724="Smelter not listed",OR(LEN(D1724)=0,LEN(E1724)=0)),1,0)</f>
        <v>0</v>
      </c>
      <c r="Y1724" s="275"/>
      <c r="Z1724" s="275"/>
      <c r="AB1724" s="277" t="str">
        <f t="shared" ref="AB1724:AB1755" si="248">B1724&amp;C1724</f>
        <v/>
      </c>
    </row>
    <row r="1725" spans="1:28" s="276" customFormat="1" ht="20.25">
      <c r="A1725" s="330"/>
      <c r="B1725" s="216" t="str">
        <f>IF(LEN(A1725)=0,"",INDEX('Smelter Look-up'!$A:$A,MATCH($A1725,'Smelter Look-up'!$E:$E,0)))</f>
        <v/>
      </c>
      <c r="C1725" s="220" t="str">
        <f>IF(LEN(A1725)=0,"",INDEX('Smelter Look-up'!$C:$C,MATCH($A1725,'Smelter Look-up'!$E:$E,0)))</f>
        <v/>
      </c>
      <c r="D1725" s="282"/>
      <c r="E1725" s="216" t="str">
        <f ca="1">IF(ISERROR($V1725),"",OFFSET('Smelter Look-up'!$D$4,$V1725-4,0)&amp;"")</f>
        <v/>
      </c>
      <c r="F1725" s="216" t="str">
        <f ca="1">IF(ISERROR($V1725),"",OFFSET('Smelter Look-up'!$E$4,$V1725-4,0))</f>
        <v/>
      </c>
      <c r="G1725" s="216" t="str">
        <f ca="1">IF(C1725=$X$4,"Enter smelter details",IF(ISERROR($V1725),"",OFFSET('Smelter Look-up'!$F$4,$V1725-4,0)))</f>
        <v/>
      </c>
      <c r="H1725" s="217" t="str">
        <f ca="1">IF(ISERROR($V1725),"",OFFSET('Smelter Look-up'!$G$4,$V1725-4,0))</f>
        <v/>
      </c>
      <c r="I1725" s="218" t="str">
        <f ca="1">IF(ISERROR($V1725),"",OFFSET('Smelter Look-up'!$H$4,$V1725-4,0))</f>
        <v/>
      </c>
      <c r="J1725" s="218" t="str">
        <f ca="1">IF(ISERROR($V1725),"",OFFSET('Smelter Look-up'!$I$4,$V1725-4,0))</f>
        <v/>
      </c>
      <c r="K1725" s="272"/>
      <c r="L1725" s="272"/>
      <c r="M1725" s="272"/>
      <c r="N1725" s="272"/>
      <c r="O1725" s="272"/>
      <c r="P1725" s="219"/>
      <c r="Q1725" s="273"/>
      <c r="R1725" s="216" t="str">
        <f ca="1">IF(ISERROR($V1725),"",OFFSET('Smelter Look-up'!$C$4,$V1725-4,0)&amp;"")</f>
        <v/>
      </c>
      <c r="S1725" s="224" t="str">
        <f t="shared" ca="1" si="246"/>
        <v/>
      </c>
      <c r="T1725" s="224" t="str">
        <f ca="1">IF(B1725="","",IF(ISERROR(MATCH($J1725,SorP!$B$1:$B$6230,0)),"",INDIRECT("'SorP'!$A$"&amp;MATCH($J1725,SorP!$B$1:$B$6230,0))))</f>
        <v/>
      </c>
      <c r="U1725" s="240"/>
      <c r="V1725" s="274" t="e">
        <f>IF(C1725="",NA(),MATCH($B1725&amp;$C1725,'Smelter Look-up'!$J:$J,0))</f>
        <v>#N/A</v>
      </c>
      <c r="W1725" s="275"/>
      <c r="X1725" s="275">
        <f t="shared" ca="1" si="247"/>
        <v>0</v>
      </c>
      <c r="Y1725" s="275"/>
      <c r="Z1725" s="275"/>
      <c r="AB1725" s="277" t="str">
        <f t="shared" si="248"/>
        <v/>
      </c>
    </row>
    <row r="1726" spans="1:28" s="276" customFormat="1" ht="20.25">
      <c r="A1726" s="330"/>
      <c r="B1726" s="216" t="str">
        <f>IF(LEN(A1726)=0,"",INDEX('Smelter Look-up'!$A:$A,MATCH($A1726,'Smelter Look-up'!$E:$E,0)))</f>
        <v/>
      </c>
      <c r="C1726" s="220" t="str">
        <f>IF(LEN(A1726)=0,"",INDEX('Smelter Look-up'!$C:$C,MATCH($A1726,'Smelter Look-up'!$E:$E,0)))</f>
        <v/>
      </c>
      <c r="D1726" s="282"/>
      <c r="E1726" s="216" t="str">
        <f ca="1">IF(ISERROR($V1726),"",OFFSET('Smelter Look-up'!$D$4,$V1726-4,0)&amp;"")</f>
        <v/>
      </c>
      <c r="F1726" s="216" t="str">
        <f ca="1">IF(ISERROR($V1726),"",OFFSET('Smelter Look-up'!$E$4,$V1726-4,0))</f>
        <v/>
      </c>
      <c r="G1726" s="216" t="str">
        <f ca="1">IF(C1726=$X$4,"Enter smelter details",IF(ISERROR($V1726),"",OFFSET('Smelter Look-up'!$F$4,$V1726-4,0)))</f>
        <v/>
      </c>
      <c r="H1726" s="217" t="str">
        <f ca="1">IF(ISERROR($V1726),"",OFFSET('Smelter Look-up'!$G$4,$V1726-4,0))</f>
        <v/>
      </c>
      <c r="I1726" s="218" t="str">
        <f ca="1">IF(ISERROR($V1726),"",OFFSET('Smelter Look-up'!$H$4,$V1726-4,0))</f>
        <v/>
      </c>
      <c r="J1726" s="218" t="str">
        <f ca="1">IF(ISERROR($V1726),"",OFFSET('Smelter Look-up'!$I$4,$V1726-4,0))</f>
        <v/>
      </c>
      <c r="K1726" s="272"/>
      <c r="L1726" s="272"/>
      <c r="M1726" s="272"/>
      <c r="N1726" s="272"/>
      <c r="O1726" s="272"/>
      <c r="P1726" s="219"/>
      <c r="Q1726" s="273"/>
      <c r="R1726" s="216" t="str">
        <f ca="1">IF(ISERROR($V1726),"",OFFSET('Smelter Look-up'!$C$4,$V1726-4,0)&amp;"")</f>
        <v/>
      </c>
      <c r="S1726" s="224" t="str">
        <f t="shared" ca="1" si="246"/>
        <v/>
      </c>
      <c r="T1726" s="224" t="str">
        <f ca="1">IF(B1726="","",IF(ISERROR(MATCH($J1726,SorP!$B$1:$B$6230,0)),"",INDIRECT("'SorP'!$A$"&amp;MATCH($J1726,SorP!$B$1:$B$6230,0))))</f>
        <v/>
      </c>
      <c r="U1726" s="240"/>
      <c r="V1726" s="274" t="e">
        <f>IF(C1726="",NA(),MATCH($B1726&amp;$C1726,'Smelter Look-up'!$J:$J,0))</f>
        <v>#N/A</v>
      </c>
      <c r="W1726" s="275"/>
      <c r="X1726" s="275">
        <f t="shared" ca="1" si="247"/>
        <v>0</v>
      </c>
      <c r="Y1726" s="275"/>
      <c r="Z1726" s="275"/>
      <c r="AB1726" s="277" t="str">
        <f t="shared" si="248"/>
        <v/>
      </c>
    </row>
    <row r="1727" spans="1:28" s="276" customFormat="1" ht="20.25">
      <c r="A1727" s="330"/>
      <c r="B1727" s="216" t="str">
        <f>IF(LEN(A1727)=0,"",INDEX('Smelter Look-up'!$A:$A,MATCH($A1727,'Smelter Look-up'!$E:$E,0)))</f>
        <v/>
      </c>
      <c r="C1727" s="220" t="str">
        <f>IF(LEN(A1727)=0,"",INDEX('Smelter Look-up'!$C:$C,MATCH($A1727,'Smelter Look-up'!$E:$E,0)))</f>
        <v/>
      </c>
      <c r="D1727" s="282"/>
      <c r="E1727" s="216" t="str">
        <f ca="1">IF(ISERROR($V1727),"",OFFSET('Smelter Look-up'!$D$4,$V1727-4,0)&amp;"")</f>
        <v/>
      </c>
      <c r="F1727" s="216" t="str">
        <f ca="1">IF(ISERROR($V1727),"",OFFSET('Smelter Look-up'!$E$4,$V1727-4,0))</f>
        <v/>
      </c>
      <c r="G1727" s="216" t="str">
        <f ca="1">IF(C1727=$X$4,"Enter smelter details",IF(ISERROR($V1727),"",OFFSET('Smelter Look-up'!$F$4,$V1727-4,0)))</f>
        <v/>
      </c>
      <c r="H1727" s="217" t="str">
        <f ca="1">IF(ISERROR($V1727),"",OFFSET('Smelter Look-up'!$G$4,$V1727-4,0))</f>
        <v/>
      </c>
      <c r="I1727" s="218" t="str">
        <f ca="1">IF(ISERROR($V1727),"",OFFSET('Smelter Look-up'!$H$4,$V1727-4,0))</f>
        <v/>
      </c>
      <c r="J1727" s="218" t="str">
        <f ca="1">IF(ISERROR($V1727),"",OFFSET('Smelter Look-up'!$I$4,$V1727-4,0))</f>
        <v/>
      </c>
      <c r="K1727" s="272"/>
      <c r="L1727" s="272"/>
      <c r="M1727" s="272"/>
      <c r="N1727" s="272"/>
      <c r="O1727" s="272"/>
      <c r="P1727" s="219"/>
      <c r="Q1727" s="273"/>
      <c r="R1727" s="216" t="str">
        <f ca="1">IF(ISERROR($V1727),"",OFFSET('Smelter Look-up'!$C$4,$V1727-4,0)&amp;"")</f>
        <v/>
      </c>
      <c r="S1727" s="224" t="str">
        <f t="shared" ca="1" si="246"/>
        <v/>
      </c>
      <c r="T1727" s="224" t="str">
        <f ca="1">IF(B1727="","",IF(ISERROR(MATCH($J1727,SorP!$B$1:$B$6230,0)),"",INDIRECT("'SorP'!$A$"&amp;MATCH($J1727,SorP!$B$1:$B$6230,0))))</f>
        <v/>
      </c>
      <c r="U1727" s="240"/>
      <c r="V1727" s="274" t="e">
        <f>IF(C1727="",NA(),MATCH($B1727&amp;$C1727,'Smelter Look-up'!$J:$J,0))</f>
        <v>#N/A</v>
      </c>
      <c r="W1727" s="275"/>
      <c r="X1727" s="275">
        <f t="shared" ca="1" si="247"/>
        <v>0</v>
      </c>
      <c r="Y1727" s="275"/>
      <c r="Z1727" s="275"/>
      <c r="AB1727" s="277" t="str">
        <f t="shared" si="248"/>
        <v/>
      </c>
    </row>
    <row r="1728" spans="1:28" s="276" customFormat="1" ht="20.25">
      <c r="A1728" s="330"/>
      <c r="B1728" s="216" t="str">
        <f>IF(LEN(A1728)=0,"",INDEX('Smelter Look-up'!$A:$A,MATCH($A1728,'Smelter Look-up'!$E:$E,0)))</f>
        <v/>
      </c>
      <c r="C1728" s="220" t="str">
        <f>IF(LEN(A1728)=0,"",INDEX('Smelter Look-up'!$C:$C,MATCH($A1728,'Smelter Look-up'!$E:$E,0)))</f>
        <v/>
      </c>
      <c r="D1728" s="282"/>
      <c r="E1728" s="216" t="str">
        <f ca="1">IF(ISERROR($V1728),"",OFFSET('Smelter Look-up'!$D$4,$V1728-4,0)&amp;"")</f>
        <v/>
      </c>
      <c r="F1728" s="216" t="str">
        <f ca="1">IF(ISERROR($V1728),"",OFFSET('Smelter Look-up'!$E$4,$V1728-4,0))</f>
        <v/>
      </c>
      <c r="G1728" s="216" t="str">
        <f ca="1">IF(C1728=$X$4,"Enter smelter details",IF(ISERROR($V1728),"",OFFSET('Smelter Look-up'!$F$4,$V1728-4,0)))</f>
        <v/>
      </c>
      <c r="H1728" s="217" t="str">
        <f ca="1">IF(ISERROR($V1728),"",OFFSET('Smelter Look-up'!$G$4,$V1728-4,0))</f>
        <v/>
      </c>
      <c r="I1728" s="218" t="str">
        <f ca="1">IF(ISERROR($V1728),"",OFFSET('Smelter Look-up'!$H$4,$V1728-4,0))</f>
        <v/>
      </c>
      <c r="J1728" s="218" t="str">
        <f ca="1">IF(ISERROR($V1728),"",OFFSET('Smelter Look-up'!$I$4,$V1728-4,0))</f>
        <v/>
      </c>
      <c r="K1728" s="272"/>
      <c r="L1728" s="272"/>
      <c r="M1728" s="272"/>
      <c r="N1728" s="272"/>
      <c r="O1728" s="272"/>
      <c r="P1728" s="219"/>
      <c r="Q1728" s="273"/>
      <c r="R1728" s="216" t="str">
        <f ca="1">IF(ISERROR($V1728),"",OFFSET('Smelter Look-up'!$C$4,$V1728-4,0)&amp;"")</f>
        <v/>
      </c>
      <c r="S1728" s="224" t="str">
        <f t="shared" ca="1" si="246"/>
        <v/>
      </c>
      <c r="T1728" s="224" t="str">
        <f ca="1">IF(B1728="","",IF(ISERROR(MATCH($J1728,SorP!$B$1:$B$6230,0)),"",INDIRECT("'SorP'!$A$"&amp;MATCH($J1728,SorP!$B$1:$B$6230,0))))</f>
        <v/>
      </c>
      <c r="U1728" s="240"/>
      <c r="V1728" s="274" t="e">
        <f>IF(C1728="",NA(),MATCH($B1728&amp;$C1728,'Smelter Look-up'!$J:$J,0))</f>
        <v>#N/A</v>
      </c>
      <c r="W1728" s="275"/>
      <c r="X1728" s="275">
        <f t="shared" ca="1" si="247"/>
        <v>0</v>
      </c>
      <c r="Y1728" s="275"/>
      <c r="Z1728" s="275"/>
      <c r="AB1728" s="277" t="str">
        <f t="shared" si="248"/>
        <v/>
      </c>
    </row>
    <row r="1729" spans="1:28" s="276" customFormat="1" ht="20.25">
      <c r="A1729" s="330"/>
      <c r="B1729" s="216" t="str">
        <f>IF(LEN(A1729)=0,"",INDEX('Smelter Look-up'!$A:$A,MATCH($A1729,'Smelter Look-up'!$E:$E,0)))</f>
        <v/>
      </c>
      <c r="C1729" s="220" t="str">
        <f>IF(LEN(A1729)=0,"",INDEX('Smelter Look-up'!$C:$C,MATCH($A1729,'Smelter Look-up'!$E:$E,0)))</f>
        <v/>
      </c>
      <c r="D1729" s="282"/>
      <c r="E1729" s="216" t="str">
        <f ca="1">IF(ISERROR($V1729),"",OFFSET('Smelter Look-up'!$D$4,$V1729-4,0)&amp;"")</f>
        <v/>
      </c>
      <c r="F1729" s="216" t="str">
        <f ca="1">IF(ISERROR($V1729),"",OFFSET('Smelter Look-up'!$E$4,$V1729-4,0))</f>
        <v/>
      </c>
      <c r="G1729" s="216" t="str">
        <f ca="1">IF(C1729=$X$4,"Enter smelter details",IF(ISERROR($V1729),"",OFFSET('Smelter Look-up'!$F$4,$V1729-4,0)))</f>
        <v/>
      </c>
      <c r="H1729" s="217" t="str">
        <f ca="1">IF(ISERROR($V1729),"",OFFSET('Smelter Look-up'!$G$4,$V1729-4,0))</f>
        <v/>
      </c>
      <c r="I1729" s="218" t="str">
        <f ca="1">IF(ISERROR($V1729),"",OFFSET('Smelter Look-up'!$H$4,$V1729-4,0))</f>
        <v/>
      </c>
      <c r="J1729" s="218" t="str">
        <f ca="1">IF(ISERROR($V1729),"",OFFSET('Smelter Look-up'!$I$4,$V1729-4,0))</f>
        <v/>
      </c>
      <c r="K1729" s="272"/>
      <c r="L1729" s="272"/>
      <c r="M1729" s="272"/>
      <c r="N1729" s="272"/>
      <c r="O1729" s="272"/>
      <c r="P1729" s="219"/>
      <c r="Q1729" s="273"/>
      <c r="R1729" s="216" t="str">
        <f ca="1">IF(ISERROR($V1729),"",OFFSET('Smelter Look-up'!$C$4,$V1729-4,0)&amp;"")</f>
        <v/>
      </c>
      <c r="S1729" s="224" t="str">
        <f t="shared" ca="1" si="246"/>
        <v/>
      </c>
      <c r="T1729" s="224" t="str">
        <f ca="1">IF(B1729="","",IF(ISERROR(MATCH($J1729,SorP!$B$1:$B$6230,0)),"",INDIRECT("'SorP'!$A$"&amp;MATCH($J1729,SorP!$B$1:$B$6230,0))))</f>
        <v/>
      </c>
      <c r="U1729" s="240"/>
      <c r="V1729" s="274" t="e">
        <f>IF(C1729="",NA(),MATCH($B1729&amp;$C1729,'Smelter Look-up'!$J:$J,0))</f>
        <v>#N/A</v>
      </c>
      <c r="W1729" s="275"/>
      <c r="X1729" s="275">
        <f t="shared" ca="1" si="247"/>
        <v>0</v>
      </c>
      <c r="Y1729" s="275"/>
      <c r="Z1729" s="275"/>
      <c r="AB1729" s="277" t="str">
        <f t="shared" si="248"/>
        <v/>
      </c>
    </row>
    <row r="1730" spans="1:28" s="276" customFormat="1" ht="20.25">
      <c r="A1730" s="330"/>
      <c r="B1730" s="216" t="str">
        <f>IF(LEN(A1730)=0,"",INDEX('Smelter Look-up'!$A:$A,MATCH($A1730,'Smelter Look-up'!$E:$E,0)))</f>
        <v/>
      </c>
      <c r="C1730" s="220" t="str">
        <f>IF(LEN(A1730)=0,"",INDEX('Smelter Look-up'!$C:$C,MATCH($A1730,'Smelter Look-up'!$E:$E,0)))</f>
        <v/>
      </c>
      <c r="D1730" s="282"/>
      <c r="E1730" s="216" t="str">
        <f ca="1">IF(ISERROR($V1730),"",OFFSET('Smelter Look-up'!$D$4,$V1730-4,0)&amp;"")</f>
        <v/>
      </c>
      <c r="F1730" s="216" t="str">
        <f ca="1">IF(ISERROR($V1730),"",OFFSET('Smelter Look-up'!$E$4,$V1730-4,0))</f>
        <v/>
      </c>
      <c r="G1730" s="216" t="str">
        <f ca="1">IF(C1730=$X$4,"Enter smelter details",IF(ISERROR($V1730),"",OFFSET('Smelter Look-up'!$F$4,$V1730-4,0)))</f>
        <v/>
      </c>
      <c r="H1730" s="217" t="str">
        <f ca="1">IF(ISERROR($V1730),"",OFFSET('Smelter Look-up'!$G$4,$V1730-4,0))</f>
        <v/>
      </c>
      <c r="I1730" s="218" t="str">
        <f ca="1">IF(ISERROR($V1730),"",OFFSET('Smelter Look-up'!$H$4,$V1730-4,0))</f>
        <v/>
      </c>
      <c r="J1730" s="218" t="str">
        <f ca="1">IF(ISERROR($V1730),"",OFFSET('Smelter Look-up'!$I$4,$V1730-4,0))</f>
        <v/>
      </c>
      <c r="K1730" s="272"/>
      <c r="L1730" s="272"/>
      <c r="M1730" s="272"/>
      <c r="N1730" s="272"/>
      <c r="O1730" s="272"/>
      <c r="P1730" s="219"/>
      <c r="Q1730" s="273"/>
      <c r="R1730" s="216" t="str">
        <f ca="1">IF(ISERROR($V1730),"",OFFSET('Smelter Look-up'!$C$4,$V1730-4,0)&amp;"")</f>
        <v/>
      </c>
      <c r="S1730" s="224" t="str">
        <f t="shared" ca="1" si="246"/>
        <v/>
      </c>
      <c r="T1730" s="224" t="str">
        <f ca="1">IF(B1730="","",IF(ISERROR(MATCH($J1730,SorP!$B$1:$B$6230,0)),"",INDIRECT("'SorP'!$A$"&amp;MATCH($J1730,SorP!$B$1:$B$6230,0))))</f>
        <v/>
      </c>
      <c r="U1730" s="240"/>
      <c r="V1730" s="274" t="e">
        <f>IF(C1730="",NA(),MATCH($B1730&amp;$C1730,'Smelter Look-up'!$J:$J,0))</f>
        <v>#N/A</v>
      </c>
      <c r="W1730" s="275"/>
      <c r="X1730" s="275">
        <f t="shared" ca="1" si="247"/>
        <v>0</v>
      </c>
      <c r="Y1730" s="275"/>
      <c r="Z1730" s="275"/>
      <c r="AB1730" s="277" t="str">
        <f t="shared" si="248"/>
        <v/>
      </c>
    </row>
    <row r="1731" spans="1:28" s="276" customFormat="1" ht="20.25">
      <c r="A1731" s="330"/>
      <c r="B1731" s="216" t="str">
        <f>IF(LEN(A1731)=0,"",INDEX('Smelter Look-up'!$A:$A,MATCH($A1731,'Smelter Look-up'!$E:$E,0)))</f>
        <v/>
      </c>
      <c r="C1731" s="220" t="str">
        <f>IF(LEN(A1731)=0,"",INDEX('Smelter Look-up'!$C:$C,MATCH($A1731,'Smelter Look-up'!$E:$E,0)))</f>
        <v/>
      </c>
      <c r="D1731" s="282"/>
      <c r="E1731" s="216" t="str">
        <f ca="1">IF(ISERROR($V1731),"",OFFSET('Smelter Look-up'!$D$4,$V1731-4,0)&amp;"")</f>
        <v/>
      </c>
      <c r="F1731" s="216" t="str">
        <f ca="1">IF(ISERROR($V1731),"",OFFSET('Smelter Look-up'!$E$4,$V1731-4,0))</f>
        <v/>
      </c>
      <c r="G1731" s="216" t="str">
        <f ca="1">IF(C1731=$X$4,"Enter smelter details",IF(ISERROR($V1731),"",OFFSET('Smelter Look-up'!$F$4,$V1731-4,0)))</f>
        <v/>
      </c>
      <c r="H1731" s="217" t="str">
        <f ca="1">IF(ISERROR($V1731),"",OFFSET('Smelter Look-up'!$G$4,$V1731-4,0))</f>
        <v/>
      </c>
      <c r="I1731" s="218" t="str">
        <f ca="1">IF(ISERROR($V1731),"",OFFSET('Smelter Look-up'!$H$4,$V1731-4,0))</f>
        <v/>
      </c>
      <c r="J1731" s="218" t="str">
        <f ca="1">IF(ISERROR($V1731),"",OFFSET('Smelter Look-up'!$I$4,$V1731-4,0))</f>
        <v/>
      </c>
      <c r="K1731" s="272"/>
      <c r="L1731" s="272"/>
      <c r="M1731" s="272"/>
      <c r="N1731" s="272"/>
      <c r="O1731" s="272"/>
      <c r="P1731" s="219"/>
      <c r="Q1731" s="273"/>
      <c r="R1731" s="216" t="str">
        <f ca="1">IF(ISERROR($V1731),"",OFFSET('Smelter Look-up'!$C$4,$V1731-4,0)&amp;"")</f>
        <v/>
      </c>
      <c r="S1731" s="224" t="str">
        <f t="shared" ca="1" si="246"/>
        <v/>
      </c>
      <c r="T1731" s="224" t="str">
        <f ca="1">IF(B1731="","",IF(ISERROR(MATCH($J1731,SorP!$B$1:$B$6230,0)),"",INDIRECT("'SorP'!$A$"&amp;MATCH($J1731,SorP!$B$1:$B$6230,0))))</f>
        <v/>
      </c>
      <c r="U1731" s="240"/>
      <c r="V1731" s="274" t="e">
        <f>IF(C1731="",NA(),MATCH($B1731&amp;$C1731,'Smelter Look-up'!$J:$J,0))</f>
        <v>#N/A</v>
      </c>
      <c r="W1731" s="275"/>
      <c r="X1731" s="275">
        <f t="shared" ca="1" si="247"/>
        <v>0</v>
      </c>
      <c r="Y1731" s="275"/>
      <c r="Z1731" s="275"/>
      <c r="AB1731" s="277" t="str">
        <f t="shared" si="248"/>
        <v/>
      </c>
    </row>
    <row r="1732" spans="1:28" s="276" customFormat="1" ht="20.25">
      <c r="A1732" s="330"/>
      <c r="B1732" s="216" t="str">
        <f>IF(LEN(A1732)=0,"",INDEX('Smelter Look-up'!$A:$A,MATCH($A1732,'Smelter Look-up'!$E:$E,0)))</f>
        <v/>
      </c>
      <c r="C1732" s="220" t="str">
        <f>IF(LEN(A1732)=0,"",INDEX('Smelter Look-up'!$C:$C,MATCH($A1732,'Smelter Look-up'!$E:$E,0)))</f>
        <v/>
      </c>
      <c r="D1732" s="282"/>
      <c r="E1732" s="216" t="str">
        <f ca="1">IF(ISERROR($V1732),"",OFFSET('Smelter Look-up'!$D$4,$V1732-4,0)&amp;"")</f>
        <v/>
      </c>
      <c r="F1732" s="216" t="str">
        <f ca="1">IF(ISERROR($V1732),"",OFFSET('Smelter Look-up'!$E$4,$V1732-4,0))</f>
        <v/>
      </c>
      <c r="G1732" s="216" t="str">
        <f ca="1">IF(C1732=$X$4,"Enter smelter details",IF(ISERROR($V1732),"",OFFSET('Smelter Look-up'!$F$4,$V1732-4,0)))</f>
        <v/>
      </c>
      <c r="H1732" s="217" t="str">
        <f ca="1">IF(ISERROR($V1732),"",OFFSET('Smelter Look-up'!$G$4,$V1732-4,0))</f>
        <v/>
      </c>
      <c r="I1732" s="218" t="str">
        <f ca="1">IF(ISERROR($V1732),"",OFFSET('Smelter Look-up'!$H$4,$V1732-4,0))</f>
        <v/>
      </c>
      <c r="J1732" s="218" t="str">
        <f ca="1">IF(ISERROR($V1732),"",OFFSET('Smelter Look-up'!$I$4,$V1732-4,0))</f>
        <v/>
      </c>
      <c r="K1732" s="272"/>
      <c r="L1732" s="272"/>
      <c r="M1732" s="272"/>
      <c r="N1732" s="272"/>
      <c r="O1732" s="272"/>
      <c r="P1732" s="219"/>
      <c r="Q1732" s="273"/>
      <c r="R1732" s="216" t="str">
        <f ca="1">IF(ISERROR($V1732),"",OFFSET('Smelter Look-up'!$C$4,$V1732-4,0)&amp;"")</f>
        <v/>
      </c>
      <c r="S1732" s="224" t="str">
        <f t="shared" ca="1" si="246"/>
        <v/>
      </c>
      <c r="T1732" s="224" t="str">
        <f ca="1">IF(B1732="","",IF(ISERROR(MATCH($J1732,SorP!$B$1:$B$6230,0)),"",INDIRECT("'SorP'!$A$"&amp;MATCH($J1732,SorP!$B$1:$B$6230,0))))</f>
        <v/>
      </c>
      <c r="U1732" s="240"/>
      <c r="V1732" s="274" t="e">
        <f>IF(C1732="",NA(),MATCH($B1732&amp;$C1732,'Smelter Look-up'!$J:$J,0))</f>
        <v>#N/A</v>
      </c>
      <c r="W1732" s="275"/>
      <c r="X1732" s="275">
        <f t="shared" ca="1" si="247"/>
        <v>0</v>
      </c>
      <c r="Y1732" s="275"/>
      <c r="Z1732" s="275"/>
      <c r="AB1732" s="277" t="str">
        <f t="shared" si="248"/>
        <v/>
      </c>
    </row>
    <row r="1733" spans="1:28" s="276" customFormat="1" ht="20.25">
      <c r="A1733" s="330"/>
      <c r="B1733" s="216" t="str">
        <f>IF(LEN(A1733)=0,"",INDEX('Smelter Look-up'!$A:$A,MATCH($A1733,'Smelter Look-up'!$E:$E,0)))</f>
        <v/>
      </c>
      <c r="C1733" s="220" t="str">
        <f>IF(LEN(A1733)=0,"",INDEX('Smelter Look-up'!$C:$C,MATCH($A1733,'Smelter Look-up'!$E:$E,0)))</f>
        <v/>
      </c>
      <c r="D1733" s="282"/>
      <c r="E1733" s="216" t="str">
        <f ca="1">IF(ISERROR($V1733),"",OFFSET('Smelter Look-up'!$D$4,$V1733-4,0)&amp;"")</f>
        <v/>
      </c>
      <c r="F1733" s="216" t="str">
        <f ca="1">IF(ISERROR($V1733),"",OFFSET('Smelter Look-up'!$E$4,$V1733-4,0))</f>
        <v/>
      </c>
      <c r="G1733" s="216" t="str">
        <f ca="1">IF(C1733=$X$4,"Enter smelter details",IF(ISERROR($V1733),"",OFFSET('Smelter Look-up'!$F$4,$V1733-4,0)))</f>
        <v/>
      </c>
      <c r="H1733" s="217" t="str">
        <f ca="1">IF(ISERROR($V1733),"",OFFSET('Smelter Look-up'!$G$4,$V1733-4,0))</f>
        <v/>
      </c>
      <c r="I1733" s="218" t="str">
        <f ca="1">IF(ISERROR($V1733),"",OFFSET('Smelter Look-up'!$H$4,$V1733-4,0))</f>
        <v/>
      </c>
      <c r="J1733" s="218" t="str">
        <f ca="1">IF(ISERROR($V1733),"",OFFSET('Smelter Look-up'!$I$4,$V1733-4,0))</f>
        <v/>
      </c>
      <c r="K1733" s="272"/>
      <c r="L1733" s="272"/>
      <c r="M1733" s="272"/>
      <c r="N1733" s="272"/>
      <c r="O1733" s="272"/>
      <c r="P1733" s="219"/>
      <c r="Q1733" s="273"/>
      <c r="R1733" s="216" t="str">
        <f ca="1">IF(ISERROR($V1733),"",OFFSET('Smelter Look-up'!$C$4,$V1733-4,0)&amp;"")</f>
        <v/>
      </c>
      <c r="S1733" s="224" t="str">
        <f t="shared" ca="1" si="246"/>
        <v/>
      </c>
      <c r="T1733" s="224" t="str">
        <f ca="1">IF(B1733="","",IF(ISERROR(MATCH($J1733,SorP!$B$1:$B$6230,0)),"",INDIRECT("'SorP'!$A$"&amp;MATCH($J1733,SorP!$B$1:$B$6230,0))))</f>
        <v/>
      </c>
      <c r="U1733" s="240"/>
      <c r="V1733" s="274" t="e">
        <f>IF(C1733="",NA(),MATCH($B1733&amp;$C1733,'Smelter Look-up'!$J:$J,0))</f>
        <v>#N/A</v>
      </c>
      <c r="W1733" s="275"/>
      <c r="X1733" s="275">
        <f t="shared" ca="1" si="247"/>
        <v>0</v>
      </c>
      <c r="Y1733" s="275"/>
      <c r="Z1733" s="275"/>
      <c r="AB1733" s="277" t="str">
        <f t="shared" si="248"/>
        <v/>
      </c>
    </row>
    <row r="1734" spans="1:28" s="276" customFormat="1" ht="20.25">
      <c r="A1734" s="330"/>
      <c r="B1734" s="216" t="str">
        <f>IF(LEN(A1734)=0,"",INDEX('Smelter Look-up'!$A:$A,MATCH($A1734,'Smelter Look-up'!$E:$E,0)))</f>
        <v/>
      </c>
      <c r="C1734" s="220" t="str">
        <f>IF(LEN(A1734)=0,"",INDEX('Smelter Look-up'!$C:$C,MATCH($A1734,'Smelter Look-up'!$E:$E,0)))</f>
        <v/>
      </c>
      <c r="D1734" s="282"/>
      <c r="E1734" s="216" t="str">
        <f ca="1">IF(ISERROR($V1734),"",OFFSET('Smelter Look-up'!$D$4,$V1734-4,0)&amp;"")</f>
        <v/>
      </c>
      <c r="F1734" s="216" t="str">
        <f ca="1">IF(ISERROR($V1734),"",OFFSET('Smelter Look-up'!$E$4,$V1734-4,0))</f>
        <v/>
      </c>
      <c r="G1734" s="216" t="str">
        <f ca="1">IF(C1734=$X$4,"Enter smelter details",IF(ISERROR($V1734),"",OFFSET('Smelter Look-up'!$F$4,$V1734-4,0)))</f>
        <v/>
      </c>
      <c r="H1734" s="217" t="str">
        <f ca="1">IF(ISERROR($V1734),"",OFFSET('Smelter Look-up'!$G$4,$V1734-4,0))</f>
        <v/>
      </c>
      <c r="I1734" s="218" t="str">
        <f ca="1">IF(ISERROR($V1734),"",OFFSET('Smelter Look-up'!$H$4,$V1734-4,0))</f>
        <v/>
      </c>
      <c r="J1734" s="218" t="str">
        <f ca="1">IF(ISERROR($V1734),"",OFFSET('Smelter Look-up'!$I$4,$V1734-4,0))</f>
        <v/>
      </c>
      <c r="K1734" s="272"/>
      <c r="L1734" s="272"/>
      <c r="M1734" s="272"/>
      <c r="N1734" s="272"/>
      <c r="O1734" s="272"/>
      <c r="P1734" s="219"/>
      <c r="Q1734" s="273"/>
      <c r="R1734" s="216" t="str">
        <f ca="1">IF(ISERROR($V1734),"",OFFSET('Smelter Look-up'!$C$4,$V1734-4,0)&amp;"")</f>
        <v/>
      </c>
      <c r="S1734" s="224" t="str">
        <f t="shared" ca="1" si="246"/>
        <v/>
      </c>
      <c r="T1734" s="224" t="str">
        <f ca="1">IF(B1734="","",IF(ISERROR(MATCH($J1734,SorP!$B$1:$B$6230,0)),"",INDIRECT("'SorP'!$A$"&amp;MATCH($J1734,SorP!$B$1:$B$6230,0))))</f>
        <v/>
      </c>
      <c r="U1734" s="240"/>
      <c r="V1734" s="274" t="e">
        <f>IF(C1734="",NA(),MATCH($B1734&amp;$C1734,'Smelter Look-up'!$J:$J,0))</f>
        <v>#N/A</v>
      </c>
      <c r="W1734" s="275"/>
      <c r="X1734" s="275">
        <f t="shared" ca="1" si="247"/>
        <v>0</v>
      </c>
      <c r="Y1734" s="275"/>
      <c r="Z1734" s="275"/>
      <c r="AB1734" s="277" t="str">
        <f t="shared" si="248"/>
        <v/>
      </c>
    </row>
    <row r="1735" spans="1:28" s="276" customFormat="1" ht="20.25">
      <c r="A1735" s="330"/>
      <c r="B1735" s="216" t="str">
        <f>IF(LEN(A1735)=0,"",INDEX('Smelter Look-up'!$A:$A,MATCH($A1735,'Smelter Look-up'!$E:$E,0)))</f>
        <v/>
      </c>
      <c r="C1735" s="220" t="str">
        <f>IF(LEN(A1735)=0,"",INDEX('Smelter Look-up'!$C:$C,MATCH($A1735,'Smelter Look-up'!$E:$E,0)))</f>
        <v/>
      </c>
      <c r="D1735" s="282"/>
      <c r="E1735" s="216" t="str">
        <f ca="1">IF(ISERROR($V1735),"",OFFSET('Smelter Look-up'!$D$4,$V1735-4,0)&amp;"")</f>
        <v/>
      </c>
      <c r="F1735" s="216" t="str">
        <f ca="1">IF(ISERROR($V1735),"",OFFSET('Smelter Look-up'!$E$4,$V1735-4,0))</f>
        <v/>
      </c>
      <c r="G1735" s="216" t="str">
        <f ca="1">IF(C1735=$X$4,"Enter smelter details",IF(ISERROR($V1735),"",OFFSET('Smelter Look-up'!$F$4,$V1735-4,0)))</f>
        <v/>
      </c>
      <c r="H1735" s="217" t="str">
        <f ca="1">IF(ISERROR($V1735),"",OFFSET('Smelter Look-up'!$G$4,$V1735-4,0))</f>
        <v/>
      </c>
      <c r="I1735" s="218" t="str">
        <f ca="1">IF(ISERROR($V1735),"",OFFSET('Smelter Look-up'!$H$4,$V1735-4,0))</f>
        <v/>
      </c>
      <c r="J1735" s="218" t="str">
        <f ca="1">IF(ISERROR($V1735),"",OFFSET('Smelter Look-up'!$I$4,$V1735-4,0))</f>
        <v/>
      </c>
      <c r="K1735" s="272"/>
      <c r="L1735" s="272"/>
      <c r="M1735" s="272"/>
      <c r="N1735" s="272"/>
      <c r="O1735" s="272"/>
      <c r="P1735" s="219"/>
      <c r="Q1735" s="273"/>
      <c r="R1735" s="216" t="str">
        <f ca="1">IF(ISERROR($V1735),"",OFFSET('Smelter Look-up'!$C$4,$V1735-4,0)&amp;"")</f>
        <v/>
      </c>
      <c r="S1735" s="224" t="str">
        <f t="shared" ca="1" si="246"/>
        <v/>
      </c>
      <c r="T1735" s="224" t="str">
        <f ca="1">IF(B1735="","",IF(ISERROR(MATCH($J1735,SorP!$B$1:$B$6230,0)),"",INDIRECT("'SorP'!$A$"&amp;MATCH($J1735,SorP!$B$1:$B$6230,0))))</f>
        <v/>
      </c>
      <c r="U1735" s="240"/>
      <c r="V1735" s="274" t="e">
        <f>IF(C1735="",NA(),MATCH($B1735&amp;$C1735,'Smelter Look-up'!$J:$J,0))</f>
        <v>#N/A</v>
      </c>
      <c r="W1735" s="275"/>
      <c r="X1735" s="275">
        <f t="shared" ca="1" si="247"/>
        <v>0</v>
      </c>
      <c r="Y1735" s="275"/>
      <c r="Z1735" s="275"/>
      <c r="AB1735" s="277" t="str">
        <f t="shared" si="248"/>
        <v/>
      </c>
    </row>
    <row r="1736" spans="1:28" s="276" customFormat="1" ht="20.25">
      <c r="A1736" s="330"/>
      <c r="B1736" s="216" t="str">
        <f>IF(LEN(A1736)=0,"",INDEX('Smelter Look-up'!$A:$A,MATCH($A1736,'Smelter Look-up'!$E:$E,0)))</f>
        <v/>
      </c>
      <c r="C1736" s="220" t="str">
        <f>IF(LEN(A1736)=0,"",INDEX('Smelter Look-up'!$C:$C,MATCH($A1736,'Smelter Look-up'!$E:$E,0)))</f>
        <v/>
      </c>
      <c r="D1736" s="282"/>
      <c r="E1736" s="216" t="str">
        <f ca="1">IF(ISERROR($V1736),"",OFFSET('Smelter Look-up'!$D$4,$V1736-4,0)&amp;"")</f>
        <v/>
      </c>
      <c r="F1736" s="216" t="str">
        <f ca="1">IF(ISERROR($V1736),"",OFFSET('Smelter Look-up'!$E$4,$V1736-4,0))</f>
        <v/>
      </c>
      <c r="G1736" s="216" t="str">
        <f ca="1">IF(C1736=$X$4,"Enter smelter details",IF(ISERROR($V1736),"",OFFSET('Smelter Look-up'!$F$4,$V1736-4,0)))</f>
        <v/>
      </c>
      <c r="H1736" s="217" t="str">
        <f ca="1">IF(ISERROR($V1736),"",OFFSET('Smelter Look-up'!$G$4,$V1736-4,0))</f>
        <v/>
      </c>
      <c r="I1736" s="218" t="str">
        <f ca="1">IF(ISERROR($V1736),"",OFFSET('Smelter Look-up'!$H$4,$V1736-4,0))</f>
        <v/>
      </c>
      <c r="J1736" s="218" t="str">
        <f ca="1">IF(ISERROR($V1736),"",OFFSET('Smelter Look-up'!$I$4,$V1736-4,0))</f>
        <v/>
      </c>
      <c r="K1736" s="272"/>
      <c r="L1736" s="272"/>
      <c r="M1736" s="272"/>
      <c r="N1736" s="272"/>
      <c r="O1736" s="272"/>
      <c r="P1736" s="219"/>
      <c r="Q1736" s="273"/>
      <c r="R1736" s="216" t="str">
        <f ca="1">IF(ISERROR($V1736),"",OFFSET('Smelter Look-up'!$C$4,$V1736-4,0)&amp;"")</f>
        <v/>
      </c>
      <c r="S1736" s="224" t="str">
        <f t="shared" ca="1" si="246"/>
        <v/>
      </c>
      <c r="T1736" s="224" t="str">
        <f ca="1">IF(B1736="","",IF(ISERROR(MATCH($J1736,SorP!$B$1:$B$6230,0)),"",INDIRECT("'SorP'!$A$"&amp;MATCH($J1736,SorP!$B$1:$B$6230,0))))</f>
        <v/>
      </c>
      <c r="U1736" s="240"/>
      <c r="V1736" s="274" t="e">
        <f>IF(C1736="",NA(),MATCH($B1736&amp;$C1736,'Smelter Look-up'!$J:$J,0))</f>
        <v>#N/A</v>
      </c>
      <c r="W1736" s="275"/>
      <c r="X1736" s="275">
        <f t="shared" ca="1" si="247"/>
        <v>0</v>
      </c>
      <c r="Y1736" s="275"/>
      <c r="Z1736" s="275"/>
      <c r="AB1736" s="277" t="str">
        <f t="shared" si="248"/>
        <v/>
      </c>
    </row>
    <row r="1737" spans="1:28" s="276" customFormat="1" ht="20.25">
      <c r="A1737" s="330"/>
      <c r="B1737" s="216" t="str">
        <f>IF(LEN(A1737)=0,"",INDEX('Smelter Look-up'!$A:$A,MATCH($A1737,'Smelter Look-up'!$E:$E,0)))</f>
        <v/>
      </c>
      <c r="C1737" s="220" t="str">
        <f>IF(LEN(A1737)=0,"",INDEX('Smelter Look-up'!$C:$C,MATCH($A1737,'Smelter Look-up'!$E:$E,0)))</f>
        <v/>
      </c>
      <c r="D1737" s="282"/>
      <c r="E1737" s="216" t="str">
        <f ca="1">IF(ISERROR($V1737),"",OFFSET('Smelter Look-up'!$D$4,$V1737-4,0)&amp;"")</f>
        <v/>
      </c>
      <c r="F1737" s="216" t="str">
        <f ca="1">IF(ISERROR($V1737),"",OFFSET('Smelter Look-up'!$E$4,$V1737-4,0))</f>
        <v/>
      </c>
      <c r="G1737" s="216" t="str">
        <f ca="1">IF(C1737=$X$4,"Enter smelter details",IF(ISERROR($V1737),"",OFFSET('Smelter Look-up'!$F$4,$V1737-4,0)))</f>
        <v/>
      </c>
      <c r="H1737" s="217" t="str">
        <f ca="1">IF(ISERROR($V1737),"",OFFSET('Smelter Look-up'!$G$4,$V1737-4,0))</f>
        <v/>
      </c>
      <c r="I1737" s="218" t="str">
        <f ca="1">IF(ISERROR($V1737),"",OFFSET('Smelter Look-up'!$H$4,$V1737-4,0))</f>
        <v/>
      </c>
      <c r="J1737" s="218" t="str">
        <f ca="1">IF(ISERROR($V1737),"",OFFSET('Smelter Look-up'!$I$4,$V1737-4,0))</f>
        <v/>
      </c>
      <c r="K1737" s="272"/>
      <c r="L1737" s="272"/>
      <c r="M1737" s="272"/>
      <c r="N1737" s="272"/>
      <c r="O1737" s="272"/>
      <c r="P1737" s="219"/>
      <c r="Q1737" s="273"/>
      <c r="R1737" s="216" t="str">
        <f ca="1">IF(ISERROR($V1737),"",OFFSET('Smelter Look-up'!$C$4,$V1737-4,0)&amp;"")</f>
        <v/>
      </c>
      <c r="S1737" s="224" t="str">
        <f t="shared" ca="1" si="246"/>
        <v/>
      </c>
      <c r="T1737" s="224" t="str">
        <f ca="1">IF(B1737="","",IF(ISERROR(MATCH($J1737,SorP!$B$1:$B$6230,0)),"",INDIRECT("'SorP'!$A$"&amp;MATCH($J1737,SorP!$B$1:$B$6230,0))))</f>
        <v/>
      </c>
      <c r="U1737" s="240"/>
      <c r="V1737" s="274" t="e">
        <f>IF(C1737="",NA(),MATCH($B1737&amp;$C1737,'Smelter Look-up'!$J:$J,0))</f>
        <v>#N/A</v>
      </c>
      <c r="W1737" s="275"/>
      <c r="X1737" s="275">
        <f t="shared" ca="1" si="247"/>
        <v>0</v>
      </c>
      <c r="Y1737" s="275"/>
      <c r="Z1737" s="275"/>
      <c r="AB1737" s="277" t="str">
        <f t="shared" si="248"/>
        <v/>
      </c>
    </row>
    <row r="1738" spans="1:28" s="276" customFormat="1" ht="20.25">
      <c r="A1738" s="330"/>
      <c r="B1738" s="216" t="str">
        <f>IF(LEN(A1738)=0,"",INDEX('Smelter Look-up'!$A:$A,MATCH($A1738,'Smelter Look-up'!$E:$E,0)))</f>
        <v/>
      </c>
      <c r="C1738" s="220" t="str">
        <f>IF(LEN(A1738)=0,"",INDEX('Smelter Look-up'!$C:$C,MATCH($A1738,'Smelter Look-up'!$E:$E,0)))</f>
        <v/>
      </c>
      <c r="D1738" s="282"/>
      <c r="E1738" s="216" t="str">
        <f ca="1">IF(ISERROR($V1738),"",OFFSET('Smelter Look-up'!$D$4,$V1738-4,0)&amp;"")</f>
        <v/>
      </c>
      <c r="F1738" s="216" t="str">
        <f ca="1">IF(ISERROR($V1738),"",OFFSET('Smelter Look-up'!$E$4,$V1738-4,0))</f>
        <v/>
      </c>
      <c r="G1738" s="216" t="str">
        <f ca="1">IF(C1738=$X$4,"Enter smelter details",IF(ISERROR($V1738),"",OFFSET('Smelter Look-up'!$F$4,$V1738-4,0)))</f>
        <v/>
      </c>
      <c r="H1738" s="217" t="str">
        <f ca="1">IF(ISERROR($V1738),"",OFFSET('Smelter Look-up'!$G$4,$V1738-4,0))</f>
        <v/>
      </c>
      <c r="I1738" s="218" t="str">
        <f ca="1">IF(ISERROR($V1738),"",OFFSET('Smelter Look-up'!$H$4,$V1738-4,0))</f>
        <v/>
      </c>
      <c r="J1738" s="218" t="str">
        <f ca="1">IF(ISERROR($V1738),"",OFFSET('Smelter Look-up'!$I$4,$V1738-4,0))</f>
        <v/>
      </c>
      <c r="K1738" s="272"/>
      <c r="L1738" s="272"/>
      <c r="M1738" s="272"/>
      <c r="N1738" s="272"/>
      <c r="O1738" s="272"/>
      <c r="P1738" s="219"/>
      <c r="Q1738" s="273"/>
      <c r="R1738" s="216" t="str">
        <f ca="1">IF(ISERROR($V1738),"",OFFSET('Smelter Look-up'!$C$4,$V1738-4,0)&amp;"")</f>
        <v/>
      </c>
      <c r="S1738" s="224" t="str">
        <f t="shared" ca="1" si="246"/>
        <v/>
      </c>
      <c r="T1738" s="224" t="str">
        <f ca="1">IF(B1738="","",IF(ISERROR(MATCH($J1738,SorP!$B$1:$B$6230,0)),"",INDIRECT("'SorP'!$A$"&amp;MATCH($J1738,SorP!$B$1:$B$6230,0))))</f>
        <v/>
      </c>
      <c r="U1738" s="240"/>
      <c r="V1738" s="274" t="e">
        <f>IF(C1738="",NA(),MATCH($B1738&amp;$C1738,'Smelter Look-up'!$J:$J,0))</f>
        <v>#N/A</v>
      </c>
      <c r="W1738" s="275"/>
      <c r="X1738" s="275">
        <f t="shared" ca="1" si="247"/>
        <v>0</v>
      </c>
      <c r="Y1738" s="275"/>
      <c r="Z1738" s="275"/>
      <c r="AB1738" s="277" t="str">
        <f t="shared" si="248"/>
        <v/>
      </c>
    </row>
    <row r="1739" spans="1:28" s="276" customFormat="1" ht="20.25">
      <c r="A1739" s="330"/>
      <c r="B1739" s="216" t="str">
        <f>IF(LEN(A1739)=0,"",INDEX('Smelter Look-up'!$A:$A,MATCH($A1739,'Smelter Look-up'!$E:$E,0)))</f>
        <v/>
      </c>
      <c r="C1739" s="220" t="str">
        <f>IF(LEN(A1739)=0,"",INDEX('Smelter Look-up'!$C:$C,MATCH($A1739,'Smelter Look-up'!$E:$E,0)))</f>
        <v/>
      </c>
      <c r="D1739" s="282"/>
      <c r="E1739" s="216" t="str">
        <f ca="1">IF(ISERROR($V1739),"",OFFSET('Smelter Look-up'!$D$4,$V1739-4,0)&amp;"")</f>
        <v/>
      </c>
      <c r="F1739" s="216" t="str">
        <f ca="1">IF(ISERROR($V1739),"",OFFSET('Smelter Look-up'!$E$4,$V1739-4,0))</f>
        <v/>
      </c>
      <c r="G1739" s="216" t="str">
        <f ca="1">IF(C1739=$X$4,"Enter smelter details",IF(ISERROR($V1739),"",OFFSET('Smelter Look-up'!$F$4,$V1739-4,0)))</f>
        <v/>
      </c>
      <c r="H1739" s="217" t="str">
        <f ca="1">IF(ISERROR($V1739),"",OFFSET('Smelter Look-up'!$G$4,$V1739-4,0))</f>
        <v/>
      </c>
      <c r="I1739" s="218" t="str">
        <f ca="1">IF(ISERROR($V1739),"",OFFSET('Smelter Look-up'!$H$4,$V1739-4,0))</f>
        <v/>
      </c>
      <c r="J1739" s="218" t="str">
        <f ca="1">IF(ISERROR($V1739),"",OFFSET('Smelter Look-up'!$I$4,$V1739-4,0))</f>
        <v/>
      </c>
      <c r="K1739" s="272"/>
      <c r="L1739" s="272"/>
      <c r="M1739" s="272"/>
      <c r="N1739" s="272"/>
      <c r="O1739" s="272"/>
      <c r="P1739" s="219"/>
      <c r="Q1739" s="273"/>
      <c r="R1739" s="216" t="str">
        <f ca="1">IF(ISERROR($V1739),"",OFFSET('Smelter Look-up'!$C$4,$V1739-4,0)&amp;"")</f>
        <v/>
      </c>
      <c r="S1739" s="224" t="str">
        <f t="shared" ca="1" si="246"/>
        <v/>
      </c>
      <c r="T1739" s="224" t="str">
        <f ca="1">IF(B1739="","",IF(ISERROR(MATCH($J1739,SorP!$B$1:$B$6230,0)),"",INDIRECT("'SorP'!$A$"&amp;MATCH($J1739,SorP!$B$1:$B$6230,0))))</f>
        <v/>
      </c>
      <c r="U1739" s="240"/>
      <c r="V1739" s="274" t="e">
        <f>IF(C1739="",NA(),MATCH($B1739&amp;$C1739,'Smelter Look-up'!$J:$J,0))</f>
        <v>#N/A</v>
      </c>
      <c r="W1739" s="275"/>
      <c r="X1739" s="275">
        <f t="shared" ca="1" si="247"/>
        <v>0</v>
      </c>
      <c r="Y1739" s="275"/>
      <c r="Z1739" s="275"/>
      <c r="AB1739" s="277" t="str">
        <f t="shared" si="248"/>
        <v/>
      </c>
    </row>
    <row r="1740" spans="1:28" s="276" customFormat="1" ht="20.25">
      <c r="A1740" s="330"/>
      <c r="B1740" s="216" t="str">
        <f>IF(LEN(A1740)=0,"",INDEX('Smelter Look-up'!$A:$A,MATCH($A1740,'Smelter Look-up'!$E:$E,0)))</f>
        <v/>
      </c>
      <c r="C1740" s="220" t="str">
        <f>IF(LEN(A1740)=0,"",INDEX('Smelter Look-up'!$C:$C,MATCH($A1740,'Smelter Look-up'!$E:$E,0)))</f>
        <v/>
      </c>
      <c r="D1740" s="282"/>
      <c r="E1740" s="216" t="str">
        <f ca="1">IF(ISERROR($V1740),"",OFFSET('Smelter Look-up'!$D$4,$V1740-4,0)&amp;"")</f>
        <v/>
      </c>
      <c r="F1740" s="216" t="str">
        <f ca="1">IF(ISERROR($V1740),"",OFFSET('Smelter Look-up'!$E$4,$V1740-4,0))</f>
        <v/>
      </c>
      <c r="G1740" s="216" t="str">
        <f ca="1">IF(C1740=$X$4,"Enter smelter details",IF(ISERROR($V1740),"",OFFSET('Smelter Look-up'!$F$4,$V1740-4,0)))</f>
        <v/>
      </c>
      <c r="H1740" s="217" t="str">
        <f ca="1">IF(ISERROR($V1740),"",OFFSET('Smelter Look-up'!$G$4,$V1740-4,0))</f>
        <v/>
      </c>
      <c r="I1740" s="218" t="str">
        <f ca="1">IF(ISERROR($V1740),"",OFFSET('Smelter Look-up'!$H$4,$V1740-4,0))</f>
        <v/>
      </c>
      <c r="J1740" s="218" t="str">
        <f ca="1">IF(ISERROR($V1740),"",OFFSET('Smelter Look-up'!$I$4,$V1740-4,0))</f>
        <v/>
      </c>
      <c r="K1740" s="272"/>
      <c r="L1740" s="272"/>
      <c r="M1740" s="272"/>
      <c r="N1740" s="272"/>
      <c r="O1740" s="272"/>
      <c r="P1740" s="219"/>
      <c r="Q1740" s="273"/>
      <c r="R1740" s="216" t="str">
        <f ca="1">IF(ISERROR($V1740),"",OFFSET('Smelter Look-up'!$C$4,$V1740-4,0)&amp;"")</f>
        <v/>
      </c>
      <c r="S1740" s="224" t="str">
        <f t="shared" ca="1" si="246"/>
        <v/>
      </c>
      <c r="T1740" s="224" t="str">
        <f ca="1">IF(B1740="","",IF(ISERROR(MATCH($J1740,SorP!$B$1:$B$6230,0)),"",INDIRECT("'SorP'!$A$"&amp;MATCH($J1740,SorP!$B$1:$B$6230,0))))</f>
        <v/>
      </c>
      <c r="U1740" s="240"/>
      <c r="V1740" s="274" t="e">
        <f>IF(C1740="",NA(),MATCH($B1740&amp;$C1740,'Smelter Look-up'!$J:$J,0))</f>
        <v>#N/A</v>
      </c>
      <c r="W1740" s="275"/>
      <c r="X1740" s="275">
        <f t="shared" ca="1" si="247"/>
        <v>0</v>
      </c>
      <c r="Y1740" s="275"/>
      <c r="Z1740" s="275"/>
      <c r="AB1740" s="277" t="str">
        <f t="shared" si="248"/>
        <v/>
      </c>
    </row>
    <row r="1741" spans="1:28" s="276" customFormat="1" ht="20.25">
      <c r="A1741" s="330"/>
      <c r="B1741" s="216" t="str">
        <f>IF(LEN(A1741)=0,"",INDEX('Smelter Look-up'!$A:$A,MATCH($A1741,'Smelter Look-up'!$E:$E,0)))</f>
        <v/>
      </c>
      <c r="C1741" s="220" t="str">
        <f>IF(LEN(A1741)=0,"",INDEX('Smelter Look-up'!$C:$C,MATCH($A1741,'Smelter Look-up'!$E:$E,0)))</f>
        <v/>
      </c>
      <c r="D1741" s="282"/>
      <c r="E1741" s="216" t="str">
        <f ca="1">IF(ISERROR($V1741),"",OFFSET('Smelter Look-up'!$D$4,$V1741-4,0)&amp;"")</f>
        <v/>
      </c>
      <c r="F1741" s="216" t="str">
        <f ca="1">IF(ISERROR($V1741),"",OFFSET('Smelter Look-up'!$E$4,$V1741-4,0))</f>
        <v/>
      </c>
      <c r="G1741" s="216" t="str">
        <f ca="1">IF(C1741=$X$4,"Enter smelter details",IF(ISERROR($V1741),"",OFFSET('Smelter Look-up'!$F$4,$V1741-4,0)))</f>
        <v/>
      </c>
      <c r="H1741" s="217" t="str">
        <f ca="1">IF(ISERROR($V1741),"",OFFSET('Smelter Look-up'!$G$4,$V1741-4,0))</f>
        <v/>
      </c>
      <c r="I1741" s="218" t="str">
        <f ca="1">IF(ISERROR($V1741),"",OFFSET('Smelter Look-up'!$H$4,$V1741-4,0))</f>
        <v/>
      </c>
      <c r="J1741" s="218" t="str">
        <f ca="1">IF(ISERROR($V1741),"",OFFSET('Smelter Look-up'!$I$4,$V1741-4,0))</f>
        <v/>
      </c>
      <c r="K1741" s="272"/>
      <c r="L1741" s="272"/>
      <c r="M1741" s="272"/>
      <c r="N1741" s="272"/>
      <c r="O1741" s="272"/>
      <c r="P1741" s="219"/>
      <c r="Q1741" s="273"/>
      <c r="R1741" s="216" t="str">
        <f ca="1">IF(ISERROR($V1741),"",OFFSET('Smelter Look-up'!$C$4,$V1741-4,0)&amp;"")</f>
        <v/>
      </c>
      <c r="S1741" s="224" t="str">
        <f t="shared" ca="1" si="246"/>
        <v/>
      </c>
      <c r="T1741" s="224" t="str">
        <f ca="1">IF(B1741="","",IF(ISERROR(MATCH($J1741,SorP!$B$1:$B$6230,0)),"",INDIRECT("'SorP'!$A$"&amp;MATCH($J1741,SorP!$B$1:$B$6230,0))))</f>
        <v/>
      </c>
      <c r="U1741" s="240"/>
      <c r="V1741" s="274" t="e">
        <f>IF(C1741="",NA(),MATCH($B1741&amp;$C1741,'Smelter Look-up'!$J:$J,0))</f>
        <v>#N/A</v>
      </c>
      <c r="W1741" s="275"/>
      <c r="X1741" s="275">
        <f t="shared" ca="1" si="247"/>
        <v>0</v>
      </c>
      <c r="Y1741" s="275"/>
      <c r="Z1741" s="275"/>
      <c r="AB1741" s="277" t="str">
        <f t="shared" si="248"/>
        <v/>
      </c>
    </row>
    <row r="1742" spans="1:28" s="276" customFormat="1" ht="20.25">
      <c r="A1742" s="330"/>
      <c r="B1742" s="216" t="str">
        <f>IF(LEN(A1742)=0,"",INDEX('Smelter Look-up'!$A:$A,MATCH($A1742,'Smelter Look-up'!$E:$E,0)))</f>
        <v/>
      </c>
      <c r="C1742" s="220" t="str">
        <f>IF(LEN(A1742)=0,"",INDEX('Smelter Look-up'!$C:$C,MATCH($A1742,'Smelter Look-up'!$E:$E,0)))</f>
        <v/>
      </c>
      <c r="D1742" s="282"/>
      <c r="E1742" s="216" t="str">
        <f ca="1">IF(ISERROR($V1742),"",OFFSET('Smelter Look-up'!$D$4,$V1742-4,0)&amp;"")</f>
        <v/>
      </c>
      <c r="F1742" s="216" t="str">
        <f ca="1">IF(ISERROR($V1742),"",OFFSET('Smelter Look-up'!$E$4,$V1742-4,0))</f>
        <v/>
      </c>
      <c r="G1742" s="216" t="str">
        <f ca="1">IF(C1742=$X$4,"Enter smelter details",IF(ISERROR($V1742),"",OFFSET('Smelter Look-up'!$F$4,$V1742-4,0)))</f>
        <v/>
      </c>
      <c r="H1742" s="217" t="str">
        <f ca="1">IF(ISERROR($V1742),"",OFFSET('Smelter Look-up'!$G$4,$V1742-4,0))</f>
        <v/>
      </c>
      <c r="I1742" s="218" t="str">
        <f ca="1">IF(ISERROR($V1742),"",OFFSET('Smelter Look-up'!$H$4,$V1742-4,0))</f>
        <v/>
      </c>
      <c r="J1742" s="218" t="str">
        <f ca="1">IF(ISERROR($V1742),"",OFFSET('Smelter Look-up'!$I$4,$V1742-4,0))</f>
        <v/>
      </c>
      <c r="K1742" s="272"/>
      <c r="L1742" s="272"/>
      <c r="M1742" s="272"/>
      <c r="N1742" s="272"/>
      <c r="O1742" s="272"/>
      <c r="P1742" s="219"/>
      <c r="Q1742" s="273"/>
      <c r="R1742" s="216" t="str">
        <f ca="1">IF(ISERROR($V1742),"",OFFSET('Smelter Look-up'!$C$4,$V1742-4,0)&amp;"")</f>
        <v/>
      </c>
      <c r="S1742" s="224" t="str">
        <f t="shared" ca="1" si="246"/>
        <v/>
      </c>
      <c r="T1742" s="224" t="str">
        <f ca="1">IF(B1742="","",IF(ISERROR(MATCH($J1742,SorP!$B$1:$B$6230,0)),"",INDIRECT("'SorP'!$A$"&amp;MATCH($J1742,SorP!$B$1:$B$6230,0))))</f>
        <v/>
      </c>
      <c r="U1742" s="240"/>
      <c r="V1742" s="274" t="e">
        <f>IF(C1742="",NA(),MATCH($B1742&amp;$C1742,'Smelter Look-up'!$J:$J,0))</f>
        <v>#N/A</v>
      </c>
      <c r="W1742" s="275"/>
      <c r="X1742" s="275">
        <f t="shared" ca="1" si="247"/>
        <v>0</v>
      </c>
      <c r="Y1742" s="275"/>
      <c r="Z1742" s="275"/>
      <c r="AB1742" s="277" t="str">
        <f t="shared" si="248"/>
        <v/>
      </c>
    </row>
    <row r="1743" spans="1:28" s="276" customFormat="1" ht="20.25">
      <c r="A1743" s="330"/>
      <c r="B1743" s="216" t="str">
        <f>IF(LEN(A1743)=0,"",INDEX('Smelter Look-up'!$A:$A,MATCH($A1743,'Smelter Look-up'!$E:$E,0)))</f>
        <v/>
      </c>
      <c r="C1743" s="220" t="str">
        <f>IF(LEN(A1743)=0,"",INDEX('Smelter Look-up'!$C:$C,MATCH($A1743,'Smelter Look-up'!$E:$E,0)))</f>
        <v/>
      </c>
      <c r="D1743" s="282"/>
      <c r="E1743" s="216" t="str">
        <f ca="1">IF(ISERROR($V1743),"",OFFSET('Smelter Look-up'!$D$4,$V1743-4,0)&amp;"")</f>
        <v/>
      </c>
      <c r="F1743" s="216" t="str">
        <f ca="1">IF(ISERROR($V1743),"",OFFSET('Smelter Look-up'!$E$4,$V1743-4,0))</f>
        <v/>
      </c>
      <c r="G1743" s="216" t="str">
        <f ca="1">IF(C1743=$X$4,"Enter smelter details",IF(ISERROR($V1743),"",OFFSET('Smelter Look-up'!$F$4,$V1743-4,0)))</f>
        <v/>
      </c>
      <c r="H1743" s="217" t="str">
        <f ca="1">IF(ISERROR($V1743),"",OFFSET('Smelter Look-up'!$G$4,$V1743-4,0))</f>
        <v/>
      </c>
      <c r="I1743" s="218" t="str">
        <f ca="1">IF(ISERROR($V1743),"",OFFSET('Smelter Look-up'!$H$4,$V1743-4,0))</f>
        <v/>
      </c>
      <c r="J1743" s="218" t="str">
        <f ca="1">IF(ISERROR($V1743),"",OFFSET('Smelter Look-up'!$I$4,$V1743-4,0))</f>
        <v/>
      </c>
      <c r="K1743" s="272"/>
      <c r="L1743" s="272"/>
      <c r="M1743" s="272"/>
      <c r="N1743" s="272"/>
      <c r="O1743" s="272"/>
      <c r="P1743" s="219"/>
      <c r="Q1743" s="273"/>
      <c r="R1743" s="216" t="str">
        <f ca="1">IF(ISERROR($V1743),"",OFFSET('Smelter Look-up'!$C$4,$V1743-4,0)&amp;"")</f>
        <v/>
      </c>
      <c r="S1743" s="224" t="str">
        <f t="shared" ca="1" si="246"/>
        <v/>
      </c>
      <c r="T1743" s="224" t="str">
        <f ca="1">IF(B1743="","",IF(ISERROR(MATCH($J1743,SorP!$B$1:$B$6230,0)),"",INDIRECT("'SorP'!$A$"&amp;MATCH($J1743,SorP!$B$1:$B$6230,0))))</f>
        <v/>
      </c>
      <c r="U1743" s="240"/>
      <c r="V1743" s="274" t="e">
        <f>IF(C1743="",NA(),MATCH($B1743&amp;$C1743,'Smelter Look-up'!$J:$J,0))</f>
        <v>#N/A</v>
      </c>
      <c r="W1743" s="275"/>
      <c r="X1743" s="275">
        <f t="shared" ca="1" si="247"/>
        <v>0</v>
      </c>
      <c r="Y1743" s="275"/>
      <c r="Z1743" s="275"/>
      <c r="AB1743" s="277" t="str">
        <f t="shared" si="248"/>
        <v/>
      </c>
    </row>
    <row r="1744" spans="1:28" s="276" customFormat="1" ht="20.25">
      <c r="A1744" s="330"/>
      <c r="B1744" s="216" t="str">
        <f>IF(LEN(A1744)=0,"",INDEX('Smelter Look-up'!$A:$A,MATCH($A1744,'Smelter Look-up'!$E:$E,0)))</f>
        <v/>
      </c>
      <c r="C1744" s="220" t="str">
        <f>IF(LEN(A1744)=0,"",INDEX('Smelter Look-up'!$C:$C,MATCH($A1744,'Smelter Look-up'!$E:$E,0)))</f>
        <v/>
      </c>
      <c r="D1744" s="282"/>
      <c r="E1744" s="216" t="str">
        <f ca="1">IF(ISERROR($V1744),"",OFFSET('Smelter Look-up'!$D$4,$V1744-4,0)&amp;"")</f>
        <v/>
      </c>
      <c r="F1744" s="216" t="str">
        <f ca="1">IF(ISERROR($V1744),"",OFFSET('Smelter Look-up'!$E$4,$V1744-4,0))</f>
        <v/>
      </c>
      <c r="G1744" s="216" t="str">
        <f ca="1">IF(C1744=$X$4,"Enter smelter details",IF(ISERROR($V1744),"",OFFSET('Smelter Look-up'!$F$4,$V1744-4,0)))</f>
        <v/>
      </c>
      <c r="H1744" s="217" t="str">
        <f ca="1">IF(ISERROR($V1744),"",OFFSET('Smelter Look-up'!$G$4,$V1744-4,0))</f>
        <v/>
      </c>
      <c r="I1744" s="218" t="str">
        <f ca="1">IF(ISERROR($V1744),"",OFFSET('Smelter Look-up'!$H$4,$V1744-4,0))</f>
        <v/>
      </c>
      <c r="J1744" s="218" t="str">
        <f ca="1">IF(ISERROR($V1744),"",OFFSET('Smelter Look-up'!$I$4,$V1744-4,0))</f>
        <v/>
      </c>
      <c r="K1744" s="272"/>
      <c r="L1744" s="272"/>
      <c r="M1744" s="272"/>
      <c r="N1744" s="272"/>
      <c r="O1744" s="272"/>
      <c r="P1744" s="219"/>
      <c r="Q1744" s="273"/>
      <c r="R1744" s="216" t="str">
        <f ca="1">IF(ISERROR($V1744),"",OFFSET('Smelter Look-up'!$C$4,$V1744-4,0)&amp;"")</f>
        <v/>
      </c>
      <c r="S1744" s="224" t="str">
        <f t="shared" ca="1" si="246"/>
        <v/>
      </c>
      <c r="T1744" s="224" t="str">
        <f ca="1">IF(B1744="","",IF(ISERROR(MATCH($J1744,SorP!$B$1:$B$6230,0)),"",INDIRECT("'SorP'!$A$"&amp;MATCH($J1744,SorP!$B$1:$B$6230,0))))</f>
        <v/>
      </c>
      <c r="U1744" s="240"/>
      <c r="V1744" s="274" t="e">
        <f>IF(C1744="",NA(),MATCH($B1744&amp;$C1744,'Smelter Look-up'!$J:$J,0))</f>
        <v>#N/A</v>
      </c>
      <c r="W1744" s="275"/>
      <c r="X1744" s="275">
        <f t="shared" ca="1" si="247"/>
        <v>0</v>
      </c>
      <c r="Y1744" s="275"/>
      <c r="Z1744" s="275"/>
      <c r="AB1744" s="277" t="str">
        <f t="shared" si="248"/>
        <v/>
      </c>
    </row>
    <row r="1745" spans="1:28" s="276" customFormat="1" ht="20.25">
      <c r="A1745" s="330"/>
      <c r="B1745" s="216" t="str">
        <f>IF(LEN(A1745)=0,"",INDEX('Smelter Look-up'!$A:$A,MATCH($A1745,'Smelter Look-up'!$E:$E,0)))</f>
        <v/>
      </c>
      <c r="C1745" s="220" t="str">
        <f>IF(LEN(A1745)=0,"",INDEX('Smelter Look-up'!$C:$C,MATCH($A1745,'Smelter Look-up'!$E:$E,0)))</f>
        <v/>
      </c>
      <c r="D1745" s="282"/>
      <c r="E1745" s="216" t="str">
        <f ca="1">IF(ISERROR($V1745),"",OFFSET('Smelter Look-up'!$D$4,$V1745-4,0)&amp;"")</f>
        <v/>
      </c>
      <c r="F1745" s="216" t="str">
        <f ca="1">IF(ISERROR($V1745),"",OFFSET('Smelter Look-up'!$E$4,$V1745-4,0))</f>
        <v/>
      </c>
      <c r="G1745" s="216" t="str">
        <f ca="1">IF(C1745=$X$4,"Enter smelter details",IF(ISERROR($V1745),"",OFFSET('Smelter Look-up'!$F$4,$V1745-4,0)))</f>
        <v/>
      </c>
      <c r="H1745" s="217" t="str">
        <f ca="1">IF(ISERROR($V1745),"",OFFSET('Smelter Look-up'!$G$4,$V1745-4,0))</f>
        <v/>
      </c>
      <c r="I1745" s="218" t="str">
        <f ca="1">IF(ISERROR($V1745),"",OFFSET('Smelter Look-up'!$H$4,$V1745-4,0))</f>
        <v/>
      </c>
      <c r="J1745" s="218" t="str">
        <f ca="1">IF(ISERROR($V1745),"",OFFSET('Smelter Look-up'!$I$4,$V1745-4,0))</f>
        <v/>
      </c>
      <c r="K1745" s="272"/>
      <c r="L1745" s="272"/>
      <c r="M1745" s="272"/>
      <c r="N1745" s="272"/>
      <c r="O1745" s="272"/>
      <c r="P1745" s="219"/>
      <c r="Q1745" s="273"/>
      <c r="R1745" s="216" t="str">
        <f ca="1">IF(ISERROR($V1745),"",OFFSET('Smelter Look-up'!$C$4,$V1745-4,0)&amp;"")</f>
        <v/>
      </c>
      <c r="S1745" s="224" t="str">
        <f t="shared" ca="1" si="246"/>
        <v/>
      </c>
      <c r="T1745" s="224" t="str">
        <f ca="1">IF(B1745="","",IF(ISERROR(MATCH($J1745,SorP!$B$1:$B$6230,0)),"",INDIRECT("'SorP'!$A$"&amp;MATCH($J1745,SorP!$B$1:$B$6230,0))))</f>
        <v/>
      </c>
      <c r="U1745" s="240"/>
      <c r="V1745" s="274" t="e">
        <f>IF(C1745="",NA(),MATCH($B1745&amp;$C1745,'Smelter Look-up'!$J:$J,0))</f>
        <v>#N/A</v>
      </c>
      <c r="W1745" s="275"/>
      <c r="X1745" s="275">
        <f t="shared" ca="1" si="247"/>
        <v>0</v>
      </c>
      <c r="Y1745" s="275"/>
      <c r="Z1745" s="275"/>
      <c r="AB1745" s="277" t="str">
        <f t="shared" si="248"/>
        <v/>
      </c>
    </row>
    <row r="1746" spans="1:28" s="276" customFormat="1" ht="20.25">
      <c r="A1746" s="330"/>
      <c r="B1746" s="216" t="str">
        <f>IF(LEN(A1746)=0,"",INDEX('Smelter Look-up'!$A:$A,MATCH($A1746,'Smelter Look-up'!$E:$E,0)))</f>
        <v/>
      </c>
      <c r="C1746" s="220" t="str">
        <f>IF(LEN(A1746)=0,"",INDEX('Smelter Look-up'!$C:$C,MATCH($A1746,'Smelter Look-up'!$E:$E,0)))</f>
        <v/>
      </c>
      <c r="D1746" s="282"/>
      <c r="E1746" s="216" t="str">
        <f ca="1">IF(ISERROR($V1746),"",OFFSET('Smelter Look-up'!$D$4,$V1746-4,0)&amp;"")</f>
        <v/>
      </c>
      <c r="F1746" s="216" t="str">
        <f ca="1">IF(ISERROR($V1746),"",OFFSET('Smelter Look-up'!$E$4,$V1746-4,0))</f>
        <v/>
      </c>
      <c r="G1746" s="216" t="str">
        <f ca="1">IF(C1746=$X$4,"Enter smelter details",IF(ISERROR($V1746),"",OFFSET('Smelter Look-up'!$F$4,$V1746-4,0)))</f>
        <v/>
      </c>
      <c r="H1746" s="217" t="str">
        <f ca="1">IF(ISERROR($V1746),"",OFFSET('Smelter Look-up'!$G$4,$V1746-4,0))</f>
        <v/>
      </c>
      <c r="I1746" s="218" t="str">
        <f ca="1">IF(ISERROR($V1746),"",OFFSET('Smelter Look-up'!$H$4,$V1746-4,0))</f>
        <v/>
      </c>
      <c r="J1746" s="218" t="str">
        <f ca="1">IF(ISERROR($V1746),"",OFFSET('Smelter Look-up'!$I$4,$V1746-4,0))</f>
        <v/>
      </c>
      <c r="K1746" s="272"/>
      <c r="L1746" s="272"/>
      <c r="M1746" s="272"/>
      <c r="N1746" s="272"/>
      <c r="O1746" s="272"/>
      <c r="P1746" s="219"/>
      <c r="Q1746" s="273"/>
      <c r="R1746" s="216" t="str">
        <f ca="1">IF(ISERROR($V1746),"",OFFSET('Smelter Look-up'!$C$4,$V1746-4,0)&amp;"")</f>
        <v/>
      </c>
      <c r="S1746" s="224" t="str">
        <f t="shared" ca="1" si="246"/>
        <v/>
      </c>
      <c r="T1746" s="224" t="str">
        <f ca="1">IF(B1746="","",IF(ISERROR(MATCH($J1746,SorP!$B$1:$B$6230,0)),"",INDIRECT("'SorP'!$A$"&amp;MATCH($J1746,SorP!$B$1:$B$6230,0))))</f>
        <v/>
      </c>
      <c r="U1746" s="240"/>
      <c r="V1746" s="274" t="e">
        <f>IF(C1746="",NA(),MATCH($B1746&amp;$C1746,'Smelter Look-up'!$J:$J,0))</f>
        <v>#N/A</v>
      </c>
      <c r="W1746" s="275"/>
      <c r="X1746" s="275">
        <f t="shared" ca="1" si="247"/>
        <v>0</v>
      </c>
      <c r="Y1746" s="275"/>
      <c r="Z1746" s="275"/>
      <c r="AB1746" s="277" t="str">
        <f t="shared" si="248"/>
        <v/>
      </c>
    </row>
    <row r="1747" spans="1:28" s="276" customFormat="1" ht="20.25">
      <c r="A1747" s="330"/>
      <c r="B1747" s="216" t="str">
        <f>IF(LEN(A1747)=0,"",INDEX('Smelter Look-up'!$A:$A,MATCH($A1747,'Smelter Look-up'!$E:$E,0)))</f>
        <v/>
      </c>
      <c r="C1747" s="220" t="str">
        <f>IF(LEN(A1747)=0,"",INDEX('Smelter Look-up'!$C:$C,MATCH($A1747,'Smelter Look-up'!$E:$E,0)))</f>
        <v/>
      </c>
      <c r="D1747" s="282"/>
      <c r="E1747" s="216" t="str">
        <f ca="1">IF(ISERROR($V1747),"",OFFSET('Smelter Look-up'!$D$4,$V1747-4,0)&amp;"")</f>
        <v/>
      </c>
      <c r="F1747" s="216" t="str">
        <f ca="1">IF(ISERROR($V1747),"",OFFSET('Smelter Look-up'!$E$4,$V1747-4,0))</f>
        <v/>
      </c>
      <c r="G1747" s="216" t="str">
        <f ca="1">IF(C1747=$X$4,"Enter smelter details",IF(ISERROR($V1747),"",OFFSET('Smelter Look-up'!$F$4,$V1747-4,0)))</f>
        <v/>
      </c>
      <c r="H1747" s="217" t="str">
        <f ca="1">IF(ISERROR($V1747),"",OFFSET('Smelter Look-up'!$G$4,$V1747-4,0))</f>
        <v/>
      </c>
      <c r="I1747" s="218" t="str">
        <f ca="1">IF(ISERROR($V1747),"",OFFSET('Smelter Look-up'!$H$4,$V1747-4,0))</f>
        <v/>
      </c>
      <c r="J1747" s="218" t="str">
        <f ca="1">IF(ISERROR($V1747),"",OFFSET('Smelter Look-up'!$I$4,$V1747-4,0))</f>
        <v/>
      </c>
      <c r="K1747" s="272"/>
      <c r="L1747" s="272"/>
      <c r="M1747" s="272"/>
      <c r="N1747" s="272"/>
      <c r="O1747" s="272"/>
      <c r="P1747" s="219"/>
      <c r="Q1747" s="273"/>
      <c r="R1747" s="216" t="str">
        <f ca="1">IF(ISERROR($V1747),"",OFFSET('Smelter Look-up'!$C$4,$V1747-4,0)&amp;"")</f>
        <v/>
      </c>
      <c r="S1747" s="224" t="str">
        <f t="shared" ca="1" si="246"/>
        <v/>
      </c>
      <c r="T1747" s="224" t="str">
        <f ca="1">IF(B1747="","",IF(ISERROR(MATCH($J1747,SorP!$B$1:$B$6230,0)),"",INDIRECT("'SorP'!$A$"&amp;MATCH($J1747,SorP!$B$1:$B$6230,0))))</f>
        <v/>
      </c>
      <c r="U1747" s="240"/>
      <c r="V1747" s="274" t="e">
        <f>IF(C1747="",NA(),MATCH($B1747&amp;$C1747,'Smelter Look-up'!$J:$J,0))</f>
        <v>#N/A</v>
      </c>
      <c r="W1747" s="275"/>
      <c r="X1747" s="275">
        <f t="shared" ca="1" si="247"/>
        <v>0</v>
      </c>
      <c r="Y1747" s="275"/>
      <c r="Z1747" s="275"/>
      <c r="AB1747" s="277" t="str">
        <f t="shared" si="248"/>
        <v/>
      </c>
    </row>
    <row r="1748" spans="1:28" s="276" customFormat="1" ht="20.25">
      <c r="A1748" s="330"/>
      <c r="B1748" s="216" t="str">
        <f>IF(LEN(A1748)=0,"",INDEX('Smelter Look-up'!$A:$A,MATCH($A1748,'Smelter Look-up'!$E:$E,0)))</f>
        <v/>
      </c>
      <c r="C1748" s="220" t="str">
        <f>IF(LEN(A1748)=0,"",INDEX('Smelter Look-up'!$C:$C,MATCH($A1748,'Smelter Look-up'!$E:$E,0)))</f>
        <v/>
      </c>
      <c r="D1748" s="282"/>
      <c r="E1748" s="216" t="str">
        <f ca="1">IF(ISERROR($V1748),"",OFFSET('Smelter Look-up'!$D$4,$V1748-4,0)&amp;"")</f>
        <v/>
      </c>
      <c r="F1748" s="216" t="str">
        <f ca="1">IF(ISERROR($V1748),"",OFFSET('Smelter Look-up'!$E$4,$V1748-4,0))</f>
        <v/>
      </c>
      <c r="G1748" s="216" t="str">
        <f ca="1">IF(C1748=$X$4,"Enter smelter details",IF(ISERROR($V1748),"",OFFSET('Smelter Look-up'!$F$4,$V1748-4,0)))</f>
        <v/>
      </c>
      <c r="H1748" s="217" t="str">
        <f ca="1">IF(ISERROR($V1748),"",OFFSET('Smelter Look-up'!$G$4,$V1748-4,0))</f>
        <v/>
      </c>
      <c r="I1748" s="218" t="str">
        <f ca="1">IF(ISERROR($V1748),"",OFFSET('Smelter Look-up'!$H$4,$V1748-4,0))</f>
        <v/>
      </c>
      <c r="J1748" s="218" t="str">
        <f ca="1">IF(ISERROR($V1748),"",OFFSET('Smelter Look-up'!$I$4,$V1748-4,0))</f>
        <v/>
      </c>
      <c r="K1748" s="272"/>
      <c r="L1748" s="272"/>
      <c r="M1748" s="272"/>
      <c r="N1748" s="272"/>
      <c r="O1748" s="272"/>
      <c r="P1748" s="219"/>
      <c r="Q1748" s="273"/>
      <c r="R1748" s="216" t="str">
        <f ca="1">IF(ISERROR($V1748),"",OFFSET('Smelter Look-up'!$C$4,$V1748-4,0)&amp;"")</f>
        <v/>
      </c>
      <c r="S1748" s="224" t="str">
        <f t="shared" ca="1" si="246"/>
        <v/>
      </c>
      <c r="T1748" s="224" t="str">
        <f ca="1">IF(B1748="","",IF(ISERROR(MATCH($J1748,SorP!$B$1:$B$6230,0)),"",INDIRECT("'SorP'!$A$"&amp;MATCH($J1748,SorP!$B$1:$B$6230,0))))</f>
        <v/>
      </c>
      <c r="U1748" s="240"/>
      <c r="V1748" s="274" t="e">
        <f>IF(C1748="",NA(),MATCH($B1748&amp;$C1748,'Smelter Look-up'!$J:$J,0))</f>
        <v>#N/A</v>
      </c>
      <c r="W1748" s="275"/>
      <c r="X1748" s="275">
        <f t="shared" ca="1" si="247"/>
        <v>0</v>
      </c>
      <c r="Y1748" s="275"/>
      <c r="Z1748" s="275"/>
      <c r="AB1748" s="277" t="str">
        <f t="shared" si="248"/>
        <v/>
      </c>
    </row>
    <row r="1749" spans="1:28" s="276" customFormat="1" ht="20.25">
      <c r="A1749" s="330"/>
      <c r="B1749" s="216" t="str">
        <f>IF(LEN(A1749)=0,"",INDEX('Smelter Look-up'!$A:$A,MATCH($A1749,'Smelter Look-up'!$E:$E,0)))</f>
        <v/>
      </c>
      <c r="C1749" s="220" t="str">
        <f>IF(LEN(A1749)=0,"",INDEX('Smelter Look-up'!$C:$C,MATCH($A1749,'Smelter Look-up'!$E:$E,0)))</f>
        <v/>
      </c>
      <c r="D1749" s="282"/>
      <c r="E1749" s="216" t="str">
        <f ca="1">IF(ISERROR($V1749),"",OFFSET('Smelter Look-up'!$D$4,$V1749-4,0)&amp;"")</f>
        <v/>
      </c>
      <c r="F1749" s="216" t="str">
        <f ca="1">IF(ISERROR($V1749),"",OFFSET('Smelter Look-up'!$E$4,$V1749-4,0))</f>
        <v/>
      </c>
      <c r="G1749" s="216" t="str">
        <f ca="1">IF(C1749=$X$4,"Enter smelter details",IF(ISERROR($V1749),"",OFFSET('Smelter Look-up'!$F$4,$V1749-4,0)))</f>
        <v/>
      </c>
      <c r="H1749" s="217" t="str">
        <f ca="1">IF(ISERROR($V1749),"",OFFSET('Smelter Look-up'!$G$4,$V1749-4,0))</f>
        <v/>
      </c>
      <c r="I1749" s="218" t="str">
        <f ca="1">IF(ISERROR($V1749),"",OFFSET('Smelter Look-up'!$H$4,$V1749-4,0))</f>
        <v/>
      </c>
      <c r="J1749" s="218" t="str">
        <f ca="1">IF(ISERROR($V1749),"",OFFSET('Smelter Look-up'!$I$4,$V1749-4,0))</f>
        <v/>
      </c>
      <c r="K1749" s="272"/>
      <c r="L1749" s="272"/>
      <c r="M1749" s="272"/>
      <c r="N1749" s="272"/>
      <c r="O1749" s="272"/>
      <c r="P1749" s="219"/>
      <c r="Q1749" s="273"/>
      <c r="R1749" s="216" t="str">
        <f ca="1">IF(ISERROR($V1749),"",OFFSET('Smelter Look-up'!$C$4,$V1749-4,0)&amp;"")</f>
        <v/>
      </c>
      <c r="S1749" s="224" t="str">
        <f t="shared" ca="1" si="246"/>
        <v/>
      </c>
      <c r="T1749" s="224" t="str">
        <f ca="1">IF(B1749="","",IF(ISERROR(MATCH($J1749,SorP!$B$1:$B$6230,0)),"",INDIRECT("'SorP'!$A$"&amp;MATCH($J1749,SorP!$B$1:$B$6230,0))))</f>
        <v/>
      </c>
      <c r="U1749" s="240"/>
      <c r="V1749" s="274" t="e">
        <f>IF(C1749="",NA(),MATCH($B1749&amp;$C1749,'Smelter Look-up'!$J:$J,0))</f>
        <v>#N/A</v>
      </c>
      <c r="W1749" s="275"/>
      <c r="X1749" s="275">
        <f t="shared" ca="1" si="247"/>
        <v>0</v>
      </c>
      <c r="Y1749" s="275"/>
      <c r="Z1749" s="275"/>
      <c r="AB1749" s="277" t="str">
        <f t="shared" si="248"/>
        <v/>
      </c>
    </row>
    <row r="1750" spans="1:28" s="276" customFormat="1" ht="20.25">
      <c r="A1750" s="330"/>
      <c r="B1750" s="216" t="str">
        <f>IF(LEN(A1750)=0,"",INDEX('Smelter Look-up'!$A:$A,MATCH($A1750,'Smelter Look-up'!$E:$E,0)))</f>
        <v/>
      </c>
      <c r="C1750" s="220" t="str">
        <f>IF(LEN(A1750)=0,"",INDEX('Smelter Look-up'!$C:$C,MATCH($A1750,'Smelter Look-up'!$E:$E,0)))</f>
        <v/>
      </c>
      <c r="D1750" s="282"/>
      <c r="E1750" s="216" t="str">
        <f ca="1">IF(ISERROR($V1750),"",OFFSET('Smelter Look-up'!$D$4,$V1750-4,0)&amp;"")</f>
        <v/>
      </c>
      <c r="F1750" s="216" t="str">
        <f ca="1">IF(ISERROR($V1750),"",OFFSET('Smelter Look-up'!$E$4,$V1750-4,0))</f>
        <v/>
      </c>
      <c r="G1750" s="216" t="str">
        <f ca="1">IF(C1750=$X$4,"Enter smelter details",IF(ISERROR($V1750),"",OFFSET('Smelter Look-up'!$F$4,$V1750-4,0)))</f>
        <v/>
      </c>
      <c r="H1750" s="217" t="str">
        <f ca="1">IF(ISERROR($V1750),"",OFFSET('Smelter Look-up'!$G$4,$V1750-4,0))</f>
        <v/>
      </c>
      <c r="I1750" s="218" t="str">
        <f ca="1">IF(ISERROR($V1750),"",OFFSET('Smelter Look-up'!$H$4,$V1750-4,0))</f>
        <v/>
      </c>
      <c r="J1750" s="218" t="str">
        <f ca="1">IF(ISERROR($V1750),"",OFFSET('Smelter Look-up'!$I$4,$V1750-4,0))</f>
        <v/>
      </c>
      <c r="K1750" s="272"/>
      <c r="L1750" s="272"/>
      <c r="M1750" s="272"/>
      <c r="N1750" s="272"/>
      <c r="O1750" s="272"/>
      <c r="P1750" s="219"/>
      <c r="Q1750" s="273"/>
      <c r="R1750" s="216" t="str">
        <f ca="1">IF(ISERROR($V1750),"",OFFSET('Smelter Look-up'!$C$4,$V1750-4,0)&amp;"")</f>
        <v/>
      </c>
      <c r="S1750" s="224" t="str">
        <f t="shared" ca="1" si="246"/>
        <v/>
      </c>
      <c r="T1750" s="224" t="str">
        <f ca="1">IF(B1750="","",IF(ISERROR(MATCH($J1750,SorP!$B$1:$B$6230,0)),"",INDIRECT("'SorP'!$A$"&amp;MATCH($J1750,SorP!$B$1:$B$6230,0))))</f>
        <v/>
      </c>
      <c r="U1750" s="240"/>
      <c r="V1750" s="274" t="e">
        <f>IF(C1750="",NA(),MATCH($B1750&amp;$C1750,'Smelter Look-up'!$J:$J,0))</f>
        <v>#N/A</v>
      </c>
      <c r="W1750" s="275"/>
      <c r="X1750" s="275">
        <f t="shared" ca="1" si="247"/>
        <v>0</v>
      </c>
      <c r="Y1750" s="275"/>
      <c r="Z1750" s="275"/>
      <c r="AB1750" s="277" t="str">
        <f t="shared" si="248"/>
        <v/>
      </c>
    </row>
    <row r="1751" spans="1:28" s="276" customFormat="1" ht="20.25">
      <c r="A1751" s="330"/>
      <c r="B1751" s="216" t="str">
        <f>IF(LEN(A1751)=0,"",INDEX('Smelter Look-up'!$A:$A,MATCH($A1751,'Smelter Look-up'!$E:$E,0)))</f>
        <v/>
      </c>
      <c r="C1751" s="220" t="str">
        <f>IF(LEN(A1751)=0,"",INDEX('Smelter Look-up'!$C:$C,MATCH($A1751,'Smelter Look-up'!$E:$E,0)))</f>
        <v/>
      </c>
      <c r="D1751" s="282"/>
      <c r="E1751" s="216" t="str">
        <f ca="1">IF(ISERROR($V1751),"",OFFSET('Smelter Look-up'!$D$4,$V1751-4,0)&amp;"")</f>
        <v/>
      </c>
      <c r="F1751" s="216" t="str">
        <f ca="1">IF(ISERROR($V1751),"",OFFSET('Smelter Look-up'!$E$4,$V1751-4,0))</f>
        <v/>
      </c>
      <c r="G1751" s="216" t="str">
        <f ca="1">IF(C1751=$X$4,"Enter smelter details",IF(ISERROR($V1751),"",OFFSET('Smelter Look-up'!$F$4,$V1751-4,0)))</f>
        <v/>
      </c>
      <c r="H1751" s="217" t="str">
        <f ca="1">IF(ISERROR($V1751),"",OFFSET('Smelter Look-up'!$G$4,$V1751-4,0))</f>
        <v/>
      </c>
      <c r="I1751" s="218" t="str">
        <f ca="1">IF(ISERROR($V1751),"",OFFSET('Smelter Look-up'!$H$4,$V1751-4,0))</f>
        <v/>
      </c>
      <c r="J1751" s="218" t="str">
        <f ca="1">IF(ISERROR($V1751),"",OFFSET('Smelter Look-up'!$I$4,$V1751-4,0))</f>
        <v/>
      </c>
      <c r="K1751" s="272"/>
      <c r="L1751" s="272"/>
      <c r="M1751" s="272"/>
      <c r="N1751" s="272"/>
      <c r="O1751" s="272"/>
      <c r="P1751" s="219"/>
      <c r="Q1751" s="273"/>
      <c r="R1751" s="216" t="str">
        <f ca="1">IF(ISERROR($V1751),"",OFFSET('Smelter Look-up'!$C$4,$V1751-4,0)&amp;"")</f>
        <v/>
      </c>
      <c r="S1751" s="224" t="str">
        <f t="shared" ca="1" si="246"/>
        <v/>
      </c>
      <c r="T1751" s="224" t="str">
        <f ca="1">IF(B1751="","",IF(ISERROR(MATCH($J1751,SorP!$B$1:$B$6230,0)),"",INDIRECT("'SorP'!$A$"&amp;MATCH($J1751,SorP!$B$1:$B$6230,0))))</f>
        <v/>
      </c>
      <c r="U1751" s="240"/>
      <c r="V1751" s="274" t="e">
        <f>IF(C1751="",NA(),MATCH($B1751&amp;$C1751,'Smelter Look-up'!$J:$J,0))</f>
        <v>#N/A</v>
      </c>
      <c r="W1751" s="275"/>
      <c r="X1751" s="275">
        <f t="shared" ca="1" si="247"/>
        <v>0</v>
      </c>
      <c r="Y1751" s="275"/>
      <c r="Z1751" s="275"/>
      <c r="AB1751" s="277" t="str">
        <f t="shared" si="248"/>
        <v/>
      </c>
    </row>
    <row r="1752" spans="1:28" s="276" customFormat="1" ht="20.25">
      <c r="A1752" s="330"/>
      <c r="B1752" s="216" t="str">
        <f>IF(LEN(A1752)=0,"",INDEX('Smelter Look-up'!$A:$A,MATCH($A1752,'Smelter Look-up'!$E:$E,0)))</f>
        <v/>
      </c>
      <c r="C1752" s="220" t="str">
        <f>IF(LEN(A1752)=0,"",INDEX('Smelter Look-up'!$C:$C,MATCH($A1752,'Smelter Look-up'!$E:$E,0)))</f>
        <v/>
      </c>
      <c r="D1752" s="282"/>
      <c r="E1752" s="216" t="str">
        <f ca="1">IF(ISERROR($V1752),"",OFFSET('Smelter Look-up'!$D$4,$V1752-4,0)&amp;"")</f>
        <v/>
      </c>
      <c r="F1752" s="216" t="str">
        <f ca="1">IF(ISERROR($V1752),"",OFFSET('Smelter Look-up'!$E$4,$V1752-4,0))</f>
        <v/>
      </c>
      <c r="G1752" s="216" t="str">
        <f ca="1">IF(C1752=$X$4,"Enter smelter details",IF(ISERROR($V1752),"",OFFSET('Smelter Look-up'!$F$4,$V1752-4,0)))</f>
        <v/>
      </c>
      <c r="H1752" s="217" t="str">
        <f ca="1">IF(ISERROR($V1752),"",OFFSET('Smelter Look-up'!$G$4,$V1752-4,0))</f>
        <v/>
      </c>
      <c r="I1752" s="218" t="str">
        <f ca="1">IF(ISERROR($V1752),"",OFFSET('Smelter Look-up'!$H$4,$V1752-4,0))</f>
        <v/>
      </c>
      <c r="J1752" s="218" t="str">
        <f ca="1">IF(ISERROR($V1752),"",OFFSET('Smelter Look-up'!$I$4,$V1752-4,0))</f>
        <v/>
      </c>
      <c r="K1752" s="272"/>
      <c r="L1752" s="272"/>
      <c r="M1752" s="272"/>
      <c r="N1752" s="272"/>
      <c r="O1752" s="272"/>
      <c r="P1752" s="219"/>
      <c r="Q1752" s="273"/>
      <c r="R1752" s="216" t="str">
        <f ca="1">IF(ISERROR($V1752),"",OFFSET('Smelter Look-up'!$C$4,$V1752-4,0)&amp;"")</f>
        <v/>
      </c>
      <c r="S1752" s="224" t="str">
        <f t="shared" ca="1" si="246"/>
        <v/>
      </c>
      <c r="T1752" s="224" t="str">
        <f ca="1">IF(B1752="","",IF(ISERROR(MATCH($J1752,SorP!$B$1:$B$6230,0)),"",INDIRECT("'SorP'!$A$"&amp;MATCH($J1752,SorP!$B$1:$B$6230,0))))</f>
        <v/>
      </c>
      <c r="U1752" s="240"/>
      <c r="V1752" s="274" t="e">
        <f>IF(C1752="",NA(),MATCH($B1752&amp;$C1752,'Smelter Look-up'!$J:$J,0))</f>
        <v>#N/A</v>
      </c>
      <c r="W1752" s="275"/>
      <c r="X1752" s="275">
        <f t="shared" ca="1" si="247"/>
        <v>0</v>
      </c>
      <c r="Y1752" s="275"/>
      <c r="Z1752" s="275"/>
      <c r="AB1752" s="277" t="str">
        <f t="shared" si="248"/>
        <v/>
      </c>
    </row>
    <row r="1753" spans="1:28" s="276" customFormat="1" ht="20.25">
      <c r="A1753" s="330"/>
      <c r="B1753" s="216" t="str">
        <f>IF(LEN(A1753)=0,"",INDEX('Smelter Look-up'!$A:$A,MATCH($A1753,'Smelter Look-up'!$E:$E,0)))</f>
        <v/>
      </c>
      <c r="C1753" s="220" t="str">
        <f>IF(LEN(A1753)=0,"",INDEX('Smelter Look-up'!$C:$C,MATCH($A1753,'Smelter Look-up'!$E:$E,0)))</f>
        <v/>
      </c>
      <c r="D1753" s="282"/>
      <c r="E1753" s="216" t="str">
        <f ca="1">IF(ISERROR($V1753),"",OFFSET('Smelter Look-up'!$D$4,$V1753-4,0)&amp;"")</f>
        <v/>
      </c>
      <c r="F1753" s="216" t="str">
        <f ca="1">IF(ISERROR($V1753),"",OFFSET('Smelter Look-up'!$E$4,$V1753-4,0))</f>
        <v/>
      </c>
      <c r="G1753" s="216" t="str">
        <f ca="1">IF(C1753=$X$4,"Enter smelter details",IF(ISERROR($V1753),"",OFFSET('Smelter Look-up'!$F$4,$V1753-4,0)))</f>
        <v/>
      </c>
      <c r="H1753" s="217" t="str">
        <f ca="1">IF(ISERROR($V1753),"",OFFSET('Smelter Look-up'!$G$4,$V1753-4,0))</f>
        <v/>
      </c>
      <c r="I1753" s="218" t="str">
        <f ca="1">IF(ISERROR($V1753),"",OFFSET('Smelter Look-up'!$H$4,$V1753-4,0))</f>
        <v/>
      </c>
      <c r="J1753" s="218" t="str">
        <f ca="1">IF(ISERROR($V1753),"",OFFSET('Smelter Look-up'!$I$4,$V1753-4,0))</f>
        <v/>
      </c>
      <c r="K1753" s="272"/>
      <c r="L1753" s="272"/>
      <c r="M1753" s="272"/>
      <c r="N1753" s="272"/>
      <c r="O1753" s="272"/>
      <c r="P1753" s="219"/>
      <c r="Q1753" s="273"/>
      <c r="R1753" s="216" t="str">
        <f ca="1">IF(ISERROR($V1753),"",OFFSET('Smelter Look-up'!$C$4,$V1753-4,0)&amp;"")</f>
        <v/>
      </c>
      <c r="S1753" s="224" t="str">
        <f t="shared" ca="1" si="246"/>
        <v/>
      </c>
      <c r="T1753" s="224" t="str">
        <f ca="1">IF(B1753="","",IF(ISERROR(MATCH($J1753,SorP!$B$1:$B$6230,0)),"",INDIRECT("'SorP'!$A$"&amp;MATCH($J1753,SorP!$B$1:$B$6230,0))))</f>
        <v/>
      </c>
      <c r="U1753" s="240"/>
      <c r="V1753" s="274" t="e">
        <f>IF(C1753="",NA(),MATCH($B1753&amp;$C1753,'Smelter Look-up'!$J:$J,0))</f>
        <v>#N/A</v>
      </c>
      <c r="W1753" s="275"/>
      <c r="X1753" s="275">
        <f t="shared" ca="1" si="247"/>
        <v>0</v>
      </c>
      <c r="Y1753" s="275"/>
      <c r="Z1753" s="275"/>
      <c r="AB1753" s="277" t="str">
        <f t="shared" si="248"/>
        <v/>
      </c>
    </row>
    <row r="1754" spans="1:28" s="276" customFormat="1" ht="20.25">
      <c r="A1754" s="330"/>
      <c r="B1754" s="216" t="str">
        <f>IF(LEN(A1754)=0,"",INDEX('Smelter Look-up'!$A:$A,MATCH($A1754,'Smelter Look-up'!$E:$E,0)))</f>
        <v/>
      </c>
      <c r="C1754" s="220" t="str">
        <f>IF(LEN(A1754)=0,"",INDEX('Smelter Look-up'!$C:$C,MATCH($A1754,'Smelter Look-up'!$E:$E,0)))</f>
        <v/>
      </c>
      <c r="D1754" s="282"/>
      <c r="E1754" s="216" t="str">
        <f ca="1">IF(ISERROR($V1754),"",OFFSET('Smelter Look-up'!$D$4,$V1754-4,0)&amp;"")</f>
        <v/>
      </c>
      <c r="F1754" s="216" t="str">
        <f ca="1">IF(ISERROR($V1754),"",OFFSET('Smelter Look-up'!$E$4,$V1754-4,0))</f>
        <v/>
      </c>
      <c r="G1754" s="216" t="str">
        <f ca="1">IF(C1754=$X$4,"Enter smelter details",IF(ISERROR($V1754),"",OFFSET('Smelter Look-up'!$F$4,$V1754-4,0)))</f>
        <v/>
      </c>
      <c r="H1754" s="217" t="str">
        <f ca="1">IF(ISERROR($V1754),"",OFFSET('Smelter Look-up'!$G$4,$V1754-4,0))</f>
        <v/>
      </c>
      <c r="I1754" s="218" t="str">
        <f ca="1">IF(ISERROR($V1754),"",OFFSET('Smelter Look-up'!$H$4,$V1754-4,0))</f>
        <v/>
      </c>
      <c r="J1754" s="218" t="str">
        <f ca="1">IF(ISERROR($V1754),"",OFFSET('Smelter Look-up'!$I$4,$V1754-4,0))</f>
        <v/>
      </c>
      <c r="K1754" s="272"/>
      <c r="L1754" s="272"/>
      <c r="M1754" s="272"/>
      <c r="N1754" s="272"/>
      <c r="O1754" s="272"/>
      <c r="P1754" s="219"/>
      <c r="Q1754" s="273"/>
      <c r="R1754" s="216" t="str">
        <f ca="1">IF(ISERROR($V1754),"",OFFSET('Smelter Look-up'!$C$4,$V1754-4,0)&amp;"")</f>
        <v/>
      </c>
      <c r="S1754" s="224" t="str">
        <f t="shared" ca="1" si="246"/>
        <v/>
      </c>
      <c r="T1754" s="224" t="str">
        <f ca="1">IF(B1754="","",IF(ISERROR(MATCH($J1754,SorP!$B$1:$B$6230,0)),"",INDIRECT("'SorP'!$A$"&amp;MATCH($J1754,SorP!$B$1:$B$6230,0))))</f>
        <v/>
      </c>
      <c r="U1754" s="240"/>
      <c r="V1754" s="274" t="e">
        <f>IF(C1754="",NA(),MATCH($B1754&amp;$C1754,'Smelter Look-up'!$J:$J,0))</f>
        <v>#N/A</v>
      </c>
      <c r="W1754" s="275"/>
      <c r="X1754" s="275">
        <f t="shared" ca="1" si="247"/>
        <v>0</v>
      </c>
      <c r="Y1754" s="275"/>
      <c r="Z1754" s="275"/>
      <c r="AB1754" s="277" t="str">
        <f t="shared" si="248"/>
        <v/>
      </c>
    </row>
    <row r="1755" spans="1:28" s="276" customFormat="1" ht="20.25">
      <c r="A1755" s="330"/>
      <c r="B1755" s="216" t="str">
        <f>IF(LEN(A1755)=0,"",INDEX('Smelter Look-up'!$A:$A,MATCH($A1755,'Smelter Look-up'!$E:$E,0)))</f>
        <v/>
      </c>
      <c r="C1755" s="220" t="str">
        <f>IF(LEN(A1755)=0,"",INDEX('Smelter Look-up'!$C:$C,MATCH($A1755,'Smelter Look-up'!$E:$E,0)))</f>
        <v/>
      </c>
      <c r="D1755" s="282"/>
      <c r="E1755" s="216" t="str">
        <f ca="1">IF(ISERROR($V1755),"",OFFSET('Smelter Look-up'!$D$4,$V1755-4,0)&amp;"")</f>
        <v/>
      </c>
      <c r="F1755" s="216" t="str">
        <f ca="1">IF(ISERROR($V1755),"",OFFSET('Smelter Look-up'!$E$4,$V1755-4,0))</f>
        <v/>
      </c>
      <c r="G1755" s="216" t="str">
        <f ca="1">IF(C1755=$X$4,"Enter smelter details",IF(ISERROR($V1755),"",OFFSET('Smelter Look-up'!$F$4,$V1755-4,0)))</f>
        <v/>
      </c>
      <c r="H1755" s="217" t="str">
        <f ca="1">IF(ISERROR($V1755),"",OFFSET('Smelter Look-up'!$G$4,$V1755-4,0))</f>
        <v/>
      </c>
      <c r="I1755" s="218" t="str">
        <f ca="1">IF(ISERROR($V1755),"",OFFSET('Smelter Look-up'!$H$4,$V1755-4,0))</f>
        <v/>
      </c>
      <c r="J1755" s="218" t="str">
        <f ca="1">IF(ISERROR($V1755),"",OFFSET('Smelter Look-up'!$I$4,$V1755-4,0))</f>
        <v/>
      </c>
      <c r="K1755" s="272"/>
      <c r="L1755" s="272"/>
      <c r="M1755" s="272"/>
      <c r="N1755" s="272"/>
      <c r="O1755" s="272"/>
      <c r="P1755" s="219"/>
      <c r="Q1755" s="273"/>
      <c r="R1755" s="216" t="str">
        <f ca="1">IF(ISERROR($V1755),"",OFFSET('Smelter Look-up'!$C$4,$V1755-4,0)&amp;"")</f>
        <v/>
      </c>
      <c r="S1755" s="224" t="str">
        <f t="shared" ca="1" si="246"/>
        <v/>
      </c>
      <c r="T1755" s="224" t="str">
        <f ca="1">IF(B1755="","",IF(ISERROR(MATCH($J1755,SorP!$B$1:$B$6230,0)),"",INDIRECT("'SorP'!$A$"&amp;MATCH($J1755,SorP!$B$1:$B$6230,0))))</f>
        <v/>
      </c>
      <c r="U1755" s="240"/>
      <c r="V1755" s="274" t="e">
        <f>IF(C1755="",NA(),MATCH($B1755&amp;$C1755,'Smelter Look-up'!$J:$J,0))</f>
        <v>#N/A</v>
      </c>
      <c r="W1755" s="275"/>
      <c r="X1755" s="275">
        <f t="shared" ca="1" si="247"/>
        <v>0</v>
      </c>
      <c r="Y1755" s="275"/>
      <c r="Z1755" s="275"/>
      <c r="AB1755" s="277" t="str">
        <f t="shared" si="248"/>
        <v/>
      </c>
    </row>
    <row r="1756" spans="1:28" s="276" customFormat="1" ht="20.25">
      <c r="A1756" s="330"/>
      <c r="B1756" s="216" t="str">
        <f>IF(LEN(A1756)=0,"",INDEX('Smelter Look-up'!$A:$A,MATCH($A1756,'Smelter Look-up'!$E:$E,0)))</f>
        <v/>
      </c>
      <c r="C1756" s="220" t="str">
        <f>IF(LEN(A1756)=0,"",INDEX('Smelter Look-up'!$C:$C,MATCH($A1756,'Smelter Look-up'!$E:$E,0)))</f>
        <v/>
      </c>
      <c r="D1756" s="282"/>
      <c r="E1756" s="216" t="str">
        <f ca="1">IF(ISERROR($V1756),"",OFFSET('Smelter Look-up'!$D$4,$V1756-4,0)&amp;"")</f>
        <v/>
      </c>
      <c r="F1756" s="216" t="str">
        <f ca="1">IF(ISERROR($V1756),"",OFFSET('Smelter Look-up'!$E$4,$V1756-4,0))</f>
        <v/>
      </c>
      <c r="G1756" s="216" t="str">
        <f ca="1">IF(C1756=$X$4,"Enter smelter details",IF(ISERROR($V1756),"",OFFSET('Smelter Look-up'!$F$4,$V1756-4,0)))</f>
        <v/>
      </c>
      <c r="H1756" s="217" t="str">
        <f ca="1">IF(ISERROR($V1756),"",OFFSET('Smelter Look-up'!$G$4,$V1756-4,0))</f>
        <v/>
      </c>
      <c r="I1756" s="218" t="str">
        <f ca="1">IF(ISERROR($V1756),"",OFFSET('Smelter Look-up'!$H$4,$V1756-4,0))</f>
        <v/>
      </c>
      <c r="J1756" s="218" t="str">
        <f ca="1">IF(ISERROR($V1756),"",OFFSET('Smelter Look-up'!$I$4,$V1756-4,0))</f>
        <v/>
      </c>
      <c r="K1756" s="272"/>
      <c r="L1756" s="272"/>
      <c r="M1756" s="272"/>
      <c r="N1756" s="272"/>
      <c r="O1756" s="272"/>
      <c r="P1756" s="219"/>
      <c r="Q1756" s="273"/>
      <c r="R1756" s="216" t="str">
        <f ca="1">IF(ISERROR($V1756),"",OFFSET('Smelter Look-up'!$C$4,$V1756-4,0)&amp;"")</f>
        <v/>
      </c>
      <c r="S1756" s="224" t="str">
        <f t="shared" ref="S1756:S1786" ca="1" si="249">IF(B1756="","",IF(ISERROR(MATCH($E1756,CL,0)),"Unknown",INDIRECT("'C'!$A$"&amp;MATCH($E1756,CL,0)+1)))</f>
        <v/>
      </c>
      <c r="T1756" s="224" t="str">
        <f ca="1">IF(B1756="","",IF(ISERROR(MATCH($J1756,SorP!$B$1:$B$6230,0)),"",INDIRECT("'SorP'!$A$"&amp;MATCH($J1756,SorP!$B$1:$B$6230,0))))</f>
        <v/>
      </c>
      <c r="U1756" s="240"/>
      <c r="V1756" s="274" t="e">
        <f>IF(C1756="",NA(),MATCH($B1756&amp;$C1756,'Smelter Look-up'!$J:$J,0))</f>
        <v>#N/A</v>
      </c>
      <c r="W1756" s="275"/>
      <c r="X1756" s="275">
        <f t="shared" ref="X1756:X1786" ca="1" si="250">IF(AND(C1756="Smelter not listed",OR(LEN(D1756)=0,LEN(E1756)=0)),1,0)</f>
        <v>0</v>
      </c>
      <c r="Y1756" s="275"/>
      <c r="Z1756" s="275"/>
      <c r="AB1756" s="277" t="str">
        <f t="shared" ref="AB1756:AB1786" si="251">B1756&amp;C1756</f>
        <v/>
      </c>
    </row>
    <row r="1757" spans="1:28" s="276" customFormat="1" ht="20.25">
      <c r="A1757" s="330"/>
      <c r="B1757" s="216" t="str">
        <f>IF(LEN(A1757)=0,"",INDEX('Smelter Look-up'!$A:$A,MATCH($A1757,'Smelter Look-up'!$E:$E,0)))</f>
        <v/>
      </c>
      <c r="C1757" s="220" t="str">
        <f>IF(LEN(A1757)=0,"",INDEX('Smelter Look-up'!$C:$C,MATCH($A1757,'Smelter Look-up'!$E:$E,0)))</f>
        <v/>
      </c>
      <c r="D1757" s="282"/>
      <c r="E1757" s="216" t="str">
        <f ca="1">IF(ISERROR($V1757),"",OFFSET('Smelter Look-up'!$D$4,$V1757-4,0)&amp;"")</f>
        <v/>
      </c>
      <c r="F1757" s="216" t="str">
        <f ca="1">IF(ISERROR($V1757),"",OFFSET('Smelter Look-up'!$E$4,$V1757-4,0))</f>
        <v/>
      </c>
      <c r="G1757" s="216" t="str">
        <f ca="1">IF(C1757=$X$4,"Enter smelter details",IF(ISERROR($V1757),"",OFFSET('Smelter Look-up'!$F$4,$V1757-4,0)))</f>
        <v/>
      </c>
      <c r="H1757" s="217" t="str">
        <f ca="1">IF(ISERROR($V1757),"",OFFSET('Smelter Look-up'!$G$4,$V1757-4,0))</f>
        <v/>
      </c>
      <c r="I1757" s="218" t="str">
        <f ca="1">IF(ISERROR($V1757),"",OFFSET('Smelter Look-up'!$H$4,$V1757-4,0))</f>
        <v/>
      </c>
      <c r="J1757" s="218" t="str">
        <f ca="1">IF(ISERROR($V1757),"",OFFSET('Smelter Look-up'!$I$4,$V1757-4,0))</f>
        <v/>
      </c>
      <c r="K1757" s="272"/>
      <c r="L1757" s="272"/>
      <c r="M1757" s="272"/>
      <c r="N1757" s="272"/>
      <c r="O1757" s="272"/>
      <c r="P1757" s="219"/>
      <c r="Q1757" s="273"/>
      <c r="R1757" s="216" t="str">
        <f ca="1">IF(ISERROR($V1757),"",OFFSET('Smelter Look-up'!$C$4,$V1757-4,0)&amp;"")</f>
        <v/>
      </c>
      <c r="S1757" s="224" t="str">
        <f t="shared" ca="1" si="249"/>
        <v/>
      </c>
      <c r="T1757" s="224" t="str">
        <f ca="1">IF(B1757="","",IF(ISERROR(MATCH($J1757,SorP!$B$1:$B$6230,0)),"",INDIRECT("'SorP'!$A$"&amp;MATCH($J1757,SorP!$B$1:$B$6230,0))))</f>
        <v/>
      </c>
      <c r="U1757" s="240"/>
      <c r="V1757" s="274" t="e">
        <f>IF(C1757="",NA(),MATCH($B1757&amp;$C1757,'Smelter Look-up'!$J:$J,0))</f>
        <v>#N/A</v>
      </c>
      <c r="W1757" s="275"/>
      <c r="X1757" s="275">
        <f t="shared" ca="1" si="250"/>
        <v>0</v>
      </c>
      <c r="Y1757" s="275"/>
      <c r="Z1757" s="275"/>
      <c r="AB1757" s="277" t="str">
        <f t="shared" si="251"/>
        <v/>
      </c>
    </row>
    <row r="1758" spans="1:28" s="276" customFormat="1" ht="20.25">
      <c r="A1758" s="330"/>
      <c r="B1758" s="216" t="str">
        <f>IF(LEN(A1758)=0,"",INDEX('Smelter Look-up'!$A:$A,MATCH($A1758,'Smelter Look-up'!$E:$E,0)))</f>
        <v/>
      </c>
      <c r="C1758" s="220" t="str">
        <f>IF(LEN(A1758)=0,"",INDEX('Smelter Look-up'!$C:$C,MATCH($A1758,'Smelter Look-up'!$E:$E,0)))</f>
        <v/>
      </c>
      <c r="D1758" s="282"/>
      <c r="E1758" s="216" t="str">
        <f ca="1">IF(ISERROR($V1758),"",OFFSET('Smelter Look-up'!$D$4,$V1758-4,0)&amp;"")</f>
        <v/>
      </c>
      <c r="F1758" s="216" t="str">
        <f ca="1">IF(ISERROR($V1758),"",OFFSET('Smelter Look-up'!$E$4,$V1758-4,0))</f>
        <v/>
      </c>
      <c r="G1758" s="216" t="str">
        <f ca="1">IF(C1758=$X$4,"Enter smelter details",IF(ISERROR($V1758),"",OFFSET('Smelter Look-up'!$F$4,$V1758-4,0)))</f>
        <v/>
      </c>
      <c r="H1758" s="217" t="str">
        <f ca="1">IF(ISERROR($V1758),"",OFFSET('Smelter Look-up'!$G$4,$V1758-4,0))</f>
        <v/>
      </c>
      <c r="I1758" s="218" t="str">
        <f ca="1">IF(ISERROR($V1758),"",OFFSET('Smelter Look-up'!$H$4,$V1758-4,0))</f>
        <v/>
      </c>
      <c r="J1758" s="218" t="str">
        <f ca="1">IF(ISERROR($V1758),"",OFFSET('Smelter Look-up'!$I$4,$V1758-4,0))</f>
        <v/>
      </c>
      <c r="K1758" s="272"/>
      <c r="L1758" s="272"/>
      <c r="M1758" s="272"/>
      <c r="N1758" s="272"/>
      <c r="O1758" s="272"/>
      <c r="P1758" s="219"/>
      <c r="Q1758" s="273"/>
      <c r="R1758" s="216" t="str">
        <f ca="1">IF(ISERROR($V1758),"",OFFSET('Smelter Look-up'!$C$4,$V1758-4,0)&amp;"")</f>
        <v/>
      </c>
      <c r="S1758" s="224" t="str">
        <f t="shared" ca="1" si="249"/>
        <v/>
      </c>
      <c r="T1758" s="224" t="str">
        <f ca="1">IF(B1758="","",IF(ISERROR(MATCH($J1758,SorP!$B$1:$B$6230,0)),"",INDIRECT("'SorP'!$A$"&amp;MATCH($J1758,SorP!$B$1:$B$6230,0))))</f>
        <v/>
      </c>
      <c r="U1758" s="240"/>
      <c r="V1758" s="274" t="e">
        <f>IF(C1758="",NA(),MATCH($B1758&amp;$C1758,'Smelter Look-up'!$J:$J,0))</f>
        <v>#N/A</v>
      </c>
      <c r="W1758" s="275"/>
      <c r="X1758" s="275">
        <f t="shared" ca="1" si="250"/>
        <v>0</v>
      </c>
      <c r="Y1758" s="275"/>
      <c r="Z1758" s="275"/>
      <c r="AB1758" s="277" t="str">
        <f t="shared" si="251"/>
        <v/>
      </c>
    </row>
    <row r="1759" spans="1:28" s="276" customFormat="1" ht="20.25">
      <c r="A1759" s="330"/>
      <c r="B1759" s="216" t="str">
        <f>IF(LEN(A1759)=0,"",INDEX('Smelter Look-up'!$A:$A,MATCH($A1759,'Smelter Look-up'!$E:$E,0)))</f>
        <v/>
      </c>
      <c r="C1759" s="220" t="str">
        <f>IF(LEN(A1759)=0,"",INDEX('Smelter Look-up'!$C:$C,MATCH($A1759,'Smelter Look-up'!$E:$E,0)))</f>
        <v/>
      </c>
      <c r="D1759" s="282"/>
      <c r="E1759" s="216" t="str">
        <f ca="1">IF(ISERROR($V1759),"",OFFSET('Smelter Look-up'!$D$4,$V1759-4,0)&amp;"")</f>
        <v/>
      </c>
      <c r="F1759" s="216" t="str">
        <f ca="1">IF(ISERROR($V1759),"",OFFSET('Smelter Look-up'!$E$4,$V1759-4,0))</f>
        <v/>
      </c>
      <c r="G1759" s="216" t="str">
        <f ca="1">IF(C1759=$X$4,"Enter smelter details",IF(ISERROR($V1759),"",OFFSET('Smelter Look-up'!$F$4,$V1759-4,0)))</f>
        <v/>
      </c>
      <c r="H1759" s="217" t="str">
        <f ca="1">IF(ISERROR($V1759),"",OFFSET('Smelter Look-up'!$G$4,$V1759-4,0))</f>
        <v/>
      </c>
      <c r="I1759" s="218" t="str">
        <f ca="1">IF(ISERROR($V1759),"",OFFSET('Smelter Look-up'!$H$4,$V1759-4,0))</f>
        <v/>
      </c>
      <c r="J1759" s="218" t="str">
        <f ca="1">IF(ISERROR($V1759),"",OFFSET('Smelter Look-up'!$I$4,$V1759-4,0))</f>
        <v/>
      </c>
      <c r="K1759" s="272"/>
      <c r="L1759" s="272"/>
      <c r="M1759" s="272"/>
      <c r="N1759" s="272"/>
      <c r="O1759" s="272"/>
      <c r="P1759" s="219"/>
      <c r="Q1759" s="273"/>
      <c r="R1759" s="216" t="str">
        <f ca="1">IF(ISERROR($V1759),"",OFFSET('Smelter Look-up'!$C$4,$V1759-4,0)&amp;"")</f>
        <v/>
      </c>
      <c r="S1759" s="224" t="str">
        <f t="shared" ca="1" si="249"/>
        <v/>
      </c>
      <c r="T1759" s="224" t="str">
        <f ca="1">IF(B1759="","",IF(ISERROR(MATCH($J1759,SorP!$B$1:$B$6230,0)),"",INDIRECT("'SorP'!$A$"&amp;MATCH($J1759,SorP!$B$1:$B$6230,0))))</f>
        <v/>
      </c>
      <c r="U1759" s="240"/>
      <c r="V1759" s="274" t="e">
        <f>IF(C1759="",NA(),MATCH($B1759&amp;$C1759,'Smelter Look-up'!$J:$J,0))</f>
        <v>#N/A</v>
      </c>
      <c r="W1759" s="275"/>
      <c r="X1759" s="275">
        <f t="shared" ca="1" si="250"/>
        <v>0</v>
      </c>
      <c r="Y1759" s="275"/>
      <c r="Z1759" s="275"/>
      <c r="AB1759" s="277" t="str">
        <f t="shared" si="251"/>
        <v/>
      </c>
    </row>
    <row r="1760" spans="1:28" s="276" customFormat="1" ht="20.25">
      <c r="A1760" s="330"/>
      <c r="B1760" s="216" t="str">
        <f>IF(LEN(A1760)=0,"",INDEX('Smelter Look-up'!$A:$A,MATCH($A1760,'Smelter Look-up'!$E:$E,0)))</f>
        <v/>
      </c>
      <c r="C1760" s="220" t="str">
        <f>IF(LEN(A1760)=0,"",INDEX('Smelter Look-up'!$C:$C,MATCH($A1760,'Smelter Look-up'!$E:$E,0)))</f>
        <v/>
      </c>
      <c r="D1760" s="282"/>
      <c r="E1760" s="216" t="str">
        <f ca="1">IF(ISERROR($V1760),"",OFFSET('Smelter Look-up'!$D$4,$V1760-4,0)&amp;"")</f>
        <v/>
      </c>
      <c r="F1760" s="216" t="str">
        <f ca="1">IF(ISERROR($V1760),"",OFFSET('Smelter Look-up'!$E$4,$V1760-4,0))</f>
        <v/>
      </c>
      <c r="G1760" s="216" t="str">
        <f ca="1">IF(C1760=$X$4,"Enter smelter details",IF(ISERROR($V1760),"",OFFSET('Smelter Look-up'!$F$4,$V1760-4,0)))</f>
        <v/>
      </c>
      <c r="H1760" s="217" t="str">
        <f ca="1">IF(ISERROR($V1760),"",OFFSET('Smelter Look-up'!$G$4,$V1760-4,0))</f>
        <v/>
      </c>
      <c r="I1760" s="218" t="str">
        <f ca="1">IF(ISERROR($V1760),"",OFFSET('Smelter Look-up'!$H$4,$V1760-4,0))</f>
        <v/>
      </c>
      <c r="J1760" s="218" t="str">
        <f ca="1">IF(ISERROR($V1760),"",OFFSET('Smelter Look-up'!$I$4,$V1760-4,0))</f>
        <v/>
      </c>
      <c r="K1760" s="272"/>
      <c r="L1760" s="272"/>
      <c r="M1760" s="272"/>
      <c r="N1760" s="272"/>
      <c r="O1760" s="272"/>
      <c r="P1760" s="219"/>
      <c r="Q1760" s="273"/>
      <c r="R1760" s="216" t="str">
        <f ca="1">IF(ISERROR($V1760),"",OFFSET('Smelter Look-up'!$C$4,$V1760-4,0)&amp;"")</f>
        <v/>
      </c>
      <c r="S1760" s="224" t="str">
        <f t="shared" ca="1" si="249"/>
        <v/>
      </c>
      <c r="T1760" s="224" t="str">
        <f ca="1">IF(B1760="","",IF(ISERROR(MATCH($J1760,SorP!$B$1:$B$6230,0)),"",INDIRECT("'SorP'!$A$"&amp;MATCH($J1760,SorP!$B$1:$B$6230,0))))</f>
        <v/>
      </c>
      <c r="U1760" s="240"/>
      <c r="V1760" s="274" t="e">
        <f>IF(C1760="",NA(),MATCH($B1760&amp;$C1760,'Smelter Look-up'!$J:$J,0))</f>
        <v>#N/A</v>
      </c>
      <c r="W1760" s="275"/>
      <c r="X1760" s="275">
        <f t="shared" ca="1" si="250"/>
        <v>0</v>
      </c>
      <c r="Y1760" s="275"/>
      <c r="Z1760" s="275"/>
      <c r="AB1760" s="277" t="str">
        <f t="shared" si="251"/>
        <v/>
      </c>
    </row>
    <row r="1761" spans="1:28" s="276" customFormat="1" ht="20.25">
      <c r="A1761" s="330"/>
      <c r="B1761" s="216" t="str">
        <f>IF(LEN(A1761)=0,"",INDEX('Smelter Look-up'!$A:$A,MATCH($A1761,'Smelter Look-up'!$E:$E,0)))</f>
        <v/>
      </c>
      <c r="C1761" s="220" t="str">
        <f>IF(LEN(A1761)=0,"",INDEX('Smelter Look-up'!$C:$C,MATCH($A1761,'Smelter Look-up'!$E:$E,0)))</f>
        <v/>
      </c>
      <c r="D1761" s="282"/>
      <c r="E1761" s="216" t="str">
        <f ca="1">IF(ISERROR($V1761),"",OFFSET('Smelter Look-up'!$D$4,$V1761-4,0)&amp;"")</f>
        <v/>
      </c>
      <c r="F1761" s="216" t="str">
        <f ca="1">IF(ISERROR($V1761),"",OFFSET('Smelter Look-up'!$E$4,$V1761-4,0))</f>
        <v/>
      </c>
      <c r="G1761" s="216" t="str">
        <f ca="1">IF(C1761=$X$4,"Enter smelter details",IF(ISERROR($V1761),"",OFFSET('Smelter Look-up'!$F$4,$V1761-4,0)))</f>
        <v/>
      </c>
      <c r="H1761" s="217" t="str">
        <f ca="1">IF(ISERROR($V1761),"",OFFSET('Smelter Look-up'!$G$4,$V1761-4,0))</f>
        <v/>
      </c>
      <c r="I1761" s="218" t="str">
        <f ca="1">IF(ISERROR($V1761),"",OFFSET('Smelter Look-up'!$H$4,$V1761-4,0))</f>
        <v/>
      </c>
      <c r="J1761" s="218" t="str">
        <f ca="1">IF(ISERROR($V1761),"",OFFSET('Smelter Look-up'!$I$4,$V1761-4,0))</f>
        <v/>
      </c>
      <c r="K1761" s="272"/>
      <c r="L1761" s="272"/>
      <c r="M1761" s="272"/>
      <c r="N1761" s="272"/>
      <c r="O1761" s="272"/>
      <c r="P1761" s="219"/>
      <c r="Q1761" s="273"/>
      <c r="R1761" s="216" t="str">
        <f ca="1">IF(ISERROR($V1761),"",OFFSET('Smelter Look-up'!$C$4,$V1761-4,0)&amp;"")</f>
        <v/>
      </c>
      <c r="S1761" s="224" t="str">
        <f t="shared" ca="1" si="249"/>
        <v/>
      </c>
      <c r="T1761" s="224" t="str">
        <f ca="1">IF(B1761="","",IF(ISERROR(MATCH($J1761,SorP!$B$1:$B$6230,0)),"",INDIRECT("'SorP'!$A$"&amp;MATCH($J1761,SorP!$B$1:$B$6230,0))))</f>
        <v/>
      </c>
      <c r="U1761" s="240"/>
      <c r="V1761" s="274" t="e">
        <f>IF(C1761="",NA(),MATCH($B1761&amp;$C1761,'Smelter Look-up'!$J:$J,0))</f>
        <v>#N/A</v>
      </c>
      <c r="W1761" s="275"/>
      <c r="X1761" s="275">
        <f t="shared" ca="1" si="250"/>
        <v>0</v>
      </c>
      <c r="Y1761" s="275"/>
      <c r="Z1761" s="275"/>
      <c r="AB1761" s="277" t="str">
        <f t="shared" si="251"/>
        <v/>
      </c>
    </row>
    <row r="1762" spans="1:28" s="276" customFormat="1" ht="20.25">
      <c r="A1762" s="330"/>
      <c r="B1762" s="216" t="str">
        <f>IF(LEN(A1762)=0,"",INDEX('Smelter Look-up'!$A:$A,MATCH($A1762,'Smelter Look-up'!$E:$E,0)))</f>
        <v/>
      </c>
      <c r="C1762" s="220" t="str">
        <f>IF(LEN(A1762)=0,"",INDEX('Smelter Look-up'!$C:$C,MATCH($A1762,'Smelter Look-up'!$E:$E,0)))</f>
        <v/>
      </c>
      <c r="D1762" s="282"/>
      <c r="E1762" s="216" t="str">
        <f ca="1">IF(ISERROR($V1762),"",OFFSET('Smelter Look-up'!$D$4,$V1762-4,0)&amp;"")</f>
        <v/>
      </c>
      <c r="F1762" s="216" t="str">
        <f ca="1">IF(ISERROR($V1762),"",OFFSET('Smelter Look-up'!$E$4,$V1762-4,0))</f>
        <v/>
      </c>
      <c r="G1762" s="216" t="str">
        <f ca="1">IF(C1762=$X$4,"Enter smelter details",IF(ISERROR($V1762),"",OFFSET('Smelter Look-up'!$F$4,$V1762-4,0)))</f>
        <v/>
      </c>
      <c r="H1762" s="217" t="str">
        <f ca="1">IF(ISERROR($V1762),"",OFFSET('Smelter Look-up'!$G$4,$V1762-4,0))</f>
        <v/>
      </c>
      <c r="I1762" s="218" t="str">
        <f ca="1">IF(ISERROR($V1762),"",OFFSET('Smelter Look-up'!$H$4,$V1762-4,0))</f>
        <v/>
      </c>
      <c r="J1762" s="218" t="str">
        <f ca="1">IF(ISERROR($V1762),"",OFFSET('Smelter Look-up'!$I$4,$V1762-4,0))</f>
        <v/>
      </c>
      <c r="K1762" s="272"/>
      <c r="L1762" s="272"/>
      <c r="M1762" s="272"/>
      <c r="N1762" s="272"/>
      <c r="O1762" s="272"/>
      <c r="P1762" s="219"/>
      <c r="Q1762" s="273"/>
      <c r="R1762" s="216" t="str">
        <f ca="1">IF(ISERROR($V1762),"",OFFSET('Smelter Look-up'!$C$4,$V1762-4,0)&amp;"")</f>
        <v/>
      </c>
      <c r="S1762" s="224" t="str">
        <f t="shared" ca="1" si="249"/>
        <v/>
      </c>
      <c r="T1762" s="224" t="str">
        <f ca="1">IF(B1762="","",IF(ISERROR(MATCH($J1762,SorP!$B$1:$B$6230,0)),"",INDIRECT("'SorP'!$A$"&amp;MATCH($J1762,SorP!$B$1:$B$6230,0))))</f>
        <v/>
      </c>
      <c r="U1762" s="240"/>
      <c r="V1762" s="274" t="e">
        <f>IF(C1762="",NA(),MATCH($B1762&amp;$C1762,'Smelter Look-up'!$J:$J,0))</f>
        <v>#N/A</v>
      </c>
      <c r="W1762" s="275"/>
      <c r="X1762" s="275">
        <f t="shared" ca="1" si="250"/>
        <v>0</v>
      </c>
      <c r="Y1762" s="275"/>
      <c r="Z1762" s="275"/>
      <c r="AB1762" s="277" t="str">
        <f t="shared" si="251"/>
        <v/>
      </c>
    </row>
    <row r="1763" spans="1:28" s="276" customFormat="1" ht="20.25">
      <c r="A1763" s="330"/>
      <c r="B1763" s="216" t="str">
        <f>IF(LEN(A1763)=0,"",INDEX('Smelter Look-up'!$A:$A,MATCH($A1763,'Smelter Look-up'!$E:$E,0)))</f>
        <v/>
      </c>
      <c r="C1763" s="220" t="str">
        <f>IF(LEN(A1763)=0,"",INDEX('Smelter Look-up'!$C:$C,MATCH($A1763,'Smelter Look-up'!$E:$E,0)))</f>
        <v/>
      </c>
      <c r="D1763" s="282"/>
      <c r="E1763" s="216" t="str">
        <f ca="1">IF(ISERROR($V1763),"",OFFSET('Smelter Look-up'!$D$4,$V1763-4,0)&amp;"")</f>
        <v/>
      </c>
      <c r="F1763" s="216" t="str">
        <f ca="1">IF(ISERROR($V1763),"",OFFSET('Smelter Look-up'!$E$4,$V1763-4,0))</f>
        <v/>
      </c>
      <c r="G1763" s="216" t="str">
        <f ca="1">IF(C1763=$X$4,"Enter smelter details",IF(ISERROR($V1763),"",OFFSET('Smelter Look-up'!$F$4,$V1763-4,0)))</f>
        <v/>
      </c>
      <c r="H1763" s="217" t="str">
        <f ca="1">IF(ISERROR($V1763),"",OFFSET('Smelter Look-up'!$G$4,$V1763-4,0))</f>
        <v/>
      </c>
      <c r="I1763" s="218" t="str">
        <f ca="1">IF(ISERROR($V1763),"",OFFSET('Smelter Look-up'!$H$4,$V1763-4,0))</f>
        <v/>
      </c>
      <c r="J1763" s="218" t="str">
        <f ca="1">IF(ISERROR($V1763),"",OFFSET('Smelter Look-up'!$I$4,$V1763-4,0))</f>
        <v/>
      </c>
      <c r="K1763" s="272"/>
      <c r="L1763" s="272"/>
      <c r="M1763" s="272"/>
      <c r="N1763" s="272"/>
      <c r="O1763" s="272"/>
      <c r="P1763" s="219"/>
      <c r="Q1763" s="273"/>
      <c r="R1763" s="216" t="str">
        <f ca="1">IF(ISERROR($V1763),"",OFFSET('Smelter Look-up'!$C$4,$V1763-4,0)&amp;"")</f>
        <v/>
      </c>
      <c r="S1763" s="224" t="str">
        <f t="shared" ca="1" si="249"/>
        <v/>
      </c>
      <c r="T1763" s="224" t="str">
        <f ca="1">IF(B1763="","",IF(ISERROR(MATCH($J1763,SorP!$B$1:$B$6230,0)),"",INDIRECT("'SorP'!$A$"&amp;MATCH($J1763,SorP!$B$1:$B$6230,0))))</f>
        <v/>
      </c>
      <c r="U1763" s="240"/>
      <c r="V1763" s="274" t="e">
        <f>IF(C1763="",NA(),MATCH($B1763&amp;$C1763,'Smelter Look-up'!$J:$J,0))</f>
        <v>#N/A</v>
      </c>
      <c r="W1763" s="275"/>
      <c r="X1763" s="275">
        <f t="shared" ca="1" si="250"/>
        <v>0</v>
      </c>
      <c r="Y1763" s="275"/>
      <c r="Z1763" s="275"/>
      <c r="AB1763" s="277" t="str">
        <f t="shared" si="251"/>
        <v/>
      </c>
    </row>
    <row r="1764" spans="1:28" s="276" customFormat="1" ht="20.25">
      <c r="A1764" s="330"/>
      <c r="B1764" s="216" t="str">
        <f>IF(LEN(A1764)=0,"",INDEX('Smelter Look-up'!$A:$A,MATCH($A1764,'Smelter Look-up'!$E:$E,0)))</f>
        <v/>
      </c>
      <c r="C1764" s="220" t="str">
        <f>IF(LEN(A1764)=0,"",INDEX('Smelter Look-up'!$C:$C,MATCH($A1764,'Smelter Look-up'!$E:$E,0)))</f>
        <v/>
      </c>
      <c r="D1764" s="282"/>
      <c r="E1764" s="216" t="str">
        <f ca="1">IF(ISERROR($V1764),"",OFFSET('Smelter Look-up'!$D$4,$V1764-4,0)&amp;"")</f>
        <v/>
      </c>
      <c r="F1764" s="216" t="str">
        <f ca="1">IF(ISERROR($V1764),"",OFFSET('Smelter Look-up'!$E$4,$V1764-4,0))</f>
        <v/>
      </c>
      <c r="G1764" s="216" t="str">
        <f ca="1">IF(C1764=$X$4,"Enter smelter details",IF(ISERROR($V1764),"",OFFSET('Smelter Look-up'!$F$4,$V1764-4,0)))</f>
        <v/>
      </c>
      <c r="H1764" s="217" t="str">
        <f ca="1">IF(ISERROR($V1764),"",OFFSET('Smelter Look-up'!$G$4,$V1764-4,0))</f>
        <v/>
      </c>
      <c r="I1764" s="218" t="str">
        <f ca="1">IF(ISERROR($V1764),"",OFFSET('Smelter Look-up'!$H$4,$V1764-4,0))</f>
        <v/>
      </c>
      <c r="J1764" s="218" t="str">
        <f ca="1">IF(ISERROR($V1764),"",OFFSET('Smelter Look-up'!$I$4,$V1764-4,0))</f>
        <v/>
      </c>
      <c r="K1764" s="272"/>
      <c r="L1764" s="272"/>
      <c r="M1764" s="272"/>
      <c r="N1764" s="272"/>
      <c r="O1764" s="272"/>
      <c r="P1764" s="219"/>
      <c r="Q1764" s="273"/>
      <c r="R1764" s="216" t="str">
        <f ca="1">IF(ISERROR($V1764),"",OFFSET('Smelter Look-up'!$C$4,$V1764-4,0)&amp;"")</f>
        <v/>
      </c>
      <c r="S1764" s="224" t="str">
        <f t="shared" ca="1" si="249"/>
        <v/>
      </c>
      <c r="T1764" s="224" t="str">
        <f ca="1">IF(B1764="","",IF(ISERROR(MATCH($J1764,SorP!$B$1:$B$6230,0)),"",INDIRECT("'SorP'!$A$"&amp;MATCH($J1764,SorP!$B$1:$B$6230,0))))</f>
        <v/>
      </c>
      <c r="U1764" s="240"/>
      <c r="V1764" s="274" t="e">
        <f>IF(C1764="",NA(),MATCH($B1764&amp;$C1764,'Smelter Look-up'!$J:$J,0))</f>
        <v>#N/A</v>
      </c>
      <c r="W1764" s="275"/>
      <c r="X1764" s="275">
        <f t="shared" ca="1" si="250"/>
        <v>0</v>
      </c>
      <c r="Y1764" s="275"/>
      <c r="Z1764" s="275"/>
      <c r="AB1764" s="277" t="str">
        <f t="shared" si="251"/>
        <v/>
      </c>
    </row>
    <row r="1765" spans="1:28" s="276" customFormat="1" ht="20.25">
      <c r="A1765" s="330"/>
      <c r="B1765" s="216" t="str">
        <f>IF(LEN(A1765)=0,"",INDEX('Smelter Look-up'!$A:$A,MATCH($A1765,'Smelter Look-up'!$E:$E,0)))</f>
        <v/>
      </c>
      <c r="C1765" s="220" t="str">
        <f>IF(LEN(A1765)=0,"",INDEX('Smelter Look-up'!$C:$C,MATCH($A1765,'Smelter Look-up'!$E:$E,0)))</f>
        <v/>
      </c>
      <c r="D1765" s="282"/>
      <c r="E1765" s="216" t="str">
        <f ca="1">IF(ISERROR($V1765),"",OFFSET('Smelter Look-up'!$D$4,$V1765-4,0)&amp;"")</f>
        <v/>
      </c>
      <c r="F1765" s="216" t="str">
        <f ca="1">IF(ISERROR($V1765),"",OFFSET('Smelter Look-up'!$E$4,$V1765-4,0))</f>
        <v/>
      </c>
      <c r="G1765" s="216" t="str">
        <f ca="1">IF(C1765=$X$4,"Enter smelter details",IF(ISERROR($V1765),"",OFFSET('Smelter Look-up'!$F$4,$V1765-4,0)))</f>
        <v/>
      </c>
      <c r="H1765" s="217" t="str">
        <f ca="1">IF(ISERROR($V1765),"",OFFSET('Smelter Look-up'!$G$4,$V1765-4,0))</f>
        <v/>
      </c>
      <c r="I1765" s="218" t="str">
        <f ca="1">IF(ISERROR($V1765),"",OFFSET('Smelter Look-up'!$H$4,$V1765-4,0))</f>
        <v/>
      </c>
      <c r="J1765" s="218" t="str">
        <f ca="1">IF(ISERROR($V1765),"",OFFSET('Smelter Look-up'!$I$4,$V1765-4,0))</f>
        <v/>
      </c>
      <c r="K1765" s="272"/>
      <c r="L1765" s="272"/>
      <c r="M1765" s="272"/>
      <c r="N1765" s="272"/>
      <c r="O1765" s="272"/>
      <c r="P1765" s="219"/>
      <c r="Q1765" s="273"/>
      <c r="R1765" s="216" t="str">
        <f ca="1">IF(ISERROR($V1765),"",OFFSET('Smelter Look-up'!$C$4,$V1765-4,0)&amp;"")</f>
        <v/>
      </c>
      <c r="S1765" s="224" t="str">
        <f t="shared" ca="1" si="249"/>
        <v/>
      </c>
      <c r="T1765" s="224" t="str">
        <f ca="1">IF(B1765="","",IF(ISERROR(MATCH($J1765,SorP!$B$1:$B$6230,0)),"",INDIRECT("'SorP'!$A$"&amp;MATCH($J1765,SorP!$B$1:$B$6230,0))))</f>
        <v/>
      </c>
      <c r="U1765" s="240"/>
      <c r="V1765" s="274" t="e">
        <f>IF(C1765="",NA(),MATCH($B1765&amp;$C1765,'Smelter Look-up'!$J:$J,0))</f>
        <v>#N/A</v>
      </c>
      <c r="W1765" s="275"/>
      <c r="X1765" s="275">
        <f t="shared" ca="1" si="250"/>
        <v>0</v>
      </c>
      <c r="Y1765" s="275"/>
      <c r="Z1765" s="275"/>
      <c r="AB1765" s="277" t="str">
        <f t="shared" si="251"/>
        <v/>
      </c>
    </row>
    <row r="1766" spans="1:28" s="276" customFormat="1" ht="20.25">
      <c r="A1766" s="330"/>
      <c r="B1766" s="216" t="str">
        <f>IF(LEN(A1766)=0,"",INDEX('Smelter Look-up'!$A:$A,MATCH($A1766,'Smelter Look-up'!$E:$E,0)))</f>
        <v/>
      </c>
      <c r="C1766" s="220" t="str">
        <f>IF(LEN(A1766)=0,"",INDEX('Smelter Look-up'!$C:$C,MATCH($A1766,'Smelter Look-up'!$E:$E,0)))</f>
        <v/>
      </c>
      <c r="D1766" s="282"/>
      <c r="E1766" s="216" t="str">
        <f ca="1">IF(ISERROR($V1766),"",OFFSET('Smelter Look-up'!$D$4,$V1766-4,0)&amp;"")</f>
        <v/>
      </c>
      <c r="F1766" s="216" t="str">
        <f ca="1">IF(ISERROR($V1766),"",OFFSET('Smelter Look-up'!$E$4,$V1766-4,0))</f>
        <v/>
      </c>
      <c r="G1766" s="216" t="str">
        <f ca="1">IF(C1766=$X$4,"Enter smelter details",IF(ISERROR($V1766),"",OFFSET('Smelter Look-up'!$F$4,$V1766-4,0)))</f>
        <v/>
      </c>
      <c r="H1766" s="217" t="str">
        <f ca="1">IF(ISERROR($V1766),"",OFFSET('Smelter Look-up'!$G$4,$V1766-4,0))</f>
        <v/>
      </c>
      <c r="I1766" s="218" t="str">
        <f ca="1">IF(ISERROR($V1766),"",OFFSET('Smelter Look-up'!$H$4,$V1766-4,0))</f>
        <v/>
      </c>
      <c r="J1766" s="218" t="str">
        <f ca="1">IF(ISERROR($V1766),"",OFFSET('Smelter Look-up'!$I$4,$V1766-4,0))</f>
        <v/>
      </c>
      <c r="K1766" s="272"/>
      <c r="L1766" s="272"/>
      <c r="M1766" s="272"/>
      <c r="N1766" s="272"/>
      <c r="O1766" s="272"/>
      <c r="P1766" s="219"/>
      <c r="Q1766" s="273"/>
      <c r="R1766" s="216" t="str">
        <f ca="1">IF(ISERROR($V1766),"",OFFSET('Smelter Look-up'!$C$4,$V1766-4,0)&amp;"")</f>
        <v/>
      </c>
      <c r="S1766" s="224" t="str">
        <f t="shared" ca="1" si="249"/>
        <v/>
      </c>
      <c r="T1766" s="224" t="str">
        <f ca="1">IF(B1766="","",IF(ISERROR(MATCH($J1766,SorP!$B$1:$B$6230,0)),"",INDIRECT("'SorP'!$A$"&amp;MATCH($J1766,SorP!$B$1:$B$6230,0))))</f>
        <v/>
      </c>
      <c r="U1766" s="240"/>
      <c r="V1766" s="274" t="e">
        <f>IF(C1766="",NA(),MATCH($B1766&amp;$C1766,'Smelter Look-up'!$J:$J,0))</f>
        <v>#N/A</v>
      </c>
      <c r="W1766" s="275"/>
      <c r="X1766" s="275">
        <f t="shared" ca="1" si="250"/>
        <v>0</v>
      </c>
      <c r="Y1766" s="275"/>
      <c r="Z1766" s="275"/>
      <c r="AB1766" s="277" t="str">
        <f t="shared" si="251"/>
        <v/>
      </c>
    </row>
    <row r="1767" spans="1:28" s="276" customFormat="1" ht="20.25">
      <c r="A1767" s="330"/>
      <c r="B1767" s="216" t="str">
        <f>IF(LEN(A1767)=0,"",INDEX('Smelter Look-up'!$A:$A,MATCH($A1767,'Smelter Look-up'!$E:$E,0)))</f>
        <v/>
      </c>
      <c r="C1767" s="220" t="str">
        <f>IF(LEN(A1767)=0,"",INDEX('Smelter Look-up'!$C:$C,MATCH($A1767,'Smelter Look-up'!$E:$E,0)))</f>
        <v/>
      </c>
      <c r="D1767" s="282"/>
      <c r="E1767" s="216" t="str">
        <f ca="1">IF(ISERROR($V1767),"",OFFSET('Smelter Look-up'!$D$4,$V1767-4,0)&amp;"")</f>
        <v/>
      </c>
      <c r="F1767" s="216" t="str">
        <f ca="1">IF(ISERROR($V1767),"",OFFSET('Smelter Look-up'!$E$4,$V1767-4,0))</f>
        <v/>
      </c>
      <c r="G1767" s="216" t="str">
        <f ca="1">IF(C1767=$X$4,"Enter smelter details",IF(ISERROR($V1767),"",OFFSET('Smelter Look-up'!$F$4,$V1767-4,0)))</f>
        <v/>
      </c>
      <c r="H1767" s="217" t="str">
        <f ca="1">IF(ISERROR($V1767),"",OFFSET('Smelter Look-up'!$G$4,$V1767-4,0))</f>
        <v/>
      </c>
      <c r="I1767" s="218" t="str">
        <f ca="1">IF(ISERROR($V1767),"",OFFSET('Smelter Look-up'!$H$4,$V1767-4,0))</f>
        <v/>
      </c>
      <c r="J1767" s="218" t="str">
        <f ca="1">IF(ISERROR($V1767),"",OFFSET('Smelter Look-up'!$I$4,$V1767-4,0))</f>
        <v/>
      </c>
      <c r="K1767" s="272"/>
      <c r="L1767" s="272"/>
      <c r="M1767" s="272"/>
      <c r="N1767" s="272"/>
      <c r="O1767" s="272"/>
      <c r="P1767" s="219"/>
      <c r="Q1767" s="273"/>
      <c r="R1767" s="216" t="str">
        <f ca="1">IF(ISERROR($V1767),"",OFFSET('Smelter Look-up'!$C$4,$V1767-4,0)&amp;"")</f>
        <v/>
      </c>
      <c r="S1767" s="224" t="str">
        <f t="shared" ca="1" si="249"/>
        <v/>
      </c>
      <c r="T1767" s="224" t="str">
        <f ca="1">IF(B1767="","",IF(ISERROR(MATCH($J1767,SorP!$B$1:$B$6230,0)),"",INDIRECT("'SorP'!$A$"&amp;MATCH($J1767,SorP!$B$1:$B$6230,0))))</f>
        <v/>
      </c>
      <c r="U1767" s="240"/>
      <c r="V1767" s="274" t="e">
        <f>IF(C1767="",NA(),MATCH($B1767&amp;$C1767,'Smelter Look-up'!$J:$J,0))</f>
        <v>#N/A</v>
      </c>
      <c r="W1767" s="275"/>
      <c r="X1767" s="275">
        <f t="shared" ca="1" si="250"/>
        <v>0</v>
      </c>
      <c r="Y1767" s="275"/>
      <c r="Z1767" s="275"/>
      <c r="AB1767" s="277" t="str">
        <f t="shared" si="251"/>
        <v/>
      </c>
    </row>
    <row r="1768" spans="1:28" s="276" customFormat="1" ht="20.25">
      <c r="A1768" s="330"/>
      <c r="B1768" s="216" t="str">
        <f>IF(LEN(A1768)=0,"",INDEX('Smelter Look-up'!$A:$A,MATCH($A1768,'Smelter Look-up'!$E:$E,0)))</f>
        <v/>
      </c>
      <c r="C1768" s="220" t="str">
        <f>IF(LEN(A1768)=0,"",INDEX('Smelter Look-up'!$C:$C,MATCH($A1768,'Smelter Look-up'!$E:$E,0)))</f>
        <v/>
      </c>
      <c r="D1768" s="282"/>
      <c r="E1768" s="216" t="str">
        <f ca="1">IF(ISERROR($V1768),"",OFFSET('Smelter Look-up'!$D$4,$V1768-4,0)&amp;"")</f>
        <v/>
      </c>
      <c r="F1768" s="216" t="str">
        <f ca="1">IF(ISERROR($V1768),"",OFFSET('Smelter Look-up'!$E$4,$V1768-4,0))</f>
        <v/>
      </c>
      <c r="G1768" s="216" t="str">
        <f ca="1">IF(C1768=$X$4,"Enter smelter details",IF(ISERROR($V1768),"",OFFSET('Smelter Look-up'!$F$4,$V1768-4,0)))</f>
        <v/>
      </c>
      <c r="H1768" s="217" t="str">
        <f ca="1">IF(ISERROR($V1768),"",OFFSET('Smelter Look-up'!$G$4,$V1768-4,0))</f>
        <v/>
      </c>
      <c r="I1768" s="218" t="str">
        <f ca="1">IF(ISERROR($V1768),"",OFFSET('Smelter Look-up'!$H$4,$V1768-4,0))</f>
        <v/>
      </c>
      <c r="J1768" s="218" t="str">
        <f ca="1">IF(ISERROR($V1768),"",OFFSET('Smelter Look-up'!$I$4,$V1768-4,0))</f>
        <v/>
      </c>
      <c r="K1768" s="272"/>
      <c r="L1768" s="272"/>
      <c r="M1768" s="272"/>
      <c r="N1768" s="272"/>
      <c r="O1768" s="272"/>
      <c r="P1768" s="219"/>
      <c r="Q1768" s="273"/>
      <c r="R1768" s="216" t="str">
        <f ca="1">IF(ISERROR($V1768),"",OFFSET('Smelter Look-up'!$C$4,$V1768-4,0)&amp;"")</f>
        <v/>
      </c>
      <c r="S1768" s="224" t="str">
        <f t="shared" ca="1" si="249"/>
        <v/>
      </c>
      <c r="T1768" s="224" t="str">
        <f ca="1">IF(B1768="","",IF(ISERROR(MATCH($J1768,SorP!$B$1:$B$6230,0)),"",INDIRECT("'SorP'!$A$"&amp;MATCH($J1768,SorP!$B$1:$B$6230,0))))</f>
        <v/>
      </c>
      <c r="U1768" s="240"/>
      <c r="V1768" s="274" t="e">
        <f>IF(C1768="",NA(),MATCH($B1768&amp;$C1768,'Smelter Look-up'!$J:$J,0))</f>
        <v>#N/A</v>
      </c>
      <c r="W1768" s="275"/>
      <c r="X1768" s="275">
        <f t="shared" ca="1" si="250"/>
        <v>0</v>
      </c>
      <c r="Y1768" s="275"/>
      <c r="Z1768" s="275"/>
      <c r="AB1768" s="277" t="str">
        <f t="shared" si="251"/>
        <v/>
      </c>
    </row>
    <row r="1769" spans="1:28" s="276" customFormat="1" ht="20.25">
      <c r="A1769" s="330"/>
      <c r="B1769" s="216" t="str">
        <f>IF(LEN(A1769)=0,"",INDEX('Smelter Look-up'!$A:$A,MATCH($A1769,'Smelter Look-up'!$E:$E,0)))</f>
        <v/>
      </c>
      <c r="C1769" s="220" t="str">
        <f>IF(LEN(A1769)=0,"",INDEX('Smelter Look-up'!$C:$C,MATCH($A1769,'Smelter Look-up'!$E:$E,0)))</f>
        <v/>
      </c>
      <c r="D1769" s="282"/>
      <c r="E1769" s="216" t="str">
        <f ca="1">IF(ISERROR($V1769),"",OFFSET('Smelter Look-up'!$D$4,$V1769-4,0)&amp;"")</f>
        <v/>
      </c>
      <c r="F1769" s="216" t="str">
        <f ca="1">IF(ISERROR($V1769),"",OFFSET('Smelter Look-up'!$E$4,$V1769-4,0))</f>
        <v/>
      </c>
      <c r="G1769" s="216" t="str">
        <f ca="1">IF(C1769=$X$4,"Enter smelter details",IF(ISERROR($V1769),"",OFFSET('Smelter Look-up'!$F$4,$V1769-4,0)))</f>
        <v/>
      </c>
      <c r="H1769" s="217" t="str">
        <f ca="1">IF(ISERROR($V1769),"",OFFSET('Smelter Look-up'!$G$4,$V1769-4,0))</f>
        <v/>
      </c>
      <c r="I1769" s="218" t="str">
        <f ca="1">IF(ISERROR($V1769),"",OFFSET('Smelter Look-up'!$H$4,$V1769-4,0))</f>
        <v/>
      </c>
      <c r="J1769" s="218" t="str">
        <f ca="1">IF(ISERROR($V1769),"",OFFSET('Smelter Look-up'!$I$4,$V1769-4,0))</f>
        <v/>
      </c>
      <c r="K1769" s="272"/>
      <c r="L1769" s="272"/>
      <c r="M1769" s="272"/>
      <c r="N1769" s="272"/>
      <c r="O1769" s="272"/>
      <c r="P1769" s="219"/>
      <c r="Q1769" s="273"/>
      <c r="R1769" s="216" t="str">
        <f ca="1">IF(ISERROR($V1769),"",OFFSET('Smelter Look-up'!$C$4,$V1769-4,0)&amp;"")</f>
        <v/>
      </c>
      <c r="S1769" s="224" t="str">
        <f t="shared" ca="1" si="249"/>
        <v/>
      </c>
      <c r="T1769" s="224" t="str">
        <f ca="1">IF(B1769="","",IF(ISERROR(MATCH($J1769,SorP!$B$1:$B$6230,0)),"",INDIRECT("'SorP'!$A$"&amp;MATCH($J1769,SorP!$B$1:$B$6230,0))))</f>
        <v/>
      </c>
      <c r="U1769" s="240"/>
      <c r="V1769" s="274" t="e">
        <f>IF(C1769="",NA(),MATCH($B1769&amp;$C1769,'Smelter Look-up'!$J:$J,0))</f>
        <v>#N/A</v>
      </c>
      <c r="W1769" s="275"/>
      <c r="X1769" s="275">
        <f t="shared" ca="1" si="250"/>
        <v>0</v>
      </c>
      <c r="Y1769" s="275"/>
      <c r="Z1769" s="275"/>
      <c r="AB1769" s="277" t="str">
        <f t="shared" si="251"/>
        <v/>
      </c>
    </row>
    <row r="1770" spans="1:28" s="276" customFormat="1" ht="20.25">
      <c r="A1770" s="330"/>
      <c r="B1770" s="216" t="str">
        <f>IF(LEN(A1770)=0,"",INDEX('Smelter Look-up'!$A:$A,MATCH($A1770,'Smelter Look-up'!$E:$E,0)))</f>
        <v/>
      </c>
      <c r="C1770" s="220" t="str">
        <f>IF(LEN(A1770)=0,"",INDEX('Smelter Look-up'!$C:$C,MATCH($A1770,'Smelter Look-up'!$E:$E,0)))</f>
        <v/>
      </c>
      <c r="D1770" s="282"/>
      <c r="E1770" s="216" t="str">
        <f ca="1">IF(ISERROR($V1770),"",OFFSET('Smelter Look-up'!$D$4,$V1770-4,0)&amp;"")</f>
        <v/>
      </c>
      <c r="F1770" s="216" t="str">
        <f ca="1">IF(ISERROR($V1770),"",OFFSET('Smelter Look-up'!$E$4,$V1770-4,0))</f>
        <v/>
      </c>
      <c r="G1770" s="216" t="str">
        <f ca="1">IF(C1770=$X$4,"Enter smelter details",IF(ISERROR($V1770),"",OFFSET('Smelter Look-up'!$F$4,$V1770-4,0)))</f>
        <v/>
      </c>
      <c r="H1770" s="217" t="str">
        <f ca="1">IF(ISERROR($V1770),"",OFFSET('Smelter Look-up'!$G$4,$V1770-4,0))</f>
        <v/>
      </c>
      <c r="I1770" s="218" t="str">
        <f ca="1">IF(ISERROR($V1770),"",OFFSET('Smelter Look-up'!$H$4,$V1770-4,0))</f>
        <v/>
      </c>
      <c r="J1770" s="218" t="str">
        <f ca="1">IF(ISERROR($V1770),"",OFFSET('Smelter Look-up'!$I$4,$V1770-4,0))</f>
        <v/>
      </c>
      <c r="K1770" s="272"/>
      <c r="L1770" s="272"/>
      <c r="M1770" s="272"/>
      <c r="N1770" s="272"/>
      <c r="O1770" s="272"/>
      <c r="P1770" s="219"/>
      <c r="Q1770" s="273"/>
      <c r="R1770" s="216" t="str">
        <f ca="1">IF(ISERROR($V1770),"",OFFSET('Smelter Look-up'!$C$4,$V1770-4,0)&amp;"")</f>
        <v/>
      </c>
      <c r="S1770" s="224" t="str">
        <f t="shared" ca="1" si="249"/>
        <v/>
      </c>
      <c r="T1770" s="224" t="str">
        <f ca="1">IF(B1770="","",IF(ISERROR(MATCH($J1770,SorP!$B$1:$B$6230,0)),"",INDIRECT("'SorP'!$A$"&amp;MATCH($J1770,SorP!$B$1:$B$6230,0))))</f>
        <v/>
      </c>
      <c r="U1770" s="240"/>
      <c r="V1770" s="274" t="e">
        <f>IF(C1770="",NA(),MATCH($B1770&amp;$C1770,'Smelter Look-up'!$J:$J,0))</f>
        <v>#N/A</v>
      </c>
      <c r="W1770" s="275"/>
      <c r="X1770" s="275">
        <f t="shared" ca="1" si="250"/>
        <v>0</v>
      </c>
      <c r="Y1770" s="275"/>
      <c r="Z1770" s="275"/>
      <c r="AB1770" s="277" t="str">
        <f t="shared" si="251"/>
        <v/>
      </c>
    </row>
    <row r="1771" spans="1:28" s="276" customFormat="1" ht="20.25">
      <c r="A1771" s="330"/>
      <c r="B1771" s="216" t="str">
        <f>IF(LEN(A1771)=0,"",INDEX('Smelter Look-up'!$A:$A,MATCH($A1771,'Smelter Look-up'!$E:$E,0)))</f>
        <v/>
      </c>
      <c r="C1771" s="220" t="str">
        <f>IF(LEN(A1771)=0,"",INDEX('Smelter Look-up'!$C:$C,MATCH($A1771,'Smelter Look-up'!$E:$E,0)))</f>
        <v/>
      </c>
      <c r="D1771" s="282"/>
      <c r="E1771" s="216" t="str">
        <f ca="1">IF(ISERROR($V1771),"",OFFSET('Smelter Look-up'!$D$4,$V1771-4,0)&amp;"")</f>
        <v/>
      </c>
      <c r="F1771" s="216" t="str">
        <f ca="1">IF(ISERROR($V1771),"",OFFSET('Smelter Look-up'!$E$4,$V1771-4,0))</f>
        <v/>
      </c>
      <c r="G1771" s="216" t="str">
        <f ca="1">IF(C1771=$X$4,"Enter smelter details",IF(ISERROR($V1771),"",OFFSET('Smelter Look-up'!$F$4,$V1771-4,0)))</f>
        <v/>
      </c>
      <c r="H1771" s="217" t="str">
        <f ca="1">IF(ISERROR($V1771),"",OFFSET('Smelter Look-up'!$G$4,$V1771-4,0))</f>
        <v/>
      </c>
      <c r="I1771" s="218" t="str">
        <f ca="1">IF(ISERROR($V1771),"",OFFSET('Smelter Look-up'!$H$4,$V1771-4,0))</f>
        <v/>
      </c>
      <c r="J1771" s="218" t="str">
        <f ca="1">IF(ISERROR($V1771),"",OFFSET('Smelter Look-up'!$I$4,$V1771-4,0))</f>
        <v/>
      </c>
      <c r="K1771" s="272"/>
      <c r="L1771" s="272"/>
      <c r="M1771" s="272"/>
      <c r="N1771" s="272"/>
      <c r="O1771" s="272"/>
      <c r="P1771" s="219"/>
      <c r="Q1771" s="273"/>
      <c r="R1771" s="216" t="str">
        <f ca="1">IF(ISERROR($V1771),"",OFFSET('Smelter Look-up'!$C$4,$V1771-4,0)&amp;"")</f>
        <v/>
      </c>
      <c r="S1771" s="224" t="str">
        <f t="shared" ca="1" si="249"/>
        <v/>
      </c>
      <c r="T1771" s="224" t="str">
        <f ca="1">IF(B1771="","",IF(ISERROR(MATCH($J1771,SorP!$B$1:$B$6230,0)),"",INDIRECT("'SorP'!$A$"&amp;MATCH($J1771,SorP!$B$1:$B$6230,0))))</f>
        <v/>
      </c>
      <c r="U1771" s="240"/>
      <c r="V1771" s="274" t="e">
        <f>IF(C1771="",NA(),MATCH($B1771&amp;$C1771,'Smelter Look-up'!$J:$J,0))</f>
        <v>#N/A</v>
      </c>
      <c r="W1771" s="275"/>
      <c r="X1771" s="275">
        <f t="shared" ca="1" si="250"/>
        <v>0</v>
      </c>
      <c r="Y1771" s="275"/>
      <c r="Z1771" s="275"/>
      <c r="AB1771" s="277" t="str">
        <f t="shared" si="251"/>
        <v/>
      </c>
    </row>
    <row r="1772" spans="1:28" s="276" customFormat="1" ht="20.25">
      <c r="A1772" s="330"/>
      <c r="B1772" s="216" t="str">
        <f>IF(LEN(A1772)=0,"",INDEX('Smelter Look-up'!$A:$A,MATCH($A1772,'Smelter Look-up'!$E:$E,0)))</f>
        <v/>
      </c>
      <c r="C1772" s="220" t="str">
        <f>IF(LEN(A1772)=0,"",INDEX('Smelter Look-up'!$C:$C,MATCH($A1772,'Smelter Look-up'!$E:$E,0)))</f>
        <v/>
      </c>
      <c r="D1772" s="282"/>
      <c r="E1772" s="216" t="str">
        <f ca="1">IF(ISERROR($V1772),"",OFFSET('Smelter Look-up'!$D$4,$V1772-4,0)&amp;"")</f>
        <v/>
      </c>
      <c r="F1772" s="216" t="str">
        <f ca="1">IF(ISERROR($V1772),"",OFFSET('Smelter Look-up'!$E$4,$V1772-4,0))</f>
        <v/>
      </c>
      <c r="G1772" s="216" t="str">
        <f ca="1">IF(C1772=$X$4,"Enter smelter details",IF(ISERROR($V1772),"",OFFSET('Smelter Look-up'!$F$4,$V1772-4,0)))</f>
        <v/>
      </c>
      <c r="H1772" s="217" t="str">
        <f ca="1">IF(ISERROR($V1772),"",OFFSET('Smelter Look-up'!$G$4,$V1772-4,0))</f>
        <v/>
      </c>
      <c r="I1772" s="218" t="str">
        <f ca="1">IF(ISERROR($V1772),"",OFFSET('Smelter Look-up'!$H$4,$V1772-4,0))</f>
        <v/>
      </c>
      <c r="J1772" s="218" t="str">
        <f ca="1">IF(ISERROR($V1772),"",OFFSET('Smelter Look-up'!$I$4,$V1772-4,0))</f>
        <v/>
      </c>
      <c r="K1772" s="272"/>
      <c r="L1772" s="272"/>
      <c r="M1772" s="272"/>
      <c r="N1772" s="272"/>
      <c r="O1772" s="272"/>
      <c r="P1772" s="219"/>
      <c r="Q1772" s="273"/>
      <c r="R1772" s="216" t="str">
        <f ca="1">IF(ISERROR($V1772),"",OFFSET('Smelter Look-up'!$C$4,$V1772-4,0)&amp;"")</f>
        <v/>
      </c>
      <c r="S1772" s="224" t="str">
        <f t="shared" ca="1" si="249"/>
        <v/>
      </c>
      <c r="T1772" s="224" t="str">
        <f ca="1">IF(B1772="","",IF(ISERROR(MATCH($J1772,SorP!$B$1:$B$6230,0)),"",INDIRECT("'SorP'!$A$"&amp;MATCH($J1772,SorP!$B$1:$B$6230,0))))</f>
        <v/>
      </c>
      <c r="U1772" s="240"/>
      <c r="V1772" s="274" t="e">
        <f>IF(C1772="",NA(),MATCH($B1772&amp;$C1772,'Smelter Look-up'!$J:$J,0))</f>
        <v>#N/A</v>
      </c>
      <c r="W1772" s="275"/>
      <c r="X1772" s="275">
        <f t="shared" ca="1" si="250"/>
        <v>0</v>
      </c>
      <c r="Y1772" s="275"/>
      <c r="Z1772" s="275"/>
      <c r="AB1772" s="277" t="str">
        <f t="shared" si="251"/>
        <v/>
      </c>
    </row>
    <row r="1773" spans="1:28" s="276" customFormat="1" ht="20.25">
      <c r="A1773" s="330"/>
      <c r="B1773" s="216" t="str">
        <f>IF(LEN(A1773)=0,"",INDEX('Smelter Look-up'!$A:$A,MATCH($A1773,'Smelter Look-up'!$E:$E,0)))</f>
        <v/>
      </c>
      <c r="C1773" s="220" t="str">
        <f>IF(LEN(A1773)=0,"",INDEX('Smelter Look-up'!$C:$C,MATCH($A1773,'Smelter Look-up'!$E:$E,0)))</f>
        <v/>
      </c>
      <c r="D1773" s="282"/>
      <c r="E1773" s="216" t="str">
        <f ca="1">IF(ISERROR($V1773),"",OFFSET('Smelter Look-up'!$D$4,$V1773-4,0)&amp;"")</f>
        <v/>
      </c>
      <c r="F1773" s="216" t="str">
        <f ca="1">IF(ISERROR($V1773),"",OFFSET('Smelter Look-up'!$E$4,$V1773-4,0))</f>
        <v/>
      </c>
      <c r="G1773" s="216" t="str">
        <f ca="1">IF(C1773=$X$4,"Enter smelter details",IF(ISERROR($V1773),"",OFFSET('Smelter Look-up'!$F$4,$V1773-4,0)))</f>
        <v/>
      </c>
      <c r="H1773" s="217" t="str">
        <f ca="1">IF(ISERROR($V1773),"",OFFSET('Smelter Look-up'!$G$4,$V1773-4,0))</f>
        <v/>
      </c>
      <c r="I1773" s="218" t="str">
        <f ca="1">IF(ISERROR($V1773),"",OFFSET('Smelter Look-up'!$H$4,$V1773-4,0))</f>
        <v/>
      </c>
      <c r="J1773" s="218" t="str">
        <f ca="1">IF(ISERROR($V1773),"",OFFSET('Smelter Look-up'!$I$4,$V1773-4,0))</f>
        <v/>
      </c>
      <c r="K1773" s="272"/>
      <c r="L1773" s="272"/>
      <c r="M1773" s="272"/>
      <c r="N1773" s="272"/>
      <c r="O1773" s="272"/>
      <c r="P1773" s="219"/>
      <c r="Q1773" s="273"/>
      <c r="R1773" s="216" t="str">
        <f ca="1">IF(ISERROR($V1773),"",OFFSET('Smelter Look-up'!$C$4,$V1773-4,0)&amp;"")</f>
        <v/>
      </c>
      <c r="S1773" s="224" t="str">
        <f t="shared" ca="1" si="249"/>
        <v/>
      </c>
      <c r="T1773" s="224" t="str">
        <f ca="1">IF(B1773="","",IF(ISERROR(MATCH($J1773,SorP!$B$1:$B$6230,0)),"",INDIRECT("'SorP'!$A$"&amp;MATCH($J1773,SorP!$B$1:$B$6230,0))))</f>
        <v/>
      </c>
      <c r="U1773" s="240"/>
      <c r="V1773" s="274" t="e">
        <f>IF(C1773="",NA(),MATCH($B1773&amp;$C1773,'Smelter Look-up'!$J:$J,0))</f>
        <v>#N/A</v>
      </c>
      <c r="W1773" s="275"/>
      <c r="X1773" s="275">
        <f t="shared" ca="1" si="250"/>
        <v>0</v>
      </c>
      <c r="Y1773" s="275"/>
      <c r="Z1773" s="275"/>
      <c r="AB1773" s="277" t="str">
        <f t="shared" si="251"/>
        <v/>
      </c>
    </row>
    <row r="1774" spans="1:28" s="276" customFormat="1" ht="20.25">
      <c r="A1774" s="330"/>
      <c r="B1774" s="216" t="str">
        <f>IF(LEN(A1774)=0,"",INDEX('Smelter Look-up'!$A:$A,MATCH($A1774,'Smelter Look-up'!$E:$E,0)))</f>
        <v/>
      </c>
      <c r="C1774" s="220" t="str">
        <f>IF(LEN(A1774)=0,"",INDEX('Smelter Look-up'!$C:$C,MATCH($A1774,'Smelter Look-up'!$E:$E,0)))</f>
        <v/>
      </c>
      <c r="D1774" s="282"/>
      <c r="E1774" s="216" t="str">
        <f ca="1">IF(ISERROR($V1774),"",OFFSET('Smelter Look-up'!$D$4,$V1774-4,0)&amp;"")</f>
        <v/>
      </c>
      <c r="F1774" s="216" t="str">
        <f ca="1">IF(ISERROR($V1774),"",OFFSET('Smelter Look-up'!$E$4,$V1774-4,0))</f>
        <v/>
      </c>
      <c r="G1774" s="216" t="str">
        <f ca="1">IF(C1774=$X$4,"Enter smelter details",IF(ISERROR($V1774),"",OFFSET('Smelter Look-up'!$F$4,$V1774-4,0)))</f>
        <v/>
      </c>
      <c r="H1774" s="217" t="str">
        <f ca="1">IF(ISERROR($V1774),"",OFFSET('Smelter Look-up'!$G$4,$V1774-4,0))</f>
        <v/>
      </c>
      <c r="I1774" s="218" t="str">
        <f ca="1">IF(ISERROR($V1774),"",OFFSET('Smelter Look-up'!$H$4,$V1774-4,0))</f>
        <v/>
      </c>
      <c r="J1774" s="218" t="str">
        <f ca="1">IF(ISERROR($V1774),"",OFFSET('Smelter Look-up'!$I$4,$V1774-4,0))</f>
        <v/>
      </c>
      <c r="K1774" s="272"/>
      <c r="L1774" s="272"/>
      <c r="M1774" s="272"/>
      <c r="N1774" s="272"/>
      <c r="O1774" s="272"/>
      <c r="P1774" s="219"/>
      <c r="Q1774" s="273"/>
      <c r="R1774" s="216" t="str">
        <f ca="1">IF(ISERROR($V1774),"",OFFSET('Smelter Look-up'!$C$4,$V1774-4,0)&amp;"")</f>
        <v/>
      </c>
      <c r="S1774" s="224" t="str">
        <f t="shared" ca="1" si="249"/>
        <v/>
      </c>
      <c r="T1774" s="224" t="str">
        <f ca="1">IF(B1774="","",IF(ISERROR(MATCH($J1774,SorP!$B$1:$B$6230,0)),"",INDIRECT("'SorP'!$A$"&amp;MATCH($J1774,SorP!$B$1:$B$6230,0))))</f>
        <v/>
      </c>
      <c r="U1774" s="240"/>
      <c r="V1774" s="274" t="e">
        <f>IF(C1774="",NA(),MATCH($B1774&amp;$C1774,'Smelter Look-up'!$J:$J,0))</f>
        <v>#N/A</v>
      </c>
      <c r="W1774" s="275"/>
      <c r="X1774" s="275">
        <f t="shared" ca="1" si="250"/>
        <v>0</v>
      </c>
      <c r="Y1774" s="275"/>
      <c r="Z1774" s="275"/>
      <c r="AB1774" s="277" t="str">
        <f t="shared" si="251"/>
        <v/>
      </c>
    </row>
    <row r="1775" spans="1:28" s="276" customFormat="1" ht="20.25">
      <c r="A1775" s="330"/>
      <c r="B1775" s="216" t="str">
        <f>IF(LEN(A1775)=0,"",INDEX('Smelter Look-up'!$A:$A,MATCH($A1775,'Smelter Look-up'!$E:$E,0)))</f>
        <v/>
      </c>
      <c r="C1775" s="220" t="str">
        <f>IF(LEN(A1775)=0,"",INDEX('Smelter Look-up'!$C:$C,MATCH($A1775,'Smelter Look-up'!$E:$E,0)))</f>
        <v/>
      </c>
      <c r="D1775" s="282"/>
      <c r="E1775" s="216" t="str">
        <f ca="1">IF(ISERROR($V1775),"",OFFSET('Smelter Look-up'!$D$4,$V1775-4,0)&amp;"")</f>
        <v/>
      </c>
      <c r="F1775" s="216" t="str">
        <f ca="1">IF(ISERROR($V1775),"",OFFSET('Smelter Look-up'!$E$4,$V1775-4,0))</f>
        <v/>
      </c>
      <c r="G1775" s="216" t="str">
        <f ca="1">IF(C1775=$X$4,"Enter smelter details",IF(ISERROR($V1775),"",OFFSET('Smelter Look-up'!$F$4,$V1775-4,0)))</f>
        <v/>
      </c>
      <c r="H1775" s="217" t="str">
        <f ca="1">IF(ISERROR($V1775),"",OFFSET('Smelter Look-up'!$G$4,$V1775-4,0))</f>
        <v/>
      </c>
      <c r="I1775" s="218" t="str">
        <f ca="1">IF(ISERROR($V1775),"",OFFSET('Smelter Look-up'!$H$4,$V1775-4,0))</f>
        <v/>
      </c>
      <c r="J1775" s="218" t="str">
        <f ca="1">IF(ISERROR($V1775),"",OFFSET('Smelter Look-up'!$I$4,$V1775-4,0))</f>
        <v/>
      </c>
      <c r="K1775" s="272"/>
      <c r="L1775" s="272"/>
      <c r="M1775" s="272"/>
      <c r="N1775" s="272"/>
      <c r="O1775" s="272"/>
      <c r="P1775" s="219"/>
      <c r="Q1775" s="273"/>
      <c r="R1775" s="216" t="str">
        <f ca="1">IF(ISERROR($V1775),"",OFFSET('Smelter Look-up'!$C$4,$V1775-4,0)&amp;"")</f>
        <v/>
      </c>
      <c r="S1775" s="224" t="str">
        <f t="shared" ca="1" si="249"/>
        <v/>
      </c>
      <c r="T1775" s="224" t="str">
        <f ca="1">IF(B1775="","",IF(ISERROR(MATCH($J1775,SorP!$B$1:$B$6230,0)),"",INDIRECT("'SorP'!$A$"&amp;MATCH($J1775,SorP!$B$1:$B$6230,0))))</f>
        <v/>
      </c>
      <c r="U1775" s="240"/>
      <c r="V1775" s="274" t="e">
        <f>IF(C1775="",NA(),MATCH($B1775&amp;$C1775,'Smelter Look-up'!$J:$J,0))</f>
        <v>#N/A</v>
      </c>
      <c r="W1775" s="275"/>
      <c r="X1775" s="275">
        <f t="shared" ca="1" si="250"/>
        <v>0</v>
      </c>
      <c r="Y1775" s="275"/>
      <c r="Z1775" s="275"/>
      <c r="AB1775" s="277" t="str">
        <f t="shared" si="251"/>
        <v/>
      </c>
    </row>
    <row r="1776" spans="1:28" s="276" customFormat="1" ht="20.25">
      <c r="A1776" s="330"/>
      <c r="B1776" s="216" t="str">
        <f>IF(LEN(A1776)=0,"",INDEX('Smelter Look-up'!$A:$A,MATCH($A1776,'Smelter Look-up'!$E:$E,0)))</f>
        <v/>
      </c>
      <c r="C1776" s="220" t="str">
        <f>IF(LEN(A1776)=0,"",INDEX('Smelter Look-up'!$C:$C,MATCH($A1776,'Smelter Look-up'!$E:$E,0)))</f>
        <v/>
      </c>
      <c r="D1776" s="282"/>
      <c r="E1776" s="216" t="str">
        <f ca="1">IF(ISERROR($V1776),"",OFFSET('Smelter Look-up'!$D$4,$V1776-4,0)&amp;"")</f>
        <v/>
      </c>
      <c r="F1776" s="216" t="str">
        <f ca="1">IF(ISERROR($V1776),"",OFFSET('Smelter Look-up'!$E$4,$V1776-4,0))</f>
        <v/>
      </c>
      <c r="G1776" s="216" t="str">
        <f ca="1">IF(C1776=$X$4,"Enter smelter details",IF(ISERROR($V1776),"",OFFSET('Smelter Look-up'!$F$4,$V1776-4,0)))</f>
        <v/>
      </c>
      <c r="H1776" s="217" t="str">
        <f ca="1">IF(ISERROR($V1776),"",OFFSET('Smelter Look-up'!$G$4,$V1776-4,0))</f>
        <v/>
      </c>
      <c r="I1776" s="218" t="str">
        <f ca="1">IF(ISERROR($V1776),"",OFFSET('Smelter Look-up'!$H$4,$V1776-4,0))</f>
        <v/>
      </c>
      <c r="J1776" s="218" t="str">
        <f ca="1">IF(ISERROR($V1776),"",OFFSET('Smelter Look-up'!$I$4,$V1776-4,0))</f>
        <v/>
      </c>
      <c r="K1776" s="272"/>
      <c r="L1776" s="272"/>
      <c r="M1776" s="272"/>
      <c r="N1776" s="272"/>
      <c r="O1776" s="272"/>
      <c r="P1776" s="219"/>
      <c r="Q1776" s="273"/>
      <c r="R1776" s="216" t="str">
        <f ca="1">IF(ISERROR($V1776),"",OFFSET('Smelter Look-up'!$C$4,$V1776-4,0)&amp;"")</f>
        <v/>
      </c>
      <c r="S1776" s="224" t="str">
        <f t="shared" ca="1" si="249"/>
        <v/>
      </c>
      <c r="T1776" s="224" t="str">
        <f ca="1">IF(B1776="","",IF(ISERROR(MATCH($J1776,SorP!$B$1:$B$6230,0)),"",INDIRECT("'SorP'!$A$"&amp;MATCH($J1776,SorP!$B$1:$B$6230,0))))</f>
        <v/>
      </c>
      <c r="U1776" s="240"/>
      <c r="V1776" s="274" t="e">
        <f>IF(C1776="",NA(),MATCH($B1776&amp;$C1776,'Smelter Look-up'!$J:$J,0))</f>
        <v>#N/A</v>
      </c>
      <c r="W1776" s="275"/>
      <c r="X1776" s="275">
        <f t="shared" ca="1" si="250"/>
        <v>0</v>
      </c>
      <c r="Y1776" s="275"/>
      <c r="Z1776" s="275"/>
      <c r="AB1776" s="277" t="str">
        <f t="shared" si="251"/>
        <v/>
      </c>
    </row>
    <row r="1777" spans="1:28" s="276" customFormat="1" ht="20.25">
      <c r="A1777" s="330"/>
      <c r="B1777" s="216" t="str">
        <f>IF(LEN(A1777)=0,"",INDEX('Smelter Look-up'!$A:$A,MATCH($A1777,'Smelter Look-up'!$E:$E,0)))</f>
        <v/>
      </c>
      <c r="C1777" s="220" t="str">
        <f>IF(LEN(A1777)=0,"",INDEX('Smelter Look-up'!$C:$C,MATCH($A1777,'Smelter Look-up'!$E:$E,0)))</f>
        <v/>
      </c>
      <c r="D1777" s="282"/>
      <c r="E1777" s="216" t="str">
        <f ca="1">IF(ISERROR($V1777),"",OFFSET('Smelter Look-up'!$D$4,$V1777-4,0)&amp;"")</f>
        <v/>
      </c>
      <c r="F1777" s="216" t="str">
        <f ca="1">IF(ISERROR($V1777),"",OFFSET('Smelter Look-up'!$E$4,$V1777-4,0))</f>
        <v/>
      </c>
      <c r="G1777" s="216" t="str">
        <f ca="1">IF(C1777=$X$4,"Enter smelter details",IF(ISERROR($V1777),"",OFFSET('Smelter Look-up'!$F$4,$V1777-4,0)))</f>
        <v/>
      </c>
      <c r="H1777" s="217" t="str">
        <f ca="1">IF(ISERROR($V1777),"",OFFSET('Smelter Look-up'!$G$4,$V1777-4,0))</f>
        <v/>
      </c>
      <c r="I1777" s="218" t="str">
        <f ca="1">IF(ISERROR($V1777),"",OFFSET('Smelter Look-up'!$H$4,$V1777-4,0))</f>
        <v/>
      </c>
      <c r="J1777" s="218" t="str">
        <f ca="1">IF(ISERROR($V1777),"",OFFSET('Smelter Look-up'!$I$4,$V1777-4,0))</f>
        <v/>
      </c>
      <c r="K1777" s="272"/>
      <c r="L1777" s="272"/>
      <c r="M1777" s="272"/>
      <c r="N1777" s="272"/>
      <c r="O1777" s="272"/>
      <c r="P1777" s="219"/>
      <c r="Q1777" s="273"/>
      <c r="R1777" s="216" t="str">
        <f ca="1">IF(ISERROR($V1777),"",OFFSET('Smelter Look-up'!$C$4,$V1777-4,0)&amp;"")</f>
        <v/>
      </c>
      <c r="S1777" s="224" t="str">
        <f t="shared" ca="1" si="249"/>
        <v/>
      </c>
      <c r="T1777" s="224" t="str">
        <f ca="1">IF(B1777="","",IF(ISERROR(MATCH($J1777,SorP!$B$1:$B$6230,0)),"",INDIRECT("'SorP'!$A$"&amp;MATCH($J1777,SorP!$B$1:$B$6230,0))))</f>
        <v/>
      </c>
      <c r="U1777" s="240"/>
      <c r="V1777" s="274" t="e">
        <f>IF(C1777="",NA(),MATCH($B1777&amp;$C1777,'Smelter Look-up'!$J:$J,0))</f>
        <v>#N/A</v>
      </c>
      <c r="W1777" s="275"/>
      <c r="X1777" s="275">
        <f t="shared" ca="1" si="250"/>
        <v>0</v>
      </c>
      <c r="Y1777" s="275"/>
      <c r="Z1777" s="275"/>
      <c r="AB1777" s="277" t="str">
        <f t="shared" si="251"/>
        <v/>
      </c>
    </row>
    <row r="1778" spans="1:28" s="276" customFormat="1" ht="20.25">
      <c r="A1778" s="330"/>
      <c r="B1778" s="216" t="str">
        <f>IF(LEN(A1778)=0,"",INDEX('Smelter Look-up'!$A:$A,MATCH($A1778,'Smelter Look-up'!$E:$E,0)))</f>
        <v/>
      </c>
      <c r="C1778" s="220" t="str">
        <f>IF(LEN(A1778)=0,"",INDEX('Smelter Look-up'!$C:$C,MATCH($A1778,'Smelter Look-up'!$E:$E,0)))</f>
        <v/>
      </c>
      <c r="D1778" s="282"/>
      <c r="E1778" s="216" t="str">
        <f ca="1">IF(ISERROR($V1778),"",OFFSET('Smelter Look-up'!$D$4,$V1778-4,0)&amp;"")</f>
        <v/>
      </c>
      <c r="F1778" s="216" t="str">
        <f ca="1">IF(ISERROR($V1778),"",OFFSET('Smelter Look-up'!$E$4,$V1778-4,0))</f>
        <v/>
      </c>
      <c r="G1778" s="216" t="str">
        <f ca="1">IF(C1778=$X$4,"Enter smelter details",IF(ISERROR($V1778),"",OFFSET('Smelter Look-up'!$F$4,$V1778-4,0)))</f>
        <v/>
      </c>
      <c r="H1778" s="217" t="str">
        <f ca="1">IF(ISERROR($V1778),"",OFFSET('Smelter Look-up'!$G$4,$V1778-4,0))</f>
        <v/>
      </c>
      <c r="I1778" s="218" t="str">
        <f ca="1">IF(ISERROR($V1778),"",OFFSET('Smelter Look-up'!$H$4,$V1778-4,0))</f>
        <v/>
      </c>
      <c r="J1778" s="218" t="str">
        <f ca="1">IF(ISERROR($V1778),"",OFFSET('Smelter Look-up'!$I$4,$V1778-4,0))</f>
        <v/>
      </c>
      <c r="K1778" s="272"/>
      <c r="L1778" s="272"/>
      <c r="M1778" s="272"/>
      <c r="N1778" s="272"/>
      <c r="O1778" s="272"/>
      <c r="P1778" s="219"/>
      <c r="Q1778" s="273"/>
      <c r="R1778" s="216" t="str">
        <f ca="1">IF(ISERROR($V1778),"",OFFSET('Smelter Look-up'!$C$4,$V1778-4,0)&amp;"")</f>
        <v/>
      </c>
      <c r="S1778" s="224" t="str">
        <f t="shared" ca="1" si="249"/>
        <v/>
      </c>
      <c r="T1778" s="224" t="str">
        <f ca="1">IF(B1778="","",IF(ISERROR(MATCH($J1778,SorP!$B$1:$B$6230,0)),"",INDIRECT("'SorP'!$A$"&amp;MATCH($J1778,SorP!$B$1:$B$6230,0))))</f>
        <v/>
      </c>
      <c r="U1778" s="240"/>
      <c r="V1778" s="274" t="e">
        <f>IF(C1778="",NA(),MATCH($B1778&amp;$C1778,'Smelter Look-up'!$J:$J,0))</f>
        <v>#N/A</v>
      </c>
      <c r="W1778" s="275"/>
      <c r="X1778" s="275">
        <f t="shared" ca="1" si="250"/>
        <v>0</v>
      </c>
      <c r="Y1778" s="275"/>
      <c r="Z1778" s="275"/>
      <c r="AB1778" s="277" t="str">
        <f t="shared" si="251"/>
        <v/>
      </c>
    </row>
    <row r="1779" spans="1:28" s="276" customFormat="1" ht="20.25">
      <c r="A1779" s="330"/>
      <c r="B1779" s="216" t="str">
        <f>IF(LEN(A1779)=0,"",INDEX('Smelter Look-up'!$A:$A,MATCH($A1779,'Smelter Look-up'!$E:$E,0)))</f>
        <v/>
      </c>
      <c r="C1779" s="220" t="str">
        <f>IF(LEN(A1779)=0,"",INDEX('Smelter Look-up'!$C:$C,MATCH($A1779,'Smelter Look-up'!$E:$E,0)))</f>
        <v/>
      </c>
      <c r="D1779" s="282"/>
      <c r="E1779" s="216" t="str">
        <f ca="1">IF(ISERROR($V1779),"",OFFSET('Smelter Look-up'!$D$4,$V1779-4,0)&amp;"")</f>
        <v/>
      </c>
      <c r="F1779" s="216" t="str">
        <f ca="1">IF(ISERROR($V1779),"",OFFSET('Smelter Look-up'!$E$4,$V1779-4,0))</f>
        <v/>
      </c>
      <c r="G1779" s="216" t="str">
        <f ca="1">IF(C1779=$X$4,"Enter smelter details",IF(ISERROR($V1779),"",OFFSET('Smelter Look-up'!$F$4,$V1779-4,0)))</f>
        <v/>
      </c>
      <c r="H1779" s="217" t="str">
        <f ca="1">IF(ISERROR($V1779),"",OFFSET('Smelter Look-up'!$G$4,$V1779-4,0))</f>
        <v/>
      </c>
      <c r="I1779" s="218" t="str">
        <f ca="1">IF(ISERROR($V1779),"",OFFSET('Smelter Look-up'!$H$4,$V1779-4,0))</f>
        <v/>
      </c>
      <c r="J1779" s="218" t="str">
        <f ca="1">IF(ISERROR($V1779),"",OFFSET('Smelter Look-up'!$I$4,$V1779-4,0))</f>
        <v/>
      </c>
      <c r="K1779" s="272"/>
      <c r="L1779" s="272"/>
      <c r="M1779" s="272"/>
      <c r="N1779" s="272"/>
      <c r="O1779" s="272"/>
      <c r="P1779" s="219"/>
      <c r="Q1779" s="273"/>
      <c r="R1779" s="216" t="str">
        <f ca="1">IF(ISERROR($V1779),"",OFFSET('Smelter Look-up'!$C$4,$V1779-4,0)&amp;"")</f>
        <v/>
      </c>
      <c r="S1779" s="224" t="str">
        <f t="shared" ca="1" si="249"/>
        <v/>
      </c>
      <c r="T1779" s="224" t="str">
        <f ca="1">IF(B1779="","",IF(ISERROR(MATCH($J1779,SorP!$B$1:$B$6230,0)),"",INDIRECT("'SorP'!$A$"&amp;MATCH($J1779,SorP!$B$1:$B$6230,0))))</f>
        <v/>
      </c>
      <c r="U1779" s="240"/>
      <c r="V1779" s="274" t="e">
        <f>IF(C1779="",NA(),MATCH($B1779&amp;$C1779,'Smelter Look-up'!$J:$J,0))</f>
        <v>#N/A</v>
      </c>
      <c r="W1779" s="275"/>
      <c r="X1779" s="275">
        <f t="shared" ca="1" si="250"/>
        <v>0</v>
      </c>
      <c r="Y1779" s="275"/>
      <c r="Z1779" s="275"/>
      <c r="AB1779" s="277" t="str">
        <f t="shared" si="251"/>
        <v/>
      </c>
    </row>
    <row r="1780" spans="1:28" s="276" customFormat="1" ht="20.25">
      <c r="A1780" s="330"/>
      <c r="B1780" s="216" t="str">
        <f>IF(LEN(A1780)=0,"",INDEX('Smelter Look-up'!$A:$A,MATCH($A1780,'Smelter Look-up'!$E:$E,0)))</f>
        <v/>
      </c>
      <c r="C1780" s="220" t="str">
        <f>IF(LEN(A1780)=0,"",INDEX('Smelter Look-up'!$C:$C,MATCH($A1780,'Smelter Look-up'!$E:$E,0)))</f>
        <v/>
      </c>
      <c r="D1780" s="282"/>
      <c r="E1780" s="216" t="str">
        <f ca="1">IF(ISERROR($V1780),"",OFFSET('Smelter Look-up'!$D$4,$V1780-4,0)&amp;"")</f>
        <v/>
      </c>
      <c r="F1780" s="216" t="str">
        <f ca="1">IF(ISERROR($V1780),"",OFFSET('Smelter Look-up'!$E$4,$V1780-4,0))</f>
        <v/>
      </c>
      <c r="G1780" s="216" t="str">
        <f ca="1">IF(C1780=$X$4,"Enter smelter details",IF(ISERROR($V1780),"",OFFSET('Smelter Look-up'!$F$4,$V1780-4,0)))</f>
        <v/>
      </c>
      <c r="H1780" s="217" t="str">
        <f ca="1">IF(ISERROR($V1780),"",OFFSET('Smelter Look-up'!$G$4,$V1780-4,0))</f>
        <v/>
      </c>
      <c r="I1780" s="218" t="str">
        <f ca="1">IF(ISERROR($V1780),"",OFFSET('Smelter Look-up'!$H$4,$V1780-4,0))</f>
        <v/>
      </c>
      <c r="J1780" s="218" t="str">
        <f ca="1">IF(ISERROR($V1780),"",OFFSET('Smelter Look-up'!$I$4,$V1780-4,0))</f>
        <v/>
      </c>
      <c r="K1780" s="272"/>
      <c r="L1780" s="272"/>
      <c r="M1780" s="272"/>
      <c r="N1780" s="272"/>
      <c r="O1780" s="272"/>
      <c r="P1780" s="219"/>
      <c r="Q1780" s="273"/>
      <c r="R1780" s="216" t="str">
        <f ca="1">IF(ISERROR($V1780),"",OFFSET('Smelter Look-up'!$C$4,$V1780-4,0)&amp;"")</f>
        <v/>
      </c>
      <c r="S1780" s="224" t="str">
        <f t="shared" ca="1" si="249"/>
        <v/>
      </c>
      <c r="T1780" s="224" t="str">
        <f ca="1">IF(B1780="","",IF(ISERROR(MATCH($J1780,SorP!$B$1:$B$6230,0)),"",INDIRECT("'SorP'!$A$"&amp;MATCH($J1780,SorP!$B$1:$B$6230,0))))</f>
        <v/>
      </c>
      <c r="U1780" s="240"/>
      <c r="V1780" s="274" t="e">
        <f>IF(C1780="",NA(),MATCH($B1780&amp;$C1780,'Smelter Look-up'!$J:$J,0))</f>
        <v>#N/A</v>
      </c>
      <c r="W1780" s="275"/>
      <c r="X1780" s="275">
        <f t="shared" ca="1" si="250"/>
        <v>0</v>
      </c>
      <c r="Y1780" s="275"/>
      <c r="Z1780" s="275"/>
      <c r="AB1780" s="277" t="str">
        <f t="shared" si="251"/>
        <v/>
      </c>
    </row>
    <row r="1781" spans="1:28" s="276" customFormat="1" ht="20.25">
      <c r="A1781" s="330"/>
      <c r="B1781" s="216" t="str">
        <f>IF(LEN(A1781)=0,"",INDEX('Smelter Look-up'!$A:$A,MATCH($A1781,'Smelter Look-up'!$E:$E,0)))</f>
        <v/>
      </c>
      <c r="C1781" s="220" t="str">
        <f>IF(LEN(A1781)=0,"",INDEX('Smelter Look-up'!$C:$C,MATCH($A1781,'Smelter Look-up'!$E:$E,0)))</f>
        <v/>
      </c>
      <c r="D1781" s="282"/>
      <c r="E1781" s="216" t="str">
        <f ca="1">IF(ISERROR($V1781),"",OFFSET('Smelter Look-up'!$D$4,$V1781-4,0)&amp;"")</f>
        <v/>
      </c>
      <c r="F1781" s="216" t="str">
        <f ca="1">IF(ISERROR($V1781),"",OFFSET('Smelter Look-up'!$E$4,$V1781-4,0))</f>
        <v/>
      </c>
      <c r="G1781" s="216" t="str">
        <f ca="1">IF(C1781=$X$4,"Enter smelter details",IF(ISERROR($V1781),"",OFFSET('Smelter Look-up'!$F$4,$V1781-4,0)))</f>
        <v/>
      </c>
      <c r="H1781" s="217" t="str">
        <f ca="1">IF(ISERROR($V1781),"",OFFSET('Smelter Look-up'!$G$4,$V1781-4,0))</f>
        <v/>
      </c>
      <c r="I1781" s="218" t="str">
        <f ca="1">IF(ISERROR($V1781),"",OFFSET('Smelter Look-up'!$H$4,$V1781-4,0))</f>
        <v/>
      </c>
      <c r="J1781" s="218" t="str">
        <f ca="1">IF(ISERROR($V1781),"",OFFSET('Smelter Look-up'!$I$4,$V1781-4,0))</f>
        <v/>
      </c>
      <c r="K1781" s="272"/>
      <c r="L1781" s="272"/>
      <c r="M1781" s="272"/>
      <c r="N1781" s="272"/>
      <c r="O1781" s="272"/>
      <c r="P1781" s="219"/>
      <c r="Q1781" s="273"/>
      <c r="R1781" s="216" t="str">
        <f ca="1">IF(ISERROR($V1781),"",OFFSET('Smelter Look-up'!$C$4,$V1781-4,0)&amp;"")</f>
        <v/>
      </c>
      <c r="S1781" s="224" t="str">
        <f t="shared" ca="1" si="249"/>
        <v/>
      </c>
      <c r="T1781" s="224" t="str">
        <f ca="1">IF(B1781="","",IF(ISERROR(MATCH($J1781,SorP!$B$1:$B$6230,0)),"",INDIRECT("'SorP'!$A$"&amp;MATCH($J1781,SorP!$B$1:$B$6230,0))))</f>
        <v/>
      </c>
      <c r="U1781" s="240"/>
      <c r="V1781" s="274" t="e">
        <f>IF(C1781="",NA(),MATCH($B1781&amp;$C1781,'Smelter Look-up'!$J:$J,0))</f>
        <v>#N/A</v>
      </c>
      <c r="W1781" s="275"/>
      <c r="X1781" s="275">
        <f t="shared" ca="1" si="250"/>
        <v>0</v>
      </c>
      <c r="Y1781" s="275"/>
      <c r="Z1781" s="275"/>
      <c r="AB1781" s="277" t="str">
        <f t="shared" si="251"/>
        <v/>
      </c>
    </row>
    <row r="1782" spans="1:28" s="276" customFormat="1" ht="20.25">
      <c r="A1782" s="330"/>
      <c r="B1782" s="216" t="str">
        <f>IF(LEN(A1782)=0,"",INDEX('Smelter Look-up'!$A:$A,MATCH($A1782,'Smelter Look-up'!$E:$E,0)))</f>
        <v/>
      </c>
      <c r="C1782" s="220" t="str">
        <f>IF(LEN(A1782)=0,"",INDEX('Smelter Look-up'!$C:$C,MATCH($A1782,'Smelter Look-up'!$E:$E,0)))</f>
        <v/>
      </c>
      <c r="D1782" s="282"/>
      <c r="E1782" s="216" t="str">
        <f ca="1">IF(ISERROR($V1782),"",OFFSET('Smelter Look-up'!$D$4,$V1782-4,0)&amp;"")</f>
        <v/>
      </c>
      <c r="F1782" s="216" t="str">
        <f ca="1">IF(ISERROR($V1782),"",OFFSET('Smelter Look-up'!$E$4,$V1782-4,0))</f>
        <v/>
      </c>
      <c r="G1782" s="216" t="str">
        <f ca="1">IF(C1782=$X$4,"Enter smelter details",IF(ISERROR($V1782),"",OFFSET('Smelter Look-up'!$F$4,$V1782-4,0)))</f>
        <v/>
      </c>
      <c r="H1782" s="217" t="str">
        <f ca="1">IF(ISERROR($V1782),"",OFFSET('Smelter Look-up'!$G$4,$V1782-4,0))</f>
        <v/>
      </c>
      <c r="I1782" s="218" t="str">
        <f ca="1">IF(ISERROR($V1782),"",OFFSET('Smelter Look-up'!$H$4,$V1782-4,0))</f>
        <v/>
      </c>
      <c r="J1782" s="218" t="str">
        <f ca="1">IF(ISERROR($V1782),"",OFFSET('Smelter Look-up'!$I$4,$V1782-4,0))</f>
        <v/>
      </c>
      <c r="K1782" s="272"/>
      <c r="L1782" s="272"/>
      <c r="M1782" s="272"/>
      <c r="N1782" s="272"/>
      <c r="O1782" s="272"/>
      <c r="P1782" s="219"/>
      <c r="Q1782" s="273"/>
      <c r="R1782" s="216" t="str">
        <f ca="1">IF(ISERROR($V1782),"",OFFSET('Smelter Look-up'!$C$4,$V1782-4,0)&amp;"")</f>
        <v/>
      </c>
      <c r="S1782" s="224" t="str">
        <f t="shared" ca="1" si="249"/>
        <v/>
      </c>
      <c r="T1782" s="224" t="str">
        <f ca="1">IF(B1782="","",IF(ISERROR(MATCH($J1782,SorP!$B$1:$B$6230,0)),"",INDIRECT("'SorP'!$A$"&amp;MATCH($J1782,SorP!$B$1:$B$6230,0))))</f>
        <v/>
      </c>
      <c r="U1782" s="240"/>
      <c r="V1782" s="274" t="e">
        <f>IF(C1782="",NA(),MATCH($B1782&amp;$C1782,'Smelter Look-up'!$J:$J,0))</f>
        <v>#N/A</v>
      </c>
      <c r="W1782" s="275"/>
      <c r="X1782" s="275">
        <f t="shared" ca="1" si="250"/>
        <v>0</v>
      </c>
      <c r="Y1782" s="275"/>
      <c r="Z1782" s="275"/>
      <c r="AB1782" s="277" t="str">
        <f t="shared" si="251"/>
        <v/>
      </c>
    </row>
    <row r="1783" spans="1:28" s="276" customFormat="1" ht="20.25">
      <c r="A1783" s="330"/>
      <c r="B1783" s="216" t="str">
        <f>IF(LEN(A1783)=0,"",INDEX('Smelter Look-up'!$A:$A,MATCH($A1783,'Smelter Look-up'!$E:$E,0)))</f>
        <v/>
      </c>
      <c r="C1783" s="220" t="str">
        <f>IF(LEN(A1783)=0,"",INDEX('Smelter Look-up'!$C:$C,MATCH($A1783,'Smelter Look-up'!$E:$E,0)))</f>
        <v/>
      </c>
      <c r="D1783" s="282"/>
      <c r="E1783" s="216" t="str">
        <f ca="1">IF(ISERROR($V1783),"",OFFSET('Smelter Look-up'!$D$4,$V1783-4,0)&amp;"")</f>
        <v/>
      </c>
      <c r="F1783" s="216" t="str">
        <f ca="1">IF(ISERROR($V1783),"",OFFSET('Smelter Look-up'!$E$4,$V1783-4,0))</f>
        <v/>
      </c>
      <c r="G1783" s="216" t="str">
        <f ca="1">IF(C1783=$X$4,"Enter smelter details",IF(ISERROR($V1783),"",OFFSET('Smelter Look-up'!$F$4,$V1783-4,0)))</f>
        <v/>
      </c>
      <c r="H1783" s="217" t="str">
        <f ca="1">IF(ISERROR($V1783),"",OFFSET('Smelter Look-up'!$G$4,$V1783-4,0))</f>
        <v/>
      </c>
      <c r="I1783" s="218" t="str">
        <f ca="1">IF(ISERROR($V1783),"",OFFSET('Smelter Look-up'!$H$4,$V1783-4,0))</f>
        <v/>
      </c>
      <c r="J1783" s="218" t="str">
        <f ca="1">IF(ISERROR($V1783),"",OFFSET('Smelter Look-up'!$I$4,$V1783-4,0))</f>
        <v/>
      </c>
      <c r="K1783" s="272"/>
      <c r="L1783" s="272"/>
      <c r="M1783" s="272"/>
      <c r="N1783" s="272"/>
      <c r="O1783" s="272"/>
      <c r="P1783" s="219"/>
      <c r="Q1783" s="273"/>
      <c r="R1783" s="216" t="str">
        <f ca="1">IF(ISERROR($V1783),"",OFFSET('Smelter Look-up'!$C$4,$V1783-4,0)&amp;"")</f>
        <v/>
      </c>
      <c r="S1783" s="224" t="str">
        <f t="shared" ca="1" si="249"/>
        <v/>
      </c>
      <c r="T1783" s="224" t="str">
        <f ca="1">IF(B1783="","",IF(ISERROR(MATCH($J1783,SorP!$B$1:$B$6230,0)),"",INDIRECT("'SorP'!$A$"&amp;MATCH($J1783,SorP!$B$1:$B$6230,0))))</f>
        <v/>
      </c>
      <c r="U1783" s="240"/>
      <c r="V1783" s="274" t="e">
        <f>IF(C1783="",NA(),MATCH($B1783&amp;$C1783,'Smelter Look-up'!$J:$J,0))</f>
        <v>#N/A</v>
      </c>
      <c r="W1783" s="275"/>
      <c r="X1783" s="275">
        <f t="shared" ca="1" si="250"/>
        <v>0</v>
      </c>
      <c r="Y1783" s="275"/>
      <c r="Z1783" s="275"/>
      <c r="AB1783" s="277" t="str">
        <f t="shared" si="251"/>
        <v/>
      </c>
    </row>
    <row r="1784" spans="1:28" s="276" customFormat="1" ht="20.25">
      <c r="A1784" s="330"/>
      <c r="B1784" s="216" t="str">
        <f>IF(LEN(A1784)=0,"",INDEX('Smelter Look-up'!$A:$A,MATCH($A1784,'Smelter Look-up'!$E:$E,0)))</f>
        <v/>
      </c>
      <c r="C1784" s="220" t="str">
        <f>IF(LEN(A1784)=0,"",INDEX('Smelter Look-up'!$C:$C,MATCH($A1784,'Smelter Look-up'!$E:$E,0)))</f>
        <v/>
      </c>
      <c r="D1784" s="282"/>
      <c r="E1784" s="216" t="str">
        <f ca="1">IF(ISERROR($V1784),"",OFFSET('Smelter Look-up'!$D$4,$V1784-4,0)&amp;"")</f>
        <v/>
      </c>
      <c r="F1784" s="216" t="str">
        <f ca="1">IF(ISERROR($V1784),"",OFFSET('Smelter Look-up'!$E$4,$V1784-4,0))</f>
        <v/>
      </c>
      <c r="G1784" s="216" t="str">
        <f ca="1">IF(C1784=$X$4,"Enter smelter details",IF(ISERROR($V1784),"",OFFSET('Smelter Look-up'!$F$4,$V1784-4,0)))</f>
        <v/>
      </c>
      <c r="H1784" s="217" t="str">
        <f ca="1">IF(ISERROR($V1784),"",OFFSET('Smelter Look-up'!$G$4,$V1784-4,0))</f>
        <v/>
      </c>
      <c r="I1784" s="218" t="str">
        <f ca="1">IF(ISERROR($V1784),"",OFFSET('Smelter Look-up'!$H$4,$V1784-4,0))</f>
        <v/>
      </c>
      <c r="J1784" s="218" t="str">
        <f ca="1">IF(ISERROR($V1784),"",OFFSET('Smelter Look-up'!$I$4,$V1784-4,0))</f>
        <v/>
      </c>
      <c r="K1784" s="272"/>
      <c r="L1784" s="272"/>
      <c r="M1784" s="272"/>
      <c r="N1784" s="272"/>
      <c r="O1784" s="272"/>
      <c r="P1784" s="219"/>
      <c r="Q1784" s="273"/>
      <c r="R1784" s="216" t="str">
        <f ca="1">IF(ISERROR($V1784),"",OFFSET('Smelter Look-up'!$C$4,$V1784-4,0)&amp;"")</f>
        <v/>
      </c>
      <c r="S1784" s="224" t="str">
        <f t="shared" ca="1" si="249"/>
        <v/>
      </c>
      <c r="T1784" s="224" t="str">
        <f ca="1">IF(B1784="","",IF(ISERROR(MATCH($J1784,SorP!$B$1:$B$6230,0)),"",INDIRECT("'SorP'!$A$"&amp;MATCH($J1784,SorP!$B$1:$B$6230,0))))</f>
        <v/>
      </c>
      <c r="U1784" s="240"/>
      <c r="V1784" s="274" t="e">
        <f>IF(C1784="",NA(),MATCH($B1784&amp;$C1784,'Smelter Look-up'!$J:$J,0))</f>
        <v>#N/A</v>
      </c>
      <c r="W1784" s="275"/>
      <c r="X1784" s="275">
        <f t="shared" ca="1" si="250"/>
        <v>0</v>
      </c>
      <c r="Y1784" s="275"/>
      <c r="Z1784" s="275"/>
      <c r="AB1784" s="277" t="str">
        <f t="shared" si="251"/>
        <v/>
      </c>
    </row>
    <row r="1785" spans="1:28" s="276" customFormat="1" ht="20.25">
      <c r="A1785" s="330"/>
      <c r="B1785" s="216" t="str">
        <f>IF(LEN(A1785)=0,"",INDEX('Smelter Look-up'!$A:$A,MATCH($A1785,'Smelter Look-up'!$E:$E,0)))</f>
        <v/>
      </c>
      <c r="C1785" s="220" t="str">
        <f>IF(LEN(A1785)=0,"",INDEX('Smelter Look-up'!$C:$C,MATCH($A1785,'Smelter Look-up'!$E:$E,0)))</f>
        <v/>
      </c>
      <c r="D1785" s="282"/>
      <c r="E1785" s="216" t="str">
        <f ca="1">IF(ISERROR($V1785),"",OFFSET('Smelter Look-up'!$D$4,$V1785-4,0)&amp;"")</f>
        <v/>
      </c>
      <c r="F1785" s="216" t="str">
        <f ca="1">IF(ISERROR($V1785),"",OFFSET('Smelter Look-up'!$E$4,$V1785-4,0))</f>
        <v/>
      </c>
      <c r="G1785" s="216" t="str">
        <f ca="1">IF(C1785=$X$4,"Enter smelter details",IF(ISERROR($V1785),"",OFFSET('Smelter Look-up'!$F$4,$V1785-4,0)))</f>
        <v/>
      </c>
      <c r="H1785" s="217" t="str">
        <f ca="1">IF(ISERROR($V1785),"",OFFSET('Smelter Look-up'!$G$4,$V1785-4,0))</f>
        <v/>
      </c>
      <c r="I1785" s="218" t="str">
        <f ca="1">IF(ISERROR($V1785),"",OFFSET('Smelter Look-up'!$H$4,$V1785-4,0))</f>
        <v/>
      </c>
      <c r="J1785" s="218" t="str">
        <f ca="1">IF(ISERROR($V1785),"",OFFSET('Smelter Look-up'!$I$4,$V1785-4,0))</f>
        <v/>
      </c>
      <c r="K1785" s="272"/>
      <c r="L1785" s="272"/>
      <c r="M1785" s="272"/>
      <c r="N1785" s="272"/>
      <c r="O1785" s="272"/>
      <c r="P1785" s="219"/>
      <c r="Q1785" s="273"/>
      <c r="R1785" s="216" t="str">
        <f ca="1">IF(ISERROR($V1785),"",OFFSET('Smelter Look-up'!$C$4,$V1785-4,0)&amp;"")</f>
        <v/>
      </c>
      <c r="S1785" s="224" t="str">
        <f t="shared" ca="1" si="249"/>
        <v/>
      </c>
      <c r="T1785" s="224" t="str">
        <f ca="1">IF(B1785="","",IF(ISERROR(MATCH($J1785,SorP!$B$1:$B$6230,0)),"",INDIRECT("'SorP'!$A$"&amp;MATCH($J1785,SorP!$B$1:$B$6230,0))))</f>
        <v/>
      </c>
      <c r="U1785" s="240"/>
      <c r="V1785" s="274" t="e">
        <f>IF(C1785="",NA(),MATCH($B1785&amp;$C1785,'Smelter Look-up'!$J:$J,0))</f>
        <v>#N/A</v>
      </c>
      <c r="W1785" s="275"/>
      <c r="X1785" s="275">
        <f t="shared" ca="1" si="250"/>
        <v>0</v>
      </c>
      <c r="Y1785" s="275"/>
      <c r="Z1785" s="275"/>
      <c r="AB1785" s="277" t="str">
        <f t="shared" si="251"/>
        <v/>
      </c>
    </row>
    <row r="1786" spans="1:28" s="276" customFormat="1" ht="20.25">
      <c r="A1786" s="330"/>
      <c r="B1786" s="216" t="str">
        <f>IF(LEN(A1786)=0,"",INDEX('Smelter Look-up'!$A:$A,MATCH($A1786,'Smelter Look-up'!$E:$E,0)))</f>
        <v/>
      </c>
      <c r="C1786" s="220" t="str">
        <f>IF(LEN(A1786)=0,"",INDEX('Smelter Look-up'!$C:$C,MATCH($A1786,'Smelter Look-up'!$E:$E,0)))</f>
        <v/>
      </c>
      <c r="D1786" s="282"/>
      <c r="E1786" s="216" t="str">
        <f ca="1">IF(ISERROR($V1786),"",OFFSET('Smelter Look-up'!$D$4,$V1786-4,0)&amp;"")</f>
        <v/>
      </c>
      <c r="F1786" s="216" t="str">
        <f ca="1">IF(ISERROR($V1786),"",OFFSET('Smelter Look-up'!$E$4,$V1786-4,0))</f>
        <v/>
      </c>
      <c r="G1786" s="216" t="str">
        <f ca="1">IF(C1786=$X$4,"Enter smelter details",IF(ISERROR($V1786),"",OFFSET('Smelter Look-up'!$F$4,$V1786-4,0)))</f>
        <v/>
      </c>
      <c r="H1786" s="217" t="str">
        <f ca="1">IF(ISERROR($V1786),"",OFFSET('Smelter Look-up'!$G$4,$V1786-4,0))</f>
        <v/>
      </c>
      <c r="I1786" s="218" t="str">
        <f ca="1">IF(ISERROR($V1786),"",OFFSET('Smelter Look-up'!$H$4,$V1786-4,0))</f>
        <v/>
      </c>
      <c r="J1786" s="218" t="str">
        <f ca="1">IF(ISERROR($V1786),"",OFFSET('Smelter Look-up'!$I$4,$V1786-4,0))</f>
        <v/>
      </c>
      <c r="K1786" s="272"/>
      <c r="L1786" s="272"/>
      <c r="M1786" s="272"/>
      <c r="N1786" s="272"/>
      <c r="O1786" s="272"/>
      <c r="P1786" s="219"/>
      <c r="Q1786" s="273"/>
      <c r="R1786" s="216" t="str">
        <f ca="1">IF(ISERROR($V1786),"",OFFSET('Smelter Look-up'!$C$4,$V1786-4,0)&amp;"")</f>
        <v/>
      </c>
      <c r="S1786" s="224" t="str">
        <f t="shared" ca="1" si="249"/>
        <v/>
      </c>
      <c r="T1786" s="224" t="str">
        <f ca="1">IF(B1786="","",IF(ISERROR(MATCH($J1786,SorP!$B$1:$B$6230,0)),"",INDIRECT("'SorP'!$A$"&amp;MATCH($J1786,SorP!$B$1:$B$6230,0))))</f>
        <v/>
      </c>
      <c r="U1786" s="240"/>
      <c r="V1786" s="274" t="e">
        <f>IF(C1786="",NA(),MATCH($B1786&amp;$C1786,'Smelter Look-up'!$J:$J,0))</f>
        <v>#N/A</v>
      </c>
      <c r="W1786" s="275"/>
      <c r="X1786" s="275">
        <f t="shared" ca="1" si="250"/>
        <v>0</v>
      </c>
      <c r="Y1786" s="275"/>
      <c r="Z1786" s="275"/>
      <c r="AB1786" s="277" t="str">
        <f t="shared" si="251"/>
        <v/>
      </c>
    </row>
    <row r="1787" spans="1:28" s="276" customFormat="1" ht="20.25">
      <c r="A1787" s="330"/>
      <c r="B1787" s="216" t="str">
        <f>IF(LEN(A1787)=0,"",INDEX('Smelter Look-up'!$A:$A,MATCH($A1787,'Smelter Look-up'!$E:$E,0)))</f>
        <v/>
      </c>
      <c r="C1787" s="220" t="str">
        <f>IF(LEN(A1787)=0,"",INDEX('Smelter Look-up'!$C:$C,MATCH($A1787,'Smelter Look-up'!$E:$E,0)))</f>
        <v/>
      </c>
      <c r="D1787" s="282"/>
      <c r="E1787" s="216" t="str">
        <f ca="1">IF(ISERROR($V1787),"",OFFSET('Smelter Look-up'!$D$4,$V1787-4,0)&amp;"")</f>
        <v/>
      </c>
      <c r="F1787" s="216" t="str">
        <f ca="1">IF(ISERROR($V1787),"",OFFSET('Smelter Look-up'!$E$4,$V1787-4,0))</f>
        <v/>
      </c>
      <c r="G1787" s="216" t="str">
        <f ca="1">IF(C1787=$X$4,"Enter smelter details",IF(ISERROR($V1787),"",OFFSET('Smelter Look-up'!$F$4,$V1787-4,0)))</f>
        <v/>
      </c>
      <c r="H1787" s="217" t="str">
        <f ca="1">IF(ISERROR($V1787),"",OFFSET('Smelter Look-up'!$G$4,$V1787-4,0))</f>
        <v/>
      </c>
      <c r="I1787" s="218" t="str">
        <f ca="1">IF(ISERROR($V1787),"",OFFSET('Smelter Look-up'!$H$4,$V1787-4,0))</f>
        <v/>
      </c>
      <c r="J1787" s="218" t="str">
        <f ca="1">IF(ISERROR($V1787),"",OFFSET('Smelter Look-up'!$I$4,$V1787-4,0))</f>
        <v/>
      </c>
      <c r="K1787" s="272"/>
      <c r="L1787" s="272"/>
      <c r="M1787" s="272"/>
      <c r="N1787" s="272"/>
      <c r="O1787" s="272"/>
      <c r="P1787" s="219"/>
      <c r="Q1787" s="273"/>
      <c r="R1787" s="216" t="str">
        <f ca="1">IF(ISERROR($V1787),"",OFFSET('Smelter Look-up'!$C$4,$V1787-4,0)&amp;"")</f>
        <v/>
      </c>
      <c r="S1787" s="224" t="str">
        <f t="shared" ref="S1787" ca="1" si="252">IF(B1787="","",IF(ISERROR(MATCH($E1787,CL,0)),"Unknown",INDIRECT("'C'!$A$"&amp;MATCH($E1787,CL,0)+1)))</f>
        <v/>
      </c>
      <c r="T1787" s="224" t="str">
        <f ca="1">IF(B1787="","",IF(ISERROR(MATCH($J1787,SorP!$B$1:$B$6230,0)),"",INDIRECT("'SorP'!$A$"&amp;MATCH($J1787,SorP!$B$1:$B$6230,0))))</f>
        <v/>
      </c>
      <c r="U1787" s="240"/>
      <c r="V1787" s="274" t="e">
        <f>IF(C1787="",NA(),MATCH($B1787&amp;$C1787,'Smelter Look-up'!$J:$J,0))</f>
        <v>#N/A</v>
      </c>
      <c r="W1787" s="275"/>
      <c r="X1787" s="275">
        <f t="shared" ref="X1787" ca="1" si="253">IF(AND(C1787="Smelter not listed",OR(LEN(D1787)=0,LEN(E1787)=0)),1,0)</f>
        <v>0</v>
      </c>
      <c r="Y1787" s="275"/>
      <c r="Z1787" s="275"/>
      <c r="AB1787" s="277" t="str">
        <f t="shared" ref="AB1787" si="254">B1787&amp;C1787</f>
        <v/>
      </c>
    </row>
    <row r="1788" spans="1:28" s="276" customFormat="1" ht="20.25">
      <c r="A1788" s="330"/>
      <c r="B1788" s="216" t="str">
        <f>IF(LEN(A1788)=0,"",INDEX('Smelter Look-up'!$A:$A,MATCH($A1788,'Smelter Look-up'!$E:$E,0)))</f>
        <v/>
      </c>
      <c r="C1788" s="220" t="str">
        <f>IF(LEN(A1788)=0,"",INDEX('Smelter Look-up'!$C:$C,MATCH($A1788,'Smelter Look-up'!$E:$E,0)))</f>
        <v/>
      </c>
      <c r="D1788" s="282"/>
      <c r="E1788" s="216" t="str">
        <f ca="1">IF(ISERROR($V1788),"",OFFSET('Smelter Look-up'!$D$4,$V1788-4,0)&amp;"")</f>
        <v/>
      </c>
      <c r="F1788" s="216" t="str">
        <f ca="1">IF(ISERROR($V1788),"",OFFSET('Smelter Look-up'!$E$4,$V1788-4,0))</f>
        <v/>
      </c>
      <c r="G1788" s="216" t="str">
        <f ca="1">IF(C1788=$X$4,"Enter smelter details",IF(ISERROR($V1788),"",OFFSET('Smelter Look-up'!$F$4,$V1788-4,0)))</f>
        <v/>
      </c>
      <c r="H1788" s="217" t="str">
        <f ca="1">IF(ISERROR($V1788),"",OFFSET('Smelter Look-up'!$G$4,$V1788-4,0))</f>
        <v/>
      </c>
      <c r="I1788" s="218" t="str">
        <f ca="1">IF(ISERROR($V1788),"",OFFSET('Smelter Look-up'!$H$4,$V1788-4,0))</f>
        <v/>
      </c>
      <c r="J1788" s="218" t="str">
        <f ca="1">IF(ISERROR($V1788),"",OFFSET('Smelter Look-up'!$I$4,$V1788-4,0))</f>
        <v/>
      </c>
      <c r="K1788" s="272"/>
      <c r="L1788" s="272"/>
      <c r="M1788" s="272"/>
      <c r="N1788" s="272"/>
      <c r="O1788" s="272"/>
      <c r="P1788" s="219"/>
      <c r="Q1788" s="273"/>
      <c r="R1788" s="216" t="str">
        <f ca="1">IF(ISERROR($V1788),"",OFFSET('Smelter Look-up'!$C$4,$V1788-4,0)&amp;"")</f>
        <v/>
      </c>
      <c r="S1788" s="224" t="str">
        <f t="shared" ref="S1788:S1819" ca="1" si="255">IF(B1788="","",IF(ISERROR(MATCH($E1788,CL,0)),"Unknown",INDIRECT("'C'!$A$"&amp;MATCH($E1788,CL,0)+1)))</f>
        <v/>
      </c>
      <c r="T1788" s="224" t="str">
        <f ca="1">IF(B1788="","",IF(ISERROR(MATCH($J1788,SorP!$B$1:$B$6230,0)),"",INDIRECT("'SorP'!$A$"&amp;MATCH($J1788,SorP!$B$1:$B$6230,0))))</f>
        <v/>
      </c>
      <c r="U1788" s="240"/>
      <c r="V1788" s="274" t="e">
        <f>IF(C1788="",NA(),MATCH($B1788&amp;$C1788,'Smelter Look-up'!$J:$J,0))</f>
        <v>#N/A</v>
      </c>
      <c r="W1788" s="275"/>
      <c r="X1788" s="275">
        <f t="shared" ref="X1788:X1819" ca="1" si="256">IF(AND(C1788="Smelter not listed",OR(LEN(D1788)=0,LEN(E1788)=0)),1,0)</f>
        <v>0</v>
      </c>
      <c r="Y1788" s="275"/>
      <c r="Z1788" s="275"/>
      <c r="AB1788" s="277" t="str">
        <f t="shared" ref="AB1788:AB1819" si="257">B1788&amp;C1788</f>
        <v/>
      </c>
    </row>
    <row r="1789" spans="1:28" s="276" customFormat="1" ht="20.25">
      <c r="A1789" s="330"/>
      <c r="B1789" s="216" t="str">
        <f>IF(LEN(A1789)=0,"",INDEX('Smelter Look-up'!$A:$A,MATCH($A1789,'Smelter Look-up'!$E:$E,0)))</f>
        <v/>
      </c>
      <c r="C1789" s="220" t="str">
        <f>IF(LEN(A1789)=0,"",INDEX('Smelter Look-up'!$C:$C,MATCH($A1789,'Smelter Look-up'!$E:$E,0)))</f>
        <v/>
      </c>
      <c r="D1789" s="282"/>
      <c r="E1789" s="216" t="str">
        <f ca="1">IF(ISERROR($V1789),"",OFFSET('Smelter Look-up'!$D$4,$V1789-4,0)&amp;"")</f>
        <v/>
      </c>
      <c r="F1789" s="216" t="str">
        <f ca="1">IF(ISERROR($V1789),"",OFFSET('Smelter Look-up'!$E$4,$V1789-4,0))</f>
        <v/>
      </c>
      <c r="G1789" s="216" t="str">
        <f ca="1">IF(C1789=$X$4,"Enter smelter details",IF(ISERROR($V1789),"",OFFSET('Smelter Look-up'!$F$4,$V1789-4,0)))</f>
        <v/>
      </c>
      <c r="H1789" s="217" t="str">
        <f ca="1">IF(ISERROR($V1789),"",OFFSET('Smelter Look-up'!$G$4,$V1789-4,0))</f>
        <v/>
      </c>
      <c r="I1789" s="218" t="str">
        <f ca="1">IF(ISERROR($V1789),"",OFFSET('Smelter Look-up'!$H$4,$V1789-4,0))</f>
        <v/>
      </c>
      <c r="J1789" s="218" t="str">
        <f ca="1">IF(ISERROR($V1789),"",OFFSET('Smelter Look-up'!$I$4,$V1789-4,0))</f>
        <v/>
      </c>
      <c r="K1789" s="272"/>
      <c r="L1789" s="272"/>
      <c r="M1789" s="272"/>
      <c r="N1789" s="272"/>
      <c r="O1789" s="272"/>
      <c r="P1789" s="219"/>
      <c r="Q1789" s="273"/>
      <c r="R1789" s="216" t="str">
        <f ca="1">IF(ISERROR($V1789),"",OFFSET('Smelter Look-up'!$C$4,$V1789-4,0)&amp;"")</f>
        <v/>
      </c>
      <c r="S1789" s="224" t="str">
        <f t="shared" ca="1" si="255"/>
        <v/>
      </c>
      <c r="T1789" s="224" t="str">
        <f ca="1">IF(B1789="","",IF(ISERROR(MATCH($J1789,SorP!$B$1:$B$6230,0)),"",INDIRECT("'SorP'!$A$"&amp;MATCH($J1789,SorP!$B$1:$B$6230,0))))</f>
        <v/>
      </c>
      <c r="U1789" s="240"/>
      <c r="V1789" s="274" t="e">
        <f>IF(C1789="",NA(),MATCH($B1789&amp;$C1789,'Smelter Look-up'!$J:$J,0))</f>
        <v>#N/A</v>
      </c>
      <c r="W1789" s="275"/>
      <c r="X1789" s="275">
        <f t="shared" ca="1" si="256"/>
        <v>0</v>
      </c>
      <c r="Y1789" s="275"/>
      <c r="Z1789" s="275"/>
      <c r="AB1789" s="277" t="str">
        <f t="shared" si="257"/>
        <v/>
      </c>
    </row>
    <row r="1790" spans="1:28" s="276" customFormat="1" ht="20.25">
      <c r="A1790" s="330"/>
      <c r="B1790" s="216" t="str">
        <f>IF(LEN(A1790)=0,"",INDEX('Smelter Look-up'!$A:$A,MATCH($A1790,'Smelter Look-up'!$E:$E,0)))</f>
        <v/>
      </c>
      <c r="C1790" s="220" t="str">
        <f>IF(LEN(A1790)=0,"",INDEX('Smelter Look-up'!$C:$C,MATCH($A1790,'Smelter Look-up'!$E:$E,0)))</f>
        <v/>
      </c>
      <c r="D1790" s="282"/>
      <c r="E1790" s="216" t="str">
        <f ca="1">IF(ISERROR($V1790),"",OFFSET('Smelter Look-up'!$D$4,$V1790-4,0)&amp;"")</f>
        <v/>
      </c>
      <c r="F1790" s="216" t="str">
        <f ca="1">IF(ISERROR($V1790),"",OFFSET('Smelter Look-up'!$E$4,$V1790-4,0))</f>
        <v/>
      </c>
      <c r="G1790" s="216" t="str">
        <f ca="1">IF(C1790=$X$4,"Enter smelter details",IF(ISERROR($V1790),"",OFFSET('Smelter Look-up'!$F$4,$V1790-4,0)))</f>
        <v/>
      </c>
      <c r="H1790" s="217" t="str">
        <f ca="1">IF(ISERROR($V1790),"",OFFSET('Smelter Look-up'!$G$4,$V1790-4,0))</f>
        <v/>
      </c>
      <c r="I1790" s="218" t="str">
        <f ca="1">IF(ISERROR($V1790),"",OFFSET('Smelter Look-up'!$H$4,$V1790-4,0))</f>
        <v/>
      </c>
      <c r="J1790" s="218" t="str">
        <f ca="1">IF(ISERROR($V1790),"",OFFSET('Smelter Look-up'!$I$4,$V1790-4,0))</f>
        <v/>
      </c>
      <c r="K1790" s="272"/>
      <c r="L1790" s="272"/>
      <c r="M1790" s="272"/>
      <c r="N1790" s="272"/>
      <c r="O1790" s="272"/>
      <c r="P1790" s="219"/>
      <c r="Q1790" s="273"/>
      <c r="R1790" s="216" t="str">
        <f ca="1">IF(ISERROR($V1790),"",OFFSET('Smelter Look-up'!$C$4,$V1790-4,0)&amp;"")</f>
        <v/>
      </c>
      <c r="S1790" s="224" t="str">
        <f t="shared" ca="1" si="255"/>
        <v/>
      </c>
      <c r="T1790" s="224" t="str">
        <f ca="1">IF(B1790="","",IF(ISERROR(MATCH($J1790,SorP!$B$1:$B$6230,0)),"",INDIRECT("'SorP'!$A$"&amp;MATCH($J1790,SorP!$B$1:$B$6230,0))))</f>
        <v/>
      </c>
      <c r="U1790" s="240"/>
      <c r="V1790" s="274" t="e">
        <f>IF(C1790="",NA(),MATCH($B1790&amp;$C1790,'Smelter Look-up'!$J:$J,0))</f>
        <v>#N/A</v>
      </c>
      <c r="W1790" s="275"/>
      <c r="X1790" s="275">
        <f t="shared" ca="1" si="256"/>
        <v>0</v>
      </c>
      <c r="Y1790" s="275"/>
      <c r="Z1790" s="275"/>
      <c r="AB1790" s="277" t="str">
        <f t="shared" si="257"/>
        <v/>
      </c>
    </row>
    <row r="1791" spans="1:28" s="276" customFormat="1" ht="20.25">
      <c r="A1791" s="330"/>
      <c r="B1791" s="216" t="str">
        <f>IF(LEN(A1791)=0,"",INDEX('Smelter Look-up'!$A:$A,MATCH($A1791,'Smelter Look-up'!$E:$E,0)))</f>
        <v/>
      </c>
      <c r="C1791" s="220" t="str">
        <f>IF(LEN(A1791)=0,"",INDEX('Smelter Look-up'!$C:$C,MATCH($A1791,'Smelter Look-up'!$E:$E,0)))</f>
        <v/>
      </c>
      <c r="D1791" s="282"/>
      <c r="E1791" s="216" t="str">
        <f ca="1">IF(ISERROR($V1791),"",OFFSET('Smelter Look-up'!$D$4,$V1791-4,0)&amp;"")</f>
        <v/>
      </c>
      <c r="F1791" s="216" t="str">
        <f ca="1">IF(ISERROR($V1791),"",OFFSET('Smelter Look-up'!$E$4,$V1791-4,0))</f>
        <v/>
      </c>
      <c r="G1791" s="216" t="str">
        <f ca="1">IF(C1791=$X$4,"Enter smelter details",IF(ISERROR($V1791),"",OFFSET('Smelter Look-up'!$F$4,$V1791-4,0)))</f>
        <v/>
      </c>
      <c r="H1791" s="217" t="str">
        <f ca="1">IF(ISERROR($V1791),"",OFFSET('Smelter Look-up'!$G$4,$V1791-4,0))</f>
        <v/>
      </c>
      <c r="I1791" s="218" t="str">
        <f ca="1">IF(ISERROR($V1791),"",OFFSET('Smelter Look-up'!$H$4,$V1791-4,0))</f>
        <v/>
      </c>
      <c r="J1791" s="218" t="str">
        <f ca="1">IF(ISERROR($V1791),"",OFFSET('Smelter Look-up'!$I$4,$V1791-4,0))</f>
        <v/>
      </c>
      <c r="K1791" s="272"/>
      <c r="L1791" s="272"/>
      <c r="M1791" s="272"/>
      <c r="N1791" s="272"/>
      <c r="O1791" s="272"/>
      <c r="P1791" s="219"/>
      <c r="Q1791" s="273"/>
      <c r="R1791" s="216" t="str">
        <f ca="1">IF(ISERROR($V1791),"",OFFSET('Smelter Look-up'!$C$4,$V1791-4,0)&amp;"")</f>
        <v/>
      </c>
      <c r="S1791" s="224" t="str">
        <f t="shared" ca="1" si="255"/>
        <v/>
      </c>
      <c r="T1791" s="224" t="str">
        <f ca="1">IF(B1791="","",IF(ISERROR(MATCH($J1791,SorP!$B$1:$B$6230,0)),"",INDIRECT("'SorP'!$A$"&amp;MATCH($J1791,SorP!$B$1:$B$6230,0))))</f>
        <v/>
      </c>
      <c r="U1791" s="240"/>
      <c r="V1791" s="274" t="e">
        <f>IF(C1791="",NA(),MATCH($B1791&amp;$C1791,'Smelter Look-up'!$J:$J,0))</f>
        <v>#N/A</v>
      </c>
      <c r="W1791" s="275"/>
      <c r="X1791" s="275">
        <f t="shared" ca="1" si="256"/>
        <v>0</v>
      </c>
      <c r="Y1791" s="275"/>
      <c r="Z1791" s="275"/>
      <c r="AB1791" s="277" t="str">
        <f t="shared" si="257"/>
        <v/>
      </c>
    </row>
    <row r="1792" spans="1:28" s="276" customFormat="1" ht="20.25">
      <c r="A1792" s="330"/>
      <c r="B1792" s="216" t="str">
        <f>IF(LEN(A1792)=0,"",INDEX('Smelter Look-up'!$A:$A,MATCH($A1792,'Smelter Look-up'!$E:$E,0)))</f>
        <v/>
      </c>
      <c r="C1792" s="220" t="str">
        <f>IF(LEN(A1792)=0,"",INDEX('Smelter Look-up'!$C:$C,MATCH($A1792,'Smelter Look-up'!$E:$E,0)))</f>
        <v/>
      </c>
      <c r="D1792" s="282"/>
      <c r="E1792" s="216" t="str">
        <f ca="1">IF(ISERROR($V1792),"",OFFSET('Smelter Look-up'!$D$4,$V1792-4,0)&amp;"")</f>
        <v/>
      </c>
      <c r="F1792" s="216" t="str">
        <f ca="1">IF(ISERROR($V1792),"",OFFSET('Smelter Look-up'!$E$4,$V1792-4,0))</f>
        <v/>
      </c>
      <c r="G1792" s="216" t="str">
        <f ca="1">IF(C1792=$X$4,"Enter smelter details",IF(ISERROR($V1792),"",OFFSET('Smelter Look-up'!$F$4,$V1792-4,0)))</f>
        <v/>
      </c>
      <c r="H1792" s="217" t="str">
        <f ca="1">IF(ISERROR($V1792),"",OFFSET('Smelter Look-up'!$G$4,$V1792-4,0))</f>
        <v/>
      </c>
      <c r="I1792" s="218" t="str">
        <f ca="1">IF(ISERROR($V1792),"",OFFSET('Smelter Look-up'!$H$4,$V1792-4,0))</f>
        <v/>
      </c>
      <c r="J1792" s="218" t="str">
        <f ca="1">IF(ISERROR($V1792),"",OFFSET('Smelter Look-up'!$I$4,$V1792-4,0))</f>
        <v/>
      </c>
      <c r="K1792" s="272"/>
      <c r="L1792" s="272"/>
      <c r="M1792" s="272"/>
      <c r="N1792" s="272"/>
      <c r="O1792" s="272"/>
      <c r="P1792" s="219"/>
      <c r="Q1792" s="273"/>
      <c r="R1792" s="216" t="str">
        <f ca="1">IF(ISERROR($V1792),"",OFFSET('Smelter Look-up'!$C$4,$V1792-4,0)&amp;"")</f>
        <v/>
      </c>
      <c r="S1792" s="224" t="str">
        <f t="shared" ca="1" si="255"/>
        <v/>
      </c>
      <c r="T1792" s="224" t="str">
        <f ca="1">IF(B1792="","",IF(ISERROR(MATCH($J1792,SorP!$B$1:$B$6230,0)),"",INDIRECT("'SorP'!$A$"&amp;MATCH($J1792,SorP!$B$1:$B$6230,0))))</f>
        <v/>
      </c>
      <c r="U1792" s="240"/>
      <c r="V1792" s="274" t="e">
        <f>IF(C1792="",NA(),MATCH($B1792&amp;$C1792,'Smelter Look-up'!$J:$J,0))</f>
        <v>#N/A</v>
      </c>
      <c r="W1792" s="275"/>
      <c r="X1792" s="275">
        <f t="shared" ca="1" si="256"/>
        <v>0</v>
      </c>
      <c r="Y1792" s="275"/>
      <c r="Z1792" s="275"/>
      <c r="AB1792" s="277" t="str">
        <f t="shared" si="257"/>
        <v/>
      </c>
    </row>
    <row r="1793" spans="1:28" s="276" customFormat="1" ht="20.25">
      <c r="A1793" s="330"/>
      <c r="B1793" s="216" t="str">
        <f>IF(LEN(A1793)=0,"",INDEX('Smelter Look-up'!$A:$A,MATCH($A1793,'Smelter Look-up'!$E:$E,0)))</f>
        <v/>
      </c>
      <c r="C1793" s="220" t="str">
        <f>IF(LEN(A1793)=0,"",INDEX('Smelter Look-up'!$C:$C,MATCH($A1793,'Smelter Look-up'!$E:$E,0)))</f>
        <v/>
      </c>
      <c r="D1793" s="282"/>
      <c r="E1793" s="216" t="str">
        <f ca="1">IF(ISERROR($V1793),"",OFFSET('Smelter Look-up'!$D$4,$V1793-4,0)&amp;"")</f>
        <v/>
      </c>
      <c r="F1793" s="216" t="str">
        <f ca="1">IF(ISERROR($V1793),"",OFFSET('Smelter Look-up'!$E$4,$V1793-4,0))</f>
        <v/>
      </c>
      <c r="G1793" s="216" t="str">
        <f ca="1">IF(C1793=$X$4,"Enter smelter details",IF(ISERROR($V1793),"",OFFSET('Smelter Look-up'!$F$4,$V1793-4,0)))</f>
        <v/>
      </c>
      <c r="H1793" s="217" t="str">
        <f ca="1">IF(ISERROR($V1793),"",OFFSET('Smelter Look-up'!$G$4,$V1793-4,0))</f>
        <v/>
      </c>
      <c r="I1793" s="218" t="str">
        <f ca="1">IF(ISERROR($V1793),"",OFFSET('Smelter Look-up'!$H$4,$V1793-4,0))</f>
        <v/>
      </c>
      <c r="J1793" s="218" t="str">
        <f ca="1">IF(ISERROR($V1793),"",OFFSET('Smelter Look-up'!$I$4,$V1793-4,0))</f>
        <v/>
      </c>
      <c r="K1793" s="272"/>
      <c r="L1793" s="272"/>
      <c r="M1793" s="272"/>
      <c r="N1793" s="272"/>
      <c r="O1793" s="272"/>
      <c r="P1793" s="219"/>
      <c r="Q1793" s="273"/>
      <c r="R1793" s="216" t="str">
        <f ca="1">IF(ISERROR($V1793),"",OFFSET('Smelter Look-up'!$C$4,$V1793-4,0)&amp;"")</f>
        <v/>
      </c>
      <c r="S1793" s="224" t="str">
        <f t="shared" ca="1" si="255"/>
        <v/>
      </c>
      <c r="T1793" s="224" t="str">
        <f ca="1">IF(B1793="","",IF(ISERROR(MATCH($J1793,SorP!$B$1:$B$6230,0)),"",INDIRECT("'SorP'!$A$"&amp;MATCH($J1793,SorP!$B$1:$B$6230,0))))</f>
        <v/>
      </c>
      <c r="U1793" s="240"/>
      <c r="V1793" s="274" t="e">
        <f>IF(C1793="",NA(),MATCH($B1793&amp;$C1793,'Smelter Look-up'!$J:$J,0))</f>
        <v>#N/A</v>
      </c>
      <c r="W1793" s="275"/>
      <c r="X1793" s="275">
        <f t="shared" ca="1" si="256"/>
        <v>0</v>
      </c>
      <c r="Y1793" s="275"/>
      <c r="Z1793" s="275"/>
      <c r="AB1793" s="277" t="str">
        <f t="shared" si="257"/>
        <v/>
      </c>
    </row>
    <row r="1794" spans="1:28" s="276" customFormat="1" ht="20.25">
      <c r="A1794" s="330"/>
      <c r="B1794" s="216" t="str">
        <f>IF(LEN(A1794)=0,"",INDEX('Smelter Look-up'!$A:$A,MATCH($A1794,'Smelter Look-up'!$E:$E,0)))</f>
        <v/>
      </c>
      <c r="C1794" s="220" t="str">
        <f>IF(LEN(A1794)=0,"",INDEX('Smelter Look-up'!$C:$C,MATCH($A1794,'Smelter Look-up'!$E:$E,0)))</f>
        <v/>
      </c>
      <c r="D1794" s="282"/>
      <c r="E1794" s="216" t="str">
        <f ca="1">IF(ISERROR($V1794),"",OFFSET('Smelter Look-up'!$D$4,$V1794-4,0)&amp;"")</f>
        <v/>
      </c>
      <c r="F1794" s="216" t="str">
        <f ca="1">IF(ISERROR($V1794),"",OFFSET('Smelter Look-up'!$E$4,$V1794-4,0))</f>
        <v/>
      </c>
      <c r="G1794" s="216" t="str">
        <f ca="1">IF(C1794=$X$4,"Enter smelter details",IF(ISERROR($V1794),"",OFFSET('Smelter Look-up'!$F$4,$V1794-4,0)))</f>
        <v/>
      </c>
      <c r="H1794" s="217" t="str">
        <f ca="1">IF(ISERROR($V1794),"",OFFSET('Smelter Look-up'!$G$4,$V1794-4,0))</f>
        <v/>
      </c>
      <c r="I1794" s="218" t="str">
        <f ca="1">IF(ISERROR($V1794),"",OFFSET('Smelter Look-up'!$H$4,$V1794-4,0))</f>
        <v/>
      </c>
      <c r="J1794" s="218" t="str">
        <f ca="1">IF(ISERROR($V1794),"",OFFSET('Smelter Look-up'!$I$4,$V1794-4,0))</f>
        <v/>
      </c>
      <c r="K1794" s="272"/>
      <c r="L1794" s="272"/>
      <c r="M1794" s="272"/>
      <c r="N1794" s="272"/>
      <c r="O1794" s="272"/>
      <c r="P1794" s="219"/>
      <c r="Q1794" s="273"/>
      <c r="R1794" s="216" t="str">
        <f ca="1">IF(ISERROR($V1794),"",OFFSET('Smelter Look-up'!$C$4,$V1794-4,0)&amp;"")</f>
        <v/>
      </c>
      <c r="S1794" s="224" t="str">
        <f t="shared" ca="1" si="255"/>
        <v/>
      </c>
      <c r="T1794" s="224" t="str">
        <f ca="1">IF(B1794="","",IF(ISERROR(MATCH($J1794,SorP!$B$1:$B$6230,0)),"",INDIRECT("'SorP'!$A$"&amp;MATCH($J1794,SorP!$B$1:$B$6230,0))))</f>
        <v/>
      </c>
      <c r="U1794" s="240"/>
      <c r="V1794" s="274" t="e">
        <f>IF(C1794="",NA(),MATCH($B1794&amp;$C1794,'Smelter Look-up'!$J:$J,0))</f>
        <v>#N/A</v>
      </c>
      <c r="W1794" s="275"/>
      <c r="X1794" s="275">
        <f t="shared" ca="1" si="256"/>
        <v>0</v>
      </c>
      <c r="Y1794" s="275"/>
      <c r="Z1794" s="275"/>
      <c r="AB1794" s="277" t="str">
        <f t="shared" si="257"/>
        <v/>
      </c>
    </row>
    <row r="1795" spans="1:28" s="276" customFormat="1" ht="20.25">
      <c r="A1795" s="330"/>
      <c r="B1795" s="216" t="str">
        <f>IF(LEN(A1795)=0,"",INDEX('Smelter Look-up'!$A:$A,MATCH($A1795,'Smelter Look-up'!$E:$E,0)))</f>
        <v/>
      </c>
      <c r="C1795" s="220" t="str">
        <f>IF(LEN(A1795)=0,"",INDEX('Smelter Look-up'!$C:$C,MATCH($A1795,'Smelter Look-up'!$E:$E,0)))</f>
        <v/>
      </c>
      <c r="D1795" s="282"/>
      <c r="E1795" s="216" t="str">
        <f ca="1">IF(ISERROR($V1795),"",OFFSET('Smelter Look-up'!$D$4,$V1795-4,0)&amp;"")</f>
        <v/>
      </c>
      <c r="F1795" s="216" t="str">
        <f ca="1">IF(ISERROR($V1795),"",OFFSET('Smelter Look-up'!$E$4,$V1795-4,0))</f>
        <v/>
      </c>
      <c r="G1795" s="216" t="str">
        <f ca="1">IF(C1795=$X$4,"Enter smelter details",IF(ISERROR($V1795),"",OFFSET('Smelter Look-up'!$F$4,$V1795-4,0)))</f>
        <v/>
      </c>
      <c r="H1795" s="217" t="str">
        <f ca="1">IF(ISERROR($V1795),"",OFFSET('Smelter Look-up'!$G$4,$V1795-4,0))</f>
        <v/>
      </c>
      <c r="I1795" s="218" t="str">
        <f ca="1">IF(ISERROR($V1795),"",OFFSET('Smelter Look-up'!$H$4,$V1795-4,0))</f>
        <v/>
      </c>
      <c r="J1795" s="218" t="str">
        <f ca="1">IF(ISERROR($V1795),"",OFFSET('Smelter Look-up'!$I$4,$V1795-4,0))</f>
        <v/>
      </c>
      <c r="K1795" s="272"/>
      <c r="L1795" s="272"/>
      <c r="M1795" s="272"/>
      <c r="N1795" s="272"/>
      <c r="O1795" s="272"/>
      <c r="P1795" s="219"/>
      <c r="Q1795" s="273"/>
      <c r="R1795" s="216" t="str">
        <f ca="1">IF(ISERROR($V1795),"",OFFSET('Smelter Look-up'!$C$4,$V1795-4,0)&amp;"")</f>
        <v/>
      </c>
      <c r="S1795" s="224" t="str">
        <f t="shared" ca="1" si="255"/>
        <v/>
      </c>
      <c r="T1795" s="224" t="str">
        <f ca="1">IF(B1795="","",IF(ISERROR(MATCH($J1795,SorP!$B$1:$B$6230,0)),"",INDIRECT("'SorP'!$A$"&amp;MATCH($J1795,SorP!$B$1:$B$6230,0))))</f>
        <v/>
      </c>
      <c r="U1795" s="240"/>
      <c r="V1795" s="274" t="e">
        <f>IF(C1795="",NA(),MATCH($B1795&amp;$C1795,'Smelter Look-up'!$J:$J,0))</f>
        <v>#N/A</v>
      </c>
      <c r="W1795" s="275"/>
      <c r="X1795" s="275">
        <f t="shared" ca="1" si="256"/>
        <v>0</v>
      </c>
      <c r="Y1795" s="275"/>
      <c r="Z1795" s="275"/>
      <c r="AB1795" s="277" t="str">
        <f t="shared" si="257"/>
        <v/>
      </c>
    </row>
    <row r="1796" spans="1:28" s="276" customFormat="1" ht="20.25">
      <c r="A1796" s="330"/>
      <c r="B1796" s="216" t="str">
        <f>IF(LEN(A1796)=0,"",INDEX('Smelter Look-up'!$A:$A,MATCH($A1796,'Smelter Look-up'!$E:$E,0)))</f>
        <v/>
      </c>
      <c r="C1796" s="220" t="str">
        <f>IF(LEN(A1796)=0,"",INDEX('Smelter Look-up'!$C:$C,MATCH($A1796,'Smelter Look-up'!$E:$E,0)))</f>
        <v/>
      </c>
      <c r="D1796" s="282"/>
      <c r="E1796" s="216" t="str">
        <f ca="1">IF(ISERROR($V1796),"",OFFSET('Smelter Look-up'!$D$4,$V1796-4,0)&amp;"")</f>
        <v/>
      </c>
      <c r="F1796" s="216" t="str">
        <f ca="1">IF(ISERROR($V1796),"",OFFSET('Smelter Look-up'!$E$4,$V1796-4,0))</f>
        <v/>
      </c>
      <c r="G1796" s="216" t="str">
        <f ca="1">IF(C1796=$X$4,"Enter smelter details",IF(ISERROR($V1796),"",OFFSET('Smelter Look-up'!$F$4,$V1796-4,0)))</f>
        <v/>
      </c>
      <c r="H1796" s="217" t="str">
        <f ca="1">IF(ISERROR($V1796),"",OFFSET('Smelter Look-up'!$G$4,$V1796-4,0))</f>
        <v/>
      </c>
      <c r="I1796" s="218" t="str">
        <f ca="1">IF(ISERROR($V1796),"",OFFSET('Smelter Look-up'!$H$4,$V1796-4,0))</f>
        <v/>
      </c>
      <c r="J1796" s="218" t="str">
        <f ca="1">IF(ISERROR($V1796),"",OFFSET('Smelter Look-up'!$I$4,$V1796-4,0))</f>
        <v/>
      </c>
      <c r="K1796" s="272"/>
      <c r="L1796" s="272"/>
      <c r="M1796" s="272"/>
      <c r="N1796" s="272"/>
      <c r="O1796" s="272"/>
      <c r="P1796" s="219"/>
      <c r="Q1796" s="273"/>
      <c r="R1796" s="216" t="str">
        <f ca="1">IF(ISERROR($V1796),"",OFFSET('Smelter Look-up'!$C$4,$V1796-4,0)&amp;"")</f>
        <v/>
      </c>
      <c r="S1796" s="224" t="str">
        <f t="shared" ca="1" si="255"/>
        <v/>
      </c>
      <c r="T1796" s="224" t="str">
        <f ca="1">IF(B1796="","",IF(ISERROR(MATCH($J1796,SorP!$B$1:$B$6230,0)),"",INDIRECT("'SorP'!$A$"&amp;MATCH($J1796,SorP!$B$1:$B$6230,0))))</f>
        <v/>
      </c>
      <c r="U1796" s="240"/>
      <c r="V1796" s="274" t="e">
        <f>IF(C1796="",NA(),MATCH($B1796&amp;$C1796,'Smelter Look-up'!$J:$J,0))</f>
        <v>#N/A</v>
      </c>
      <c r="W1796" s="275"/>
      <c r="X1796" s="275">
        <f t="shared" ca="1" si="256"/>
        <v>0</v>
      </c>
      <c r="Y1796" s="275"/>
      <c r="Z1796" s="275"/>
      <c r="AB1796" s="277" t="str">
        <f t="shared" si="257"/>
        <v/>
      </c>
    </row>
    <row r="1797" spans="1:28" s="276" customFormat="1" ht="20.25">
      <c r="A1797" s="330"/>
      <c r="B1797" s="216" t="str">
        <f>IF(LEN(A1797)=0,"",INDEX('Smelter Look-up'!$A:$A,MATCH($A1797,'Smelter Look-up'!$E:$E,0)))</f>
        <v/>
      </c>
      <c r="C1797" s="220" t="str">
        <f>IF(LEN(A1797)=0,"",INDEX('Smelter Look-up'!$C:$C,MATCH($A1797,'Smelter Look-up'!$E:$E,0)))</f>
        <v/>
      </c>
      <c r="D1797" s="282"/>
      <c r="E1797" s="216" t="str">
        <f ca="1">IF(ISERROR($V1797),"",OFFSET('Smelter Look-up'!$D$4,$V1797-4,0)&amp;"")</f>
        <v/>
      </c>
      <c r="F1797" s="216" t="str">
        <f ca="1">IF(ISERROR($V1797),"",OFFSET('Smelter Look-up'!$E$4,$V1797-4,0))</f>
        <v/>
      </c>
      <c r="G1797" s="216" t="str">
        <f ca="1">IF(C1797=$X$4,"Enter smelter details",IF(ISERROR($V1797),"",OFFSET('Smelter Look-up'!$F$4,$V1797-4,0)))</f>
        <v/>
      </c>
      <c r="H1797" s="217" t="str">
        <f ca="1">IF(ISERROR($V1797),"",OFFSET('Smelter Look-up'!$G$4,$V1797-4,0))</f>
        <v/>
      </c>
      <c r="I1797" s="218" t="str">
        <f ca="1">IF(ISERROR($V1797),"",OFFSET('Smelter Look-up'!$H$4,$V1797-4,0))</f>
        <v/>
      </c>
      <c r="J1797" s="218" t="str">
        <f ca="1">IF(ISERROR($V1797),"",OFFSET('Smelter Look-up'!$I$4,$V1797-4,0))</f>
        <v/>
      </c>
      <c r="K1797" s="272"/>
      <c r="L1797" s="272"/>
      <c r="M1797" s="272"/>
      <c r="N1797" s="272"/>
      <c r="O1797" s="272"/>
      <c r="P1797" s="219"/>
      <c r="Q1797" s="273"/>
      <c r="R1797" s="216" t="str">
        <f ca="1">IF(ISERROR($V1797),"",OFFSET('Smelter Look-up'!$C$4,$V1797-4,0)&amp;"")</f>
        <v/>
      </c>
      <c r="S1797" s="224" t="str">
        <f t="shared" ca="1" si="255"/>
        <v/>
      </c>
      <c r="T1797" s="224" t="str">
        <f ca="1">IF(B1797="","",IF(ISERROR(MATCH($J1797,SorP!$B$1:$B$6230,0)),"",INDIRECT("'SorP'!$A$"&amp;MATCH($J1797,SorP!$B$1:$B$6230,0))))</f>
        <v/>
      </c>
      <c r="U1797" s="240"/>
      <c r="V1797" s="274" t="e">
        <f>IF(C1797="",NA(),MATCH($B1797&amp;$C1797,'Smelter Look-up'!$J:$J,0))</f>
        <v>#N/A</v>
      </c>
      <c r="W1797" s="275"/>
      <c r="X1797" s="275">
        <f t="shared" ca="1" si="256"/>
        <v>0</v>
      </c>
      <c r="Y1797" s="275"/>
      <c r="Z1797" s="275"/>
      <c r="AB1797" s="277" t="str">
        <f t="shared" si="257"/>
        <v/>
      </c>
    </row>
    <row r="1798" spans="1:28" s="276" customFormat="1" ht="20.25">
      <c r="A1798" s="330"/>
      <c r="B1798" s="216" t="str">
        <f>IF(LEN(A1798)=0,"",INDEX('Smelter Look-up'!$A:$A,MATCH($A1798,'Smelter Look-up'!$E:$E,0)))</f>
        <v/>
      </c>
      <c r="C1798" s="220" t="str">
        <f>IF(LEN(A1798)=0,"",INDEX('Smelter Look-up'!$C:$C,MATCH($A1798,'Smelter Look-up'!$E:$E,0)))</f>
        <v/>
      </c>
      <c r="D1798" s="282"/>
      <c r="E1798" s="216" t="str">
        <f ca="1">IF(ISERROR($V1798),"",OFFSET('Smelter Look-up'!$D$4,$V1798-4,0)&amp;"")</f>
        <v/>
      </c>
      <c r="F1798" s="216" t="str">
        <f ca="1">IF(ISERROR($V1798),"",OFFSET('Smelter Look-up'!$E$4,$V1798-4,0))</f>
        <v/>
      </c>
      <c r="G1798" s="216" t="str">
        <f ca="1">IF(C1798=$X$4,"Enter smelter details",IF(ISERROR($V1798),"",OFFSET('Smelter Look-up'!$F$4,$V1798-4,0)))</f>
        <v/>
      </c>
      <c r="H1798" s="217" t="str">
        <f ca="1">IF(ISERROR($V1798),"",OFFSET('Smelter Look-up'!$G$4,$V1798-4,0))</f>
        <v/>
      </c>
      <c r="I1798" s="218" t="str">
        <f ca="1">IF(ISERROR($V1798),"",OFFSET('Smelter Look-up'!$H$4,$V1798-4,0))</f>
        <v/>
      </c>
      <c r="J1798" s="218" t="str">
        <f ca="1">IF(ISERROR($V1798),"",OFFSET('Smelter Look-up'!$I$4,$V1798-4,0))</f>
        <v/>
      </c>
      <c r="K1798" s="272"/>
      <c r="L1798" s="272"/>
      <c r="M1798" s="272"/>
      <c r="N1798" s="272"/>
      <c r="O1798" s="272"/>
      <c r="P1798" s="219"/>
      <c r="Q1798" s="273"/>
      <c r="R1798" s="216" t="str">
        <f ca="1">IF(ISERROR($V1798),"",OFFSET('Smelter Look-up'!$C$4,$V1798-4,0)&amp;"")</f>
        <v/>
      </c>
      <c r="S1798" s="224" t="str">
        <f t="shared" ca="1" si="255"/>
        <v/>
      </c>
      <c r="T1798" s="224" t="str">
        <f ca="1">IF(B1798="","",IF(ISERROR(MATCH($J1798,SorP!$B$1:$B$6230,0)),"",INDIRECT("'SorP'!$A$"&amp;MATCH($J1798,SorP!$B$1:$B$6230,0))))</f>
        <v/>
      </c>
      <c r="U1798" s="240"/>
      <c r="V1798" s="274" t="e">
        <f>IF(C1798="",NA(),MATCH($B1798&amp;$C1798,'Smelter Look-up'!$J:$J,0))</f>
        <v>#N/A</v>
      </c>
      <c r="W1798" s="275"/>
      <c r="X1798" s="275">
        <f t="shared" ca="1" si="256"/>
        <v>0</v>
      </c>
      <c r="Y1798" s="275"/>
      <c r="Z1798" s="275"/>
      <c r="AB1798" s="277" t="str">
        <f t="shared" si="257"/>
        <v/>
      </c>
    </row>
    <row r="1799" spans="1:28" s="276" customFormat="1" ht="20.25">
      <c r="A1799" s="330"/>
      <c r="B1799" s="216" t="str">
        <f>IF(LEN(A1799)=0,"",INDEX('Smelter Look-up'!$A:$A,MATCH($A1799,'Smelter Look-up'!$E:$E,0)))</f>
        <v/>
      </c>
      <c r="C1799" s="220" t="str">
        <f>IF(LEN(A1799)=0,"",INDEX('Smelter Look-up'!$C:$C,MATCH($A1799,'Smelter Look-up'!$E:$E,0)))</f>
        <v/>
      </c>
      <c r="D1799" s="282"/>
      <c r="E1799" s="216" t="str">
        <f ca="1">IF(ISERROR($V1799),"",OFFSET('Smelter Look-up'!$D$4,$V1799-4,0)&amp;"")</f>
        <v/>
      </c>
      <c r="F1799" s="216" t="str">
        <f ca="1">IF(ISERROR($V1799),"",OFFSET('Smelter Look-up'!$E$4,$V1799-4,0))</f>
        <v/>
      </c>
      <c r="G1799" s="216" t="str">
        <f ca="1">IF(C1799=$X$4,"Enter smelter details",IF(ISERROR($V1799),"",OFFSET('Smelter Look-up'!$F$4,$V1799-4,0)))</f>
        <v/>
      </c>
      <c r="H1799" s="217" t="str">
        <f ca="1">IF(ISERROR($V1799),"",OFFSET('Smelter Look-up'!$G$4,$V1799-4,0))</f>
        <v/>
      </c>
      <c r="I1799" s="218" t="str">
        <f ca="1">IF(ISERROR($V1799),"",OFFSET('Smelter Look-up'!$H$4,$V1799-4,0))</f>
        <v/>
      </c>
      <c r="J1799" s="218" t="str">
        <f ca="1">IF(ISERROR($V1799),"",OFFSET('Smelter Look-up'!$I$4,$V1799-4,0))</f>
        <v/>
      </c>
      <c r="K1799" s="272"/>
      <c r="L1799" s="272"/>
      <c r="M1799" s="272"/>
      <c r="N1799" s="272"/>
      <c r="O1799" s="272"/>
      <c r="P1799" s="219"/>
      <c r="Q1799" s="273"/>
      <c r="R1799" s="216" t="str">
        <f ca="1">IF(ISERROR($V1799),"",OFFSET('Smelter Look-up'!$C$4,$V1799-4,0)&amp;"")</f>
        <v/>
      </c>
      <c r="S1799" s="224" t="str">
        <f t="shared" ca="1" si="255"/>
        <v/>
      </c>
      <c r="T1799" s="224" t="str">
        <f ca="1">IF(B1799="","",IF(ISERROR(MATCH($J1799,SorP!$B$1:$B$6230,0)),"",INDIRECT("'SorP'!$A$"&amp;MATCH($J1799,SorP!$B$1:$B$6230,0))))</f>
        <v/>
      </c>
      <c r="U1799" s="240"/>
      <c r="V1799" s="274" t="e">
        <f>IF(C1799="",NA(),MATCH($B1799&amp;$C1799,'Smelter Look-up'!$J:$J,0))</f>
        <v>#N/A</v>
      </c>
      <c r="W1799" s="275"/>
      <c r="X1799" s="275">
        <f t="shared" ca="1" si="256"/>
        <v>0</v>
      </c>
      <c r="Y1799" s="275"/>
      <c r="Z1799" s="275"/>
      <c r="AB1799" s="277" t="str">
        <f t="shared" si="257"/>
        <v/>
      </c>
    </row>
    <row r="1800" spans="1:28" s="276" customFormat="1" ht="20.25">
      <c r="A1800" s="330"/>
      <c r="B1800" s="216" t="str">
        <f>IF(LEN(A1800)=0,"",INDEX('Smelter Look-up'!$A:$A,MATCH($A1800,'Smelter Look-up'!$E:$E,0)))</f>
        <v/>
      </c>
      <c r="C1800" s="220" t="str">
        <f>IF(LEN(A1800)=0,"",INDEX('Smelter Look-up'!$C:$C,MATCH($A1800,'Smelter Look-up'!$E:$E,0)))</f>
        <v/>
      </c>
      <c r="D1800" s="282"/>
      <c r="E1800" s="216" t="str">
        <f ca="1">IF(ISERROR($V1800),"",OFFSET('Smelter Look-up'!$D$4,$V1800-4,0)&amp;"")</f>
        <v/>
      </c>
      <c r="F1800" s="216" t="str">
        <f ca="1">IF(ISERROR($V1800),"",OFFSET('Smelter Look-up'!$E$4,$V1800-4,0))</f>
        <v/>
      </c>
      <c r="G1800" s="216" t="str">
        <f ca="1">IF(C1800=$X$4,"Enter smelter details",IF(ISERROR($V1800),"",OFFSET('Smelter Look-up'!$F$4,$V1800-4,0)))</f>
        <v/>
      </c>
      <c r="H1800" s="217" t="str">
        <f ca="1">IF(ISERROR($V1800),"",OFFSET('Smelter Look-up'!$G$4,$V1800-4,0))</f>
        <v/>
      </c>
      <c r="I1800" s="218" t="str">
        <f ca="1">IF(ISERROR($V1800),"",OFFSET('Smelter Look-up'!$H$4,$V1800-4,0))</f>
        <v/>
      </c>
      <c r="J1800" s="218" t="str">
        <f ca="1">IF(ISERROR($V1800),"",OFFSET('Smelter Look-up'!$I$4,$V1800-4,0))</f>
        <v/>
      </c>
      <c r="K1800" s="272"/>
      <c r="L1800" s="272"/>
      <c r="M1800" s="272"/>
      <c r="N1800" s="272"/>
      <c r="O1800" s="272"/>
      <c r="P1800" s="219"/>
      <c r="Q1800" s="273"/>
      <c r="R1800" s="216" t="str">
        <f ca="1">IF(ISERROR($V1800),"",OFFSET('Smelter Look-up'!$C$4,$V1800-4,0)&amp;"")</f>
        <v/>
      </c>
      <c r="S1800" s="224" t="str">
        <f t="shared" ca="1" si="255"/>
        <v/>
      </c>
      <c r="T1800" s="224" t="str">
        <f ca="1">IF(B1800="","",IF(ISERROR(MATCH($J1800,SorP!$B$1:$B$6230,0)),"",INDIRECT("'SorP'!$A$"&amp;MATCH($J1800,SorP!$B$1:$B$6230,0))))</f>
        <v/>
      </c>
      <c r="U1800" s="240"/>
      <c r="V1800" s="274" t="e">
        <f>IF(C1800="",NA(),MATCH($B1800&amp;$C1800,'Smelter Look-up'!$J:$J,0))</f>
        <v>#N/A</v>
      </c>
      <c r="W1800" s="275"/>
      <c r="X1800" s="275">
        <f t="shared" ca="1" si="256"/>
        <v>0</v>
      </c>
      <c r="Y1800" s="275"/>
      <c r="Z1800" s="275"/>
      <c r="AB1800" s="277" t="str">
        <f t="shared" si="257"/>
        <v/>
      </c>
    </row>
    <row r="1801" spans="1:28" s="276" customFormat="1" ht="20.25">
      <c r="A1801" s="330"/>
      <c r="B1801" s="216" t="str">
        <f>IF(LEN(A1801)=0,"",INDEX('Smelter Look-up'!$A:$A,MATCH($A1801,'Smelter Look-up'!$E:$E,0)))</f>
        <v/>
      </c>
      <c r="C1801" s="220" t="str">
        <f>IF(LEN(A1801)=0,"",INDEX('Smelter Look-up'!$C:$C,MATCH($A1801,'Smelter Look-up'!$E:$E,0)))</f>
        <v/>
      </c>
      <c r="D1801" s="282"/>
      <c r="E1801" s="216" t="str">
        <f ca="1">IF(ISERROR($V1801),"",OFFSET('Smelter Look-up'!$D$4,$V1801-4,0)&amp;"")</f>
        <v/>
      </c>
      <c r="F1801" s="216" t="str">
        <f ca="1">IF(ISERROR($V1801),"",OFFSET('Smelter Look-up'!$E$4,$V1801-4,0))</f>
        <v/>
      </c>
      <c r="G1801" s="216" t="str">
        <f ca="1">IF(C1801=$X$4,"Enter smelter details",IF(ISERROR($V1801),"",OFFSET('Smelter Look-up'!$F$4,$V1801-4,0)))</f>
        <v/>
      </c>
      <c r="H1801" s="217" t="str">
        <f ca="1">IF(ISERROR($V1801),"",OFFSET('Smelter Look-up'!$G$4,$V1801-4,0))</f>
        <v/>
      </c>
      <c r="I1801" s="218" t="str">
        <f ca="1">IF(ISERROR($V1801),"",OFFSET('Smelter Look-up'!$H$4,$V1801-4,0))</f>
        <v/>
      </c>
      <c r="J1801" s="218" t="str">
        <f ca="1">IF(ISERROR($V1801),"",OFFSET('Smelter Look-up'!$I$4,$V1801-4,0))</f>
        <v/>
      </c>
      <c r="K1801" s="272"/>
      <c r="L1801" s="272"/>
      <c r="M1801" s="272"/>
      <c r="N1801" s="272"/>
      <c r="O1801" s="272"/>
      <c r="P1801" s="219"/>
      <c r="Q1801" s="273"/>
      <c r="R1801" s="216" t="str">
        <f ca="1">IF(ISERROR($V1801),"",OFFSET('Smelter Look-up'!$C$4,$V1801-4,0)&amp;"")</f>
        <v/>
      </c>
      <c r="S1801" s="224" t="str">
        <f t="shared" ca="1" si="255"/>
        <v/>
      </c>
      <c r="T1801" s="224" t="str">
        <f ca="1">IF(B1801="","",IF(ISERROR(MATCH($J1801,SorP!$B$1:$B$6230,0)),"",INDIRECT("'SorP'!$A$"&amp;MATCH($J1801,SorP!$B$1:$B$6230,0))))</f>
        <v/>
      </c>
      <c r="U1801" s="240"/>
      <c r="V1801" s="274" t="e">
        <f>IF(C1801="",NA(),MATCH($B1801&amp;$C1801,'Smelter Look-up'!$J:$J,0))</f>
        <v>#N/A</v>
      </c>
      <c r="W1801" s="275"/>
      <c r="X1801" s="275">
        <f t="shared" ca="1" si="256"/>
        <v>0</v>
      </c>
      <c r="Y1801" s="275"/>
      <c r="Z1801" s="275"/>
      <c r="AB1801" s="277" t="str">
        <f t="shared" si="257"/>
        <v/>
      </c>
    </row>
    <row r="1802" spans="1:28" s="276" customFormat="1" ht="20.25">
      <c r="A1802" s="330"/>
      <c r="B1802" s="216" t="str">
        <f>IF(LEN(A1802)=0,"",INDEX('Smelter Look-up'!$A:$A,MATCH($A1802,'Smelter Look-up'!$E:$E,0)))</f>
        <v/>
      </c>
      <c r="C1802" s="220" t="str">
        <f>IF(LEN(A1802)=0,"",INDEX('Smelter Look-up'!$C:$C,MATCH($A1802,'Smelter Look-up'!$E:$E,0)))</f>
        <v/>
      </c>
      <c r="D1802" s="282"/>
      <c r="E1802" s="216" t="str">
        <f ca="1">IF(ISERROR($V1802),"",OFFSET('Smelter Look-up'!$D$4,$V1802-4,0)&amp;"")</f>
        <v/>
      </c>
      <c r="F1802" s="216" t="str">
        <f ca="1">IF(ISERROR($V1802),"",OFFSET('Smelter Look-up'!$E$4,$V1802-4,0))</f>
        <v/>
      </c>
      <c r="G1802" s="216" t="str">
        <f ca="1">IF(C1802=$X$4,"Enter smelter details",IF(ISERROR($V1802),"",OFFSET('Smelter Look-up'!$F$4,$V1802-4,0)))</f>
        <v/>
      </c>
      <c r="H1802" s="217" t="str">
        <f ca="1">IF(ISERROR($V1802),"",OFFSET('Smelter Look-up'!$G$4,$V1802-4,0))</f>
        <v/>
      </c>
      <c r="I1802" s="218" t="str">
        <f ca="1">IF(ISERROR($V1802),"",OFFSET('Smelter Look-up'!$H$4,$V1802-4,0))</f>
        <v/>
      </c>
      <c r="J1802" s="218" t="str">
        <f ca="1">IF(ISERROR($V1802),"",OFFSET('Smelter Look-up'!$I$4,$V1802-4,0))</f>
        <v/>
      </c>
      <c r="K1802" s="272"/>
      <c r="L1802" s="272"/>
      <c r="M1802" s="272"/>
      <c r="N1802" s="272"/>
      <c r="O1802" s="272"/>
      <c r="P1802" s="219"/>
      <c r="Q1802" s="273"/>
      <c r="R1802" s="216" t="str">
        <f ca="1">IF(ISERROR($V1802),"",OFFSET('Smelter Look-up'!$C$4,$V1802-4,0)&amp;"")</f>
        <v/>
      </c>
      <c r="S1802" s="224" t="str">
        <f t="shared" ca="1" si="255"/>
        <v/>
      </c>
      <c r="T1802" s="224" t="str">
        <f ca="1">IF(B1802="","",IF(ISERROR(MATCH($J1802,SorP!$B$1:$B$6230,0)),"",INDIRECT("'SorP'!$A$"&amp;MATCH($J1802,SorP!$B$1:$B$6230,0))))</f>
        <v/>
      </c>
      <c r="U1802" s="240"/>
      <c r="V1802" s="274" t="e">
        <f>IF(C1802="",NA(),MATCH($B1802&amp;$C1802,'Smelter Look-up'!$J:$J,0))</f>
        <v>#N/A</v>
      </c>
      <c r="W1802" s="275"/>
      <c r="X1802" s="275">
        <f t="shared" ca="1" si="256"/>
        <v>0</v>
      </c>
      <c r="Y1802" s="275"/>
      <c r="Z1802" s="275"/>
      <c r="AB1802" s="277" t="str">
        <f t="shared" si="257"/>
        <v/>
      </c>
    </row>
    <row r="1803" spans="1:28" s="276" customFormat="1" ht="20.25">
      <c r="A1803" s="330"/>
      <c r="B1803" s="216" t="str">
        <f>IF(LEN(A1803)=0,"",INDEX('Smelter Look-up'!$A:$A,MATCH($A1803,'Smelter Look-up'!$E:$E,0)))</f>
        <v/>
      </c>
      <c r="C1803" s="220" t="str">
        <f>IF(LEN(A1803)=0,"",INDEX('Smelter Look-up'!$C:$C,MATCH($A1803,'Smelter Look-up'!$E:$E,0)))</f>
        <v/>
      </c>
      <c r="D1803" s="282"/>
      <c r="E1803" s="216" t="str">
        <f ca="1">IF(ISERROR($V1803),"",OFFSET('Smelter Look-up'!$D$4,$V1803-4,0)&amp;"")</f>
        <v/>
      </c>
      <c r="F1803" s="216" t="str">
        <f ca="1">IF(ISERROR($V1803),"",OFFSET('Smelter Look-up'!$E$4,$V1803-4,0))</f>
        <v/>
      </c>
      <c r="G1803" s="216" t="str">
        <f ca="1">IF(C1803=$X$4,"Enter smelter details",IF(ISERROR($V1803),"",OFFSET('Smelter Look-up'!$F$4,$V1803-4,0)))</f>
        <v/>
      </c>
      <c r="H1803" s="217" t="str">
        <f ca="1">IF(ISERROR($V1803),"",OFFSET('Smelter Look-up'!$G$4,$V1803-4,0))</f>
        <v/>
      </c>
      <c r="I1803" s="218" t="str">
        <f ca="1">IF(ISERROR($V1803),"",OFFSET('Smelter Look-up'!$H$4,$V1803-4,0))</f>
        <v/>
      </c>
      <c r="J1803" s="218" t="str">
        <f ca="1">IF(ISERROR($V1803),"",OFFSET('Smelter Look-up'!$I$4,$V1803-4,0))</f>
        <v/>
      </c>
      <c r="K1803" s="272"/>
      <c r="L1803" s="272"/>
      <c r="M1803" s="272"/>
      <c r="N1803" s="272"/>
      <c r="O1803" s="272"/>
      <c r="P1803" s="219"/>
      <c r="Q1803" s="273"/>
      <c r="R1803" s="216" t="str">
        <f ca="1">IF(ISERROR($V1803),"",OFFSET('Smelter Look-up'!$C$4,$V1803-4,0)&amp;"")</f>
        <v/>
      </c>
      <c r="S1803" s="224" t="str">
        <f t="shared" ca="1" si="255"/>
        <v/>
      </c>
      <c r="T1803" s="224" t="str">
        <f ca="1">IF(B1803="","",IF(ISERROR(MATCH($J1803,SorP!$B$1:$B$6230,0)),"",INDIRECT("'SorP'!$A$"&amp;MATCH($J1803,SorP!$B$1:$B$6230,0))))</f>
        <v/>
      </c>
      <c r="U1803" s="240"/>
      <c r="V1803" s="274" t="e">
        <f>IF(C1803="",NA(),MATCH($B1803&amp;$C1803,'Smelter Look-up'!$J:$J,0))</f>
        <v>#N/A</v>
      </c>
      <c r="W1803" s="275"/>
      <c r="X1803" s="275">
        <f t="shared" ca="1" si="256"/>
        <v>0</v>
      </c>
      <c r="Y1803" s="275"/>
      <c r="Z1803" s="275"/>
      <c r="AB1803" s="277" t="str">
        <f t="shared" si="257"/>
        <v/>
      </c>
    </row>
    <row r="1804" spans="1:28" s="276" customFormat="1" ht="20.25">
      <c r="A1804" s="330"/>
      <c r="B1804" s="216" t="str">
        <f>IF(LEN(A1804)=0,"",INDEX('Smelter Look-up'!$A:$A,MATCH($A1804,'Smelter Look-up'!$E:$E,0)))</f>
        <v/>
      </c>
      <c r="C1804" s="220" t="str">
        <f>IF(LEN(A1804)=0,"",INDEX('Smelter Look-up'!$C:$C,MATCH($A1804,'Smelter Look-up'!$E:$E,0)))</f>
        <v/>
      </c>
      <c r="D1804" s="282"/>
      <c r="E1804" s="216" t="str">
        <f ca="1">IF(ISERROR($V1804),"",OFFSET('Smelter Look-up'!$D$4,$V1804-4,0)&amp;"")</f>
        <v/>
      </c>
      <c r="F1804" s="216" t="str">
        <f ca="1">IF(ISERROR($V1804),"",OFFSET('Smelter Look-up'!$E$4,$V1804-4,0))</f>
        <v/>
      </c>
      <c r="G1804" s="216" t="str">
        <f ca="1">IF(C1804=$X$4,"Enter smelter details",IF(ISERROR($V1804),"",OFFSET('Smelter Look-up'!$F$4,$V1804-4,0)))</f>
        <v/>
      </c>
      <c r="H1804" s="217" t="str">
        <f ca="1">IF(ISERROR($V1804),"",OFFSET('Smelter Look-up'!$G$4,$V1804-4,0))</f>
        <v/>
      </c>
      <c r="I1804" s="218" t="str">
        <f ca="1">IF(ISERROR($V1804),"",OFFSET('Smelter Look-up'!$H$4,$V1804-4,0))</f>
        <v/>
      </c>
      <c r="J1804" s="218" t="str">
        <f ca="1">IF(ISERROR($V1804),"",OFFSET('Smelter Look-up'!$I$4,$V1804-4,0))</f>
        <v/>
      </c>
      <c r="K1804" s="272"/>
      <c r="L1804" s="272"/>
      <c r="M1804" s="272"/>
      <c r="N1804" s="272"/>
      <c r="O1804" s="272"/>
      <c r="P1804" s="219"/>
      <c r="Q1804" s="273"/>
      <c r="R1804" s="216" t="str">
        <f ca="1">IF(ISERROR($V1804),"",OFFSET('Smelter Look-up'!$C$4,$V1804-4,0)&amp;"")</f>
        <v/>
      </c>
      <c r="S1804" s="224" t="str">
        <f t="shared" ca="1" si="255"/>
        <v/>
      </c>
      <c r="T1804" s="224" t="str">
        <f ca="1">IF(B1804="","",IF(ISERROR(MATCH($J1804,SorP!$B$1:$B$6230,0)),"",INDIRECT("'SorP'!$A$"&amp;MATCH($J1804,SorP!$B$1:$B$6230,0))))</f>
        <v/>
      </c>
      <c r="U1804" s="240"/>
      <c r="V1804" s="274" t="e">
        <f>IF(C1804="",NA(),MATCH($B1804&amp;$C1804,'Smelter Look-up'!$J:$J,0))</f>
        <v>#N/A</v>
      </c>
      <c r="W1804" s="275"/>
      <c r="X1804" s="275">
        <f t="shared" ca="1" si="256"/>
        <v>0</v>
      </c>
      <c r="Y1804" s="275"/>
      <c r="Z1804" s="275"/>
      <c r="AB1804" s="277" t="str">
        <f t="shared" si="257"/>
        <v/>
      </c>
    </row>
    <row r="1805" spans="1:28" s="276" customFormat="1" ht="20.25">
      <c r="A1805" s="330"/>
      <c r="B1805" s="216" t="str">
        <f>IF(LEN(A1805)=0,"",INDEX('Smelter Look-up'!$A:$A,MATCH($A1805,'Smelter Look-up'!$E:$E,0)))</f>
        <v/>
      </c>
      <c r="C1805" s="220" t="str">
        <f>IF(LEN(A1805)=0,"",INDEX('Smelter Look-up'!$C:$C,MATCH($A1805,'Smelter Look-up'!$E:$E,0)))</f>
        <v/>
      </c>
      <c r="D1805" s="282"/>
      <c r="E1805" s="216" t="str">
        <f ca="1">IF(ISERROR($V1805),"",OFFSET('Smelter Look-up'!$D$4,$V1805-4,0)&amp;"")</f>
        <v/>
      </c>
      <c r="F1805" s="216" t="str">
        <f ca="1">IF(ISERROR($V1805),"",OFFSET('Smelter Look-up'!$E$4,$V1805-4,0))</f>
        <v/>
      </c>
      <c r="G1805" s="216" t="str">
        <f ca="1">IF(C1805=$X$4,"Enter smelter details",IF(ISERROR($V1805),"",OFFSET('Smelter Look-up'!$F$4,$V1805-4,0)))</f>
        <v/>
      </c>
      <c r="H1805" s="217" t="str">
        <f ca="1">IF(ISERROR($V1805),"",OFFSET('Smelter Look-up'!$G$4,$V1805-4,0))</f>
        <v/>
      </c>
      <c r="I1805" s="218" t="str">
        <f ca="1">IF(ISERROR($V1805),"",OFFSET('Smelter Look-up'!$H$4,$V1805-4,0))</f>
        <v/>
      </c>
      <c r="J1805" s="218" t="str">
        <f ca="1">IF(ISERROR($V1805),"",OFFSET('Smelter Look-up'!$I$4,$V1805-4,0))</f>
        <v/>
      </c>
      <c r="K1805" s="272"/>
      <c r="L1805" s="272"/>
      <c r="M1805" s="272"/>
      <c r="N1805" s="272"/>
      <c r="O1805" s="272"/>
      <c r="P1805" s="219"/>
      <c r="Q1805" s="273"/>
      <c r="R1805" s="216" t="str">
        <f ca="1">IF(ISERROR($V1805),"",OFFSET('Smelter Look-up'!$C$4,$V1805-4,0)&amp;"")</f>
        <v/>
      </c>
      <c r="S1805" s="224" t="str">
        <f t="shared" ca="1" si="255"/>
        <v/>
      </c>
      <c r="T1805" s="224" t="str">
        <f ca="1">IF(B1805="","",IF(ISERROR(MATCH($J1805,SorP!$B$1:$B$6230,0)),"",INDIRECT("'SorP'!$A$"&amp;MATCH($J1805,SorP!$B$1:$B$6230,0))))</f>
        <v/>
      </c>
      <c r="U1805" s="240"/>
      <c r="V1805" s="274" t="e">
        <f>IF(C1805="",NA(),MATCH($B1805&amp;$C1805,'Smelter Look-up'!$J:$J,0))</f>
        <v>#N/A</v>
      </c>
      <c r="W1805" s="275"/>
      <c r="X1805" s="275">
        <f t="shared" ca="1" si="256"/>
        <v>0</v>
      </c>
      <c r="Y1805" s="275"/>
      <c r="Z1805" s="275"/>
      <c r="AB1805" s="277" t="str">
        <f t="shared" si="257"/>
        <v/>
      </c>
    </row>
    <row r="1806" spans="1:28" s="276" customFormat="1" ht="20.25">
      <c r="A1806" s="330"/>
      <c r="B1806" s="216" t="str">
        <f>IF(LEN(A1806)=0,"",INDEX('Smelter Look-up'!$A:$A,MATCH($A1806,'Smelter Look-up'!$E:$E,0)))</f>
        <v/>
      </c>
      <c r="C1806" s="220" t="str">
        <f>IF(LEN(A1806)=0,"",INDEX('Smelter Look-up'!$C:$C,MATCH($A1806,'Smelter Look-up'!$E:$E,0)))</f>
        <v/>
      </c>
      <c r="D1806" s="282"/>
      <c r="E1806" s="216" t="str">
        <f ca="1">IF(ISERROR($V1806),"",OFFSET('Smelter Look-up'!$D$4,$V1806-4,0)&amp;"")</f>
        <v/>
      </c>
      <c r="F1806" s="216" t="str">
        <f ca="1">IF(ISERROR($V1806),"",OFFSET('Smelter Look-up'!$E$4,$V1806-4,0))</f>
        <v/>
      </c>
      <c r="G1806" s="216" t="str">
        <f ca="1">IF(C1806=$X$4,"Enter smelter details",IF(ISERROR($V1806),"",OFFSET('Smelter Look-up'!$F$4,$V1806-4,0)))</f>
        <v/>
      </c>
      <c r="H1806" s="217" t="str">
        <f ca="1">IF(ISERROR($V1806),"",OFFSET('Smelter Look-up'!$G$4,$V1806-4,0))</f>
        <v/>
      </c>
      <c r="I1806" s="218" t="str">
        <f ca="1">IF(ISERROR($V1806),"",OFFSET('Smelter Look-up'!$H$4,$V1806-4,0))</f>
        <v/>
      </c>
      <c r="J1806" s="218" t="str">
        <f ca="1">IF(ISERROR($V1806),"",OFFSET('Smelter Look-up'!$I$4,$V1806-4,0))</f>
        <v/>
      </c>
      <c r="K1806" s="272"/>
      <c r="L1806" s="272"/>
      <c r="M1806" s="272"/>
      <c r="N1806" s="272"/>
      <c r="O1806" s="272"/>
      <c r="P1806" s="219"/>
      <c r="Q1806" s="273"/>
      <c r="R1806" s="216" t="str">
        <f ca="1">IF(ISERROR($V1806),"",OFFSET('Smelter Look-up'!$C$4,$V1806-4,0)&amp;"")</f>
        <v/>
      </c>
      <c r="S1806" s="224" t="str">
        <f t="shared" ca="1" si="255"/>
        <v/>
      </c>
      <c r="T1806" s="224" t="str">
        <f ca="1">IF(B1806="","",IF(ISERROR(MATCH($J1806,SorP!$B$1:$B$6230,0)),"",INDIRECT("'SorP'!$A$"&amp;MATCH($J1806,SorP!$B$1:$B$6230,0))))</f>
        <v/>
      </c>
      <c r="U1806" s="240"/>
      <c r="V1806" s="274" t="e">
        <f>IF(C1806="",NA(),MATCH($B1806&amp;$C1806,'Smelter Look-up'!$J:$J,0))</f>
        <v>#N/A</v>
      </c>
      <c r="W1806" s="275"/>
      <c r="X1806" s="275">
        <f t="shared" ca="1" si="256"/>
        <v>0</v>
      </c>
      <c r="Y1806" s="275"/>
      <c r="Z1806" s="275"/>
      <c r="AB1806" s="277" t="str">
        <f t="shared" si="257"/>
        <v/>
      </c>
    </row>
    <row r="1807" spans="1:28" s="276" customFormat="1" ht="20.25">
      <c r="A1807" s="330"/>
      <c r="B1807" s="216" t="str">
        <f>IF(LEN(A1807)=0,"",INDEX('Smelter Look-up'!$A:$A,MATCH($A1807,'Smelter Look-up'!$E:$E,0)))</f>
        <v/>
      </c>
      <c r="C1807" s="220" t="str">
        <f>IF(LEN(A1807)=0,"",INDEX('Smelter Look-up'!$C:$C,MATCH($A1807,'Smelter Look-up'!$E:$E,0)))</f>
        <v/>
      </c>
      <c r="D1807" s="282"/>
      <c r="E1807" s="216" t="str">
        <f ca="1">IF(ISERROR($V1807),"",OFFSET('Smelter Look-up'!$D$4,$V1807-4,0)&amp;"")</f>
        <v/>
      </c>
      <c r="F1807" s="216" t="str">
        <f ca="1">IF(ISERROR($V1807),"",OFFSET('Smelter Look-up'!$E$4,$V1807-4,0))</f>
        <v/>
      </c>
      <c r="G1807" s="216" t="str">
        <f ca="1">IF(C1807=$X$4,"Enter smelter details",IF(ISERROR($V1807),"",OFFSET('Smelter Look-up'!$F$4,$V1807-4,0)))</f>
        <v/>
      </c>
      <c r="H1807" s="217" t="str">
        <f ca="1">IF(ISERROR($V1807),"",OFFSET('Smelter Look-up'!$G$4,$V1807-4,0))</f>
        <v/>
      </c>
      <c r="I1807" s="218" t="str">
        <f ca="1">IF(ISERROR($V1807),"",OFFSET('Smelter Look-up'!$H$4,$V1807-4,0))</f>
        <v/>
      </c>
      <c r="J1807" s="218" t="str">
        <f ca="1">IF(ISERROR($V1807),"",OFFSET('Smelter Look-up'!$I$4,$V1807-4,0))</f>
        <v/>
      </c>
      <c r="K1807" s="272"/>
      <c r="L1807" s="272"/>
      <c r="M1807" s="272"/>
      <c r="N1807" s="272"/>
      <c r="O1807" s="272"/>
      <c r="P1807" s="219"/>
      <c r="Q1807" s="273"/>
      <c r="R1807" s="216" t="str">
        <f ca="1">IF(ISERROR($V1807),"",OFFSET('Smelter Look-up'!$C$4,$V1807-4,0)&amp;"")</f>
        <v/>
      </c>
      <c r="S1807" s="224" t="str">
        <f t="shared" ca="1" si="255"/>
        <v/>
      </c>
      <c r="T1807" s="224" t="str">
        <f ca="1">IF(B1807="","",IF(ISERROR(MATCH($J1807,SorP!$B$1:$B$6230,0)),"",INDIRECT("'SorP'!$A$"&amp;MATCH($J1807,SorP!$B$1:$B$6230,0))))</f>
        <v/>
      </c>
      <c r="U1807" s="240"/>
      <c r="V1807" s="274" t="e">
        <f>IF(C1807="",NA(),MATCH($B1807&amp;$C1807,'Smelter Look-up'!$J:$J,0))</f>
        <v>#N/A</v>
      </c>
      <c r="W1807" s="275"/>
      <c r="X1807" s="275">
        <f t="shared" ca="1" si="256"/>
        <v>0</v>
      </c>
      <c r="Y1807" s="275"/>
      <c r="Z1807" s="275"/>
      <c r="AB1807" s="277" t="str">
        <f t="shared" si="257"/>
        <v/>
      </c>
    </row>
    <row r="1808" spans="1:28" s="276" customFormat="1" ht="20.25">
      <c r="A1808" s="330"/>
      <c r="B1808" s="216" t="str">
        <f>IF(LEN(A1808)=0,"",INDEX('Smelter Look-up'!$A:$A,MATCH($A1808,'Smelter Look-up'!$E:$E,0)))</f>
        <v/>
      </c>
      <c r="C1808" s="220" t="str">
        <f>IF(LEN(A1808)=0,"",INDEX('Smelter Look-up'!$C:$C,MATCH($A1808,'Smelter Look-up'!$E:$E,0)))</f>
        <v/>
      </c>
      <c r="D1808" s="282"/>
      <c r="E1808" s="216" t="str">
        <f ca="1">IF(ISERROR($V1808),"",OFFSET('Smelter Look-up'!$D$4,$V1808-4,0)&amp;"")</f>
        <v/>
      </c>
      <c r="F1808" s="216" t="str">
        <f ca="1">IF(ISERROR($V1808),"",OFFSET('Smelter Look-up'!$E$4,$V1808-4,0))</f>
        <v/>
      </c>
      <c r="G1808" s="216" t="str">
        <f ca="1">IF(C1808=$X$4,"Enter smelter details",IF(ISERROR($V1808),"",OFFSET('Smelter Look-up'!$F$4,$V1808-4,0)))</f>
        <v/>
      </c>
      <c r="H1808" s="217" t="str">
        <f ca="1">IF(ISERROR($V1808),"",OFFSET('Smelter Look-up'!$G$4,$V1808-4,0))</f>
        <v/>
      </c>
      <c r="I1808" s="218" t="str">
        <f ca="1">IF(ISERROR($V1808),"",OFFSET('Smelter Look-up'!$H$4,$V1808-4,0))</f>
        <v/>
      </c>
      <c r="J1808" s="218" t="str">
        <f ca="1">IF(ISERROR($V1808),"",OFFSET('Smelter Look-up'!$I$4,$V1808-4,0))</f>
        <v/>
      </c>
      <c r="K1808" s="272"/>
      <c r="L1808" s="272"/>
      <c r="M1808" s="272"/>
      <c r="N1808" s="272"/>
      <c r="O1808" s="272"/>
      <c r="P1808" s="219"/>
      <c r="Q1808" s="273"/>
      <c r="R1808" s="216" t="str">
        <f ca="1">IF(ISERROR($V1808),"",OFFSET('Smelter Look-up'!$C$4,$V1808-4,0)&amp;"")</f>
        <v/>
      </c>
      <c r="S1808" s="224" t="str">
        <f t="shared" ca="1" si="255"/>
        <v/>
      </c>
      <c r="T1808" s="224" t="str">
        <f ca="1">IF(B1808="","",IF(ISERROR(MATCH($J1808,SorP!$B$1:$B$6230,0)),"",INDIRECT("'SorP'!$A$"&amp;MATCH($J1808,SorP!$B$1:$B$6230,0))))</f>
        <v/>
      </c>
      <c r="U1808" s="240"/>
      <c r="V1808" s="274" t="e">
        <f>IF(C1808="",NA(),MATCH($B1808&amp;$C1808,'Smelter Look-up'!$J:$J,0))</f>
        <v>#N/A</v>
      </c>
      <c r="W1808" s="275"/>
      <c r="X1808" s="275">
        <f t="shared" ca="1" si="256"/>
        <v>0</v>
      </c>
      <c r="Y1808" s="275"/>
      <c r="Z1808" s="275"/>
      <c r="AB1808" s="277" t="str">
        <f t="shared" si="257"/>
        <v/>
      </c>
    </row>
    <row r="1809" spans="1:28" s="276" customFormat="1" ht="20.25">
      <c r="A1809" s="330"/>
      <c r="B1809" s="216" t="str">
        <f>IF(LEN(A1809)=0,"",INDEX('Smelter Look-up'!$A:$A,MATCH($A1809,'Smelter Look-up'!$E:$E,0)))</f>
        <v/>
      </c>
      <c r="C1809" s="220" t="str">
        <f>IF(LEN(A1809)=0,"",INDEX('Smelter Look-up'!$C:$C,MATCH($A1809,'Smelter Look-up'!$E:$E,0)))</f>
        <v/>
      </c>
      <c r="D1809" s="282"/>
      <c r="E1809" s="216" t="str">
        <f ca="1">IF(ISERROR($V1809),"",OFFSET('Smelter Look-up'!$D$4,$V1809-4,0)&amp;"")</f>
        <v/>
      </c>
      <c r="F1809" s="216" t="str">
        <f ca="1">IF(ISERROR($V1809),"",OFFSET('Smelter Look-up'!$E$4,$V1809-4,0))</f>
        <v/>
      </c>
      <c r="G1809" s="216" t="str">
        <f ca="1">IF(C1809=$X$4,"Enter smelter details",IF(ISERROR($V1809),"",OFFSET('Smelter Look-up'!$F$4,$V1809-4,0)))</f>
        <v/>
      </c>
      <c r="H1809" s="217" t="str">
        <f ca="1">IF(ISERROR($V1809),"",OFFSET('Smelter Look-up'!$G$4,$V1809-4,0))</f>
        <v/>
      </c>
      <c r="I1809" s="218" t="str">
        <f ca="1">IF(ISERROR($V1809),"",OFFSET('Smelter Look-up'!$H$4,$V1809-4,0))</f>
        <v/>
      </c>
      <c r="J1809" s="218" t="str">
        <f ca="1">IF(ISERROR($V1809),"",OFFSET('Smelter Look-up'!$I$4,$V1809-4,0))</f>
        <v/>
      </c>
      <c r="K1809" s="272"/>
      <c r="L1809" s="272"/>
      <c r="M1809" s="272"/>
      <c r="N1809" s="272"/>
      <c r="O1809" s="272"/>
      <c r="P1809" s="219"/>
      <c r="Q1809" s="273"/>
      <c r="R1809" s="216" t="str">
        <f ca="1">IF(ISERROR($V1809),"",OFFSET('Smelter Look-up'!$C$4,$V1809-4,0)&amp;"")</f>
        <v/>
      </c>
      <c r="S1809" s="224" t="str">
        <f t="shared" ca="1" si="255"/>
        <v/>
      </c>
      <c r="T1809" s="224" t="str">
        <f ca="1">IF(B1809="","",IF(ISERROR(MATCH($J1809,SorP!$B$1:$B$6230,0)),"",INDIRECT("'SorP'!$A$"&amp;MATCH($J1809,SorP!$B$1:$B$6230,0))))</f>
        <v/>
      </c>
      <c r="U1809" s="240"/>
      <c r="V1809" s="274" t="e">
        <f>IF(C1809="",NA(),MATCH($B1809&amp;$C1809,'Smelter Look-up'!$J:$J,0))</f>
        <v>#N/A</v>
      </c>
      <c r="W1809" s="275"/>
      <c r="X1809" s="275">
        <f t="shared" ca="1" si="256"/>
        <v>0</v>
      </c>
      <c r="Y1809" s="275"/>
      <c r="Z1809" s="275"/>
      <c r="AB1809" s="277" t="str">
        <f t="shared" si="257"/>
        <v/>
      </c>
    </row>
    <row r="1810" spans="1:28" s="276" customFormat="1" ht="20.25">
      <c r="A1810" s="330"/>
      <c r="B1810" s="216" t="str">
        <f>IF(LEN(A1810)=0,"",INDEX('Smelter Look-up'!$A:$A,MATCH($A1810,'Smelter Look-up'!$E:$E,0)))</f>
        <v/>
      </c>
      <c r="C1810" s="220" t="str">
        <f>IF(LEN(A1810)=0,"",INDEX('Smelter Look-up'!$C:$C,MATCH($A1810,'Smelter Look-up'!$E:$E,0)))</f>
        <v/>
      </c>
      <c r="D1810" s="282"/>
      <c r="E1810" s="216" t="str">
        <f ca="1">IF(ISERROR($V1810),"",OFFSET('Smelter Look-up'!$D$4,$V1810-4,0)&amp;"")</f>
        <v/>
      </c>
      <c r="F1810" s="216" t="str">
        <f ca="1">IF(ISERROR($V1810),"",OFFSET('Smelter Look-up'!$E$4,$V1810-4,0))</f>
        <v/>
      </c>
      <c r="G1810" s="216" t="str">
        <f ca="1">IF(C1810=$X$4,"Enter smelter details",IF(ISERROR($V1810),"",OFFSET('Smelter Look-up'!$F$4,$V1810-4,0)))</f>
        <v/>
      </c>
      <c r="H1810" s="217" t="str">
        <f ca="1">IF(ISERROR($V1810),"",OFFSET('Smelter Look-up'!$G$4,$V1810-4,0))</f>
        <v/>
      </c>
      <c r="I1810" s="218" t="str">
        <f ca="1">IF(ISERROR($V1810),"",OFFSET('Smelter Look-up'!$H$4,$V1810-4,0))</f>
        <v/>
      </c>
      <c r="J1810" s="218" t="str">
        <f ca="1">IF(ISERROR($V1810),"",OFFSET('Smelter Look-up'!$I$4,$V1810-4,0))</f>
        <v/>
      </c>
      <c r="K1810" s="272"/>
      <c r="L1810" s="272"/>
      <c r="M1810" s="272"/>
      <c r="N1810" s="272"/>
      <c r="O1810" s="272"/>
      <c r="P1810" s="219"/>
      <c r="Q1810" s="273"/>
      <c r="R1810" s="216" t="str">
        <f ca="1">IF(ISERROR($V1810),"",OFFSET('Smelter Look-up'!$C$4,$V1810-4,0)&amp;"")</f>
        <v/>
      </c>
      <c r="S1810" s="224" t="str">
        <f t="shared" ca="1" si="255"/>
        <v/>
      </c>
      <c r="T1810" s="224" t="str">
        <f ca="1">IF(B1810="","",IF(ISERROR(MATCH($J1810,SorP!$B$1:$B$6230,0)),"",INDIRECT("'SorP'!$A$"&amp;MATCH($J1810,SorP!$B$1:$B$6230,0))))</f>
        <v/>
      </c>
      <c r="U1810" s="240"/>
      <c r="V1810" s="274" t="e">
        <f>IF(C1810="",NA(),MATCH($B1810&amp;$C1810,'Smelter Look-up'!$J:$J,0))</f>
        <v>#N/A</v>
      </c>
      <c r="W1810" s="275"/>
      <c r="X1810" s="275">
        <f t="shared" ca="1" si="256"/>
        <v>0</v>
      </c>
      <c r="Y1810" s="275"/>
      <c r="Z1810" s="275"/>
      <c r="AB1810" s="277" t="str">
        <f t="shared" si="257"/>
        <v/>
      </c>
    </row>
    <row r="1811" spans="1:28" s="276" customFormat="1" ht="20.25">
      <c r="A1811" s="330"/>
      <c r="B1811" s="216" t="str">
        <f>IF(LEN(A1811)=0,"",INDEX('Smelter Look-up'!$A:$A,MATCH($A1811,'Smelter Look-up'!$E:$E,0)))</f>
        <v/>
      </c>
      <c r="C1811" s="220" t="str">
        <f>IF(LEN(A1811)=0,"",INDEX('Smelter Look-up'!$C:$C,MATCH($A1811,'Smelter Look-up'!$E:$E,0)))</f>
        <v/>
      </c>
      <c r="D1811" s="282"/>
      <c r="E1811" s="216" t="str">
        <f ca="1">IF(ISERROR($V1811),"",OFFSET('Smelter Look-up'!$D$4,$V1811-4,0)&amp;"")</f>
        <v/>
      </c>
      <c r="F1811" s="216" t="str">
        <f ca="1">IF(ISERROR($V1811),"",OFFSET('Smelter Look-up'!$E$4,$V1811-4,0))</f>
        <v/>
      </c>
      <c r="G1811" s="216" t="str">
        <f ca="1">IF(C1811=$X$4,"Enter smelter details",IF(ISERROR($V1811),"",OFFSET('Smelter Look-up'!$F$4,$V1811-4,0)))</f>
        <v/>
      </c>
      <c r="H1811" s="217" t="str">
        <f ca="1">IF(ISERROR($V1811),"",OFFSET('Smelter Look-up'!$G$4,$V1811-4,0))</f>
        <v/>
      </c>
      <c r="I1811" s="218" t="str">
        <f ca="1">IF(ISERROR($V1811),"",OFFSET('Smelter Look-up'!$H$4,$V1811-4,0))</f>
        <v/>
      </c>
      <c r="J1811" s="218" t="str">
        <f ca="1">IF(ISERROR($V1811),"",OFFSET('Smelter Look-up'!$I$4,$V1811-4,0))</f>
        <v/>
      </c>
      <c r="K1811" s="272"/>
      <c r="L1811" s="272"/>
      <c r="M1811" s="272"/>
      <c r="N1811" s="272"/>
      <c r="O1811" s="272"/>
      <c r="P1811" s="219"/>
      <c r="Q1811" s="273"/>
      <c r="R1811" s="216" t="str">
        <f ca="1">IF(ISERROR($V1811),"",OFFSET('Smelter Look-up'!$C$4,$V1811-4,0)&amp;"")</f>
        <v/>
      </c>
      <c r="S1811" s="224" t="str">
        <f t="shared" ca="1" si="255"/>
        <v/>
      </c>
      <c r="T1811" s="224" t="str">
        <f ca="1">IF(B1811="","",IF(ISERROR(MATCH($J1811,SorP!$B$1:$B$6230,0)),"",INDIRECT("'SorP'!$A$"&amp;MATCH($J1811,SorP!$B$1:$B$6230,0))))</f>
        <v/>
      </c>
      <c r="U1811" s="240"/>
      <c r="V1811" s="274" t="e">
        <f>IF(C1811="",NA(),MATCH($B1811&amp;$C1811,'Smelter Look-up'!$J:$J,0))</f>
        <v>#N/A</v>
      </c>
      <c r="W1811" s="275"/>
      <c r="X1811" s="275">
        <f t="shared" ca="1" si="256"/>
        <v>0</v>
      </c>
      <c r="Y1811" s="275"/>
      <c r="Z1811" s="275"/>
      <c r="AB1811" s="277" t="str">
        <f t="shared" si="257"/>
        <v/>
      </c>
    </row>
    <row r="1812" spans="1:28" s="276" customFormat="1" ht="20.25">
      <c r="A1812" s="330"/>
      <c r="B1812" s="216" t="str">
        <f>IF(LEN(A1812)=0,"",INDEX('Smelter Look-up'!$A:$A,MATCH($A1812,'Smelter Look-up'!$E:$E,0)))</f>
        <v/>
      </c>
      <c r="C1812" s="220" t="str">
        <f>IF(LEN(A1812)=0,"",INDEX('Smelter Look-up'!$C:$C,MATCH($A1812,'Smelter Look-up'!$E:$E,0)))</f>
        <v/>
      </c>
      <c r="D1812" s="282"/>
      <c r="E1812" s="216" t="str">
        <f ca="1">IF(ISERROR($V1812),"",OFFSET('Smelter Look-up'!$D$4,$V1812-4,0)&amp;"")</f>
        <v/>
      </c>
      <c r="F1812" s="216" t="str">
        <f ca="1">IF(ISERROR($V1812),"",OFFSET('Smelter Look-up'!$E$4,$V1812-4,0))</f>
        <v/>
      </c>
      <c r="G1812" s="216" t="str">
        <f ca="1">IF(C1812=$X$4,"Enter smelter details",IF(ISERROR($V1812),"",OFFSET('Smelter Look-up'!$F$4,$V1812-4,0)))</f>
        <v/>
      </c>
      <c r="H1812" s="217" t="str">
        <f ca="1">IF(ISERROR($V1812),"",OFFSET('Smelter Look-up'!$G$4,$V1812-4,0))</f>
        <v/>
      </c>
      <c r="I1812" s="218" t="str">
        <f ca="1">IF(ISERROR($V1812),"",OFFSET('Smelter Look-up'!$H$4,$V1812-4,0))</f>
        <v/>
      </c>
      <c r="J1812" s="218" t="str">
        <f ca="1">IF(ISERROR($V1812),"",OFFSET('Smelter Look-up'!$I$4,$V1812-4,0))</f>
        <v/>
      </c>
      <c r="K1812" s="272"/>
      <c r="L1812" s="272"/>
      <c r="M1812" s="272"/>
      <c r="N1812" s="272"/>
      <c r="O1812" s="272"/>
      <c r="P1812" s="219"/>
      <c r="Q1812" s="273"/>
      <c r="R1812" s="216" t="str">
        <f ca="1">IF(ISERROR($V1812),"",OFFSET('Smelter Look-up'!$C$4,$V1812-4,0)&amp;"")</f>
        <v/>
      </c>
      <c r="S1812" s="224" t="str">
        <f t="shared" ca="1" si="255"/>
        <v/>
      </c>
      <c r="T1812" s="224" t="str">
        <f ca="1">IF(B1812="","",IF(ISERROR(MATCH($J1812,SorP!$B$1:$B$6230,0)),"",INDIRECT("'SorP'!$A$"&amp;MATCH($J1812,SorP!$B$1:$B$6230,0))))</f>
        <v/>
      </c>
      <c r="U1812" s="240"/>
      <c r="V1812" s="274" t="e">
        <f>IF(C1812="",NA(),MATCH($B1812&amp;$C1812,'Smelter Look-up'!$J:$J,0))</f>
        <v>#N/A</v>
      </c>
      <c r="W1812" s="275"/>
      <c r="X1812" s="275">
        <f t="shared" ca="1" si="256"/>
        <v>0</v>
      </c>
      <c r="Y1812" s="275"/>
      <c r="Z1812" s="275"/>
      <c r="AB1812" s="277" t="str">
        <f t="shared" si="257"/>
        <v/>
      </c>
    </row>
    <row r="1813" spans="1:28" s="276" customFormat="1" ht="20.25">
      <c r="A1813" s="330"/>
      <c r="B1813" s="216" t="str">
        <f>IF(LEN(A1813)=0,"",INDEX('Smelter Look-up'!$A:$A,MATCH($A1813,'Smelter Look-up'!$E:$E,0)))</f>
        <v/>
      </c>
      <c r="C1813" s="220" t="str">
        <f>IF(LEN(A1813)=0,"",INDEX('Smelter Look-up'!$C:$C,MATCH($A1813,'Smelter Look-up'!$E:$E,0)))</f>
        <v/>
      </c>
      <c r="D1813" s="282"/>
      <c r="E1813" s="216" t="str">
        <f ca="1">IF(ISERROR($V1813),"",OFFSET('Smelter Look-up'!$D$4,$V1813-4,0)&amp;"")</f>
        <v/>
      </c>
      <c r="F1813" s="216" t="str">
        <f ca="1">IF(ISERROR($V1813),"",OFFSET('Smelter Look-up'!$E$4,$V1813-4,0))</f>
        <v/>
      </c>
      <c r="G1813" s="216" t="str">
        <f ca="1">IF(C1813=$X$4,"Enter smelter details",IF(ISERROR($V1813),"",OFFSET('Smelter Look-up'!$F$4,$V1813-4,0)))</f>
        <v/>
      </c>
      <c r="H1813" s="217" t="str">
        <f ca="1">IF(ISERROR($V1813),"",OFFSET('Smelter Look-up'!$G$4,$V1813-4,0))</f>
        <v/>
      </c>
      <c r="I1813" s="218" t="str">
        <f ca="1">IF(ISERROR($V1813),"",OFFSET('Smelter Look-up'!$H$4,$V1813-4,0))</f>
        <v/>
      </c>
      <c r="J1813" s="218" t="str">
        <f ca="1">IF(ISERROR($V1813),"",OFFSET('Smelter Look-up'!$I$4,$V1813-4,0))</f>
        <v/>
      </c>
      <c r="K1813" s="272"/>
      <c r="L1813" s="272"/>
      <c r="M1813" s="272"/>
      <c r="N1813" s="272"/>
      <c r="O1813" s="272"/>
      <c r="P1813" s="219"/>
      <c r="Q1813" s="273"/>
      <c r="R1813" s="216" t="str">
        <f ca="1">IF(ISERROR($V1813),"",OFFSET('Smelter Look-up'!$C$4,$V1813-4,0)&amp;"")</f>
        <v/>
      </c>
      <c r="S1813" s="224" t="str">
        <f t="shared" ca="1" si="255"/>
        <v/>
      </c>
      <c r="T1813" s="224" t="str">
        <f ca="1">IF(B1813="","",IF(ISERROR(MATCH($J1813,SorP!$B$1:$B$6230,0)),"",INDIRECT("'SorP'!$A$"&amp;MATCH($J1813,SorP!$B$1:$B$6230,0))))</f>
        <v/>
      </c>
      <c r="U1813" s="240"/>
      <c r="V1813" s="274" t="e">
        <f>IF(C1813="",NA(),MATCH($B1813&amp;$C1813,'Smelter Look-up'!$J:$J,0))</f>
        <v>#N/A</v>
      </c>
      <c r="W1813" s="275"/>
      <c r="X1813" s="275">
        <f t="shared" ca="1" si="256"/>
        <v>0</v>
      </c>
      <c r="Y1813" s="275"/>
      <c r="Z1813" s="275"/>
      <c r="AB1813" s="277" t="str">
        <f t="shared" si="257"/>
        <v/>
      </c>
    </row>
    <row r="1814" spans="1:28" s="276" customFormat="1" ht="20.25">
      <c r="A1814" s="330"/>
      <c r="B1814" s="216" t="str">
        <f>IF(LEN(A1814)=0,"",INDEX('Smelter Look-up'!$A:$A,MATCH($A1814,'Smelter Look-up'!$E:$E,0)))</f>
        <v/>
      </c>
      <c r="C1814" s="220" t="str">
        <f>IF(LEN(A1814)=0,"",INDEX('Smelter Look-up'!$C:$C,MATCH($A1814,'Smelter Look-up'!$E:$E,0)))</f>
        <v/>
      </c>
      <c r="D1814" s="282"/>
      <c r="E1814" s="216" t="str">
        <f ca="1">IF(ISERROR($V1814),"",OFFSET('Smelter Look-up'!$D$4,$V1814-4,0)&amp;"")</f>
        <v/>
      </c>
      <c r="F1814" s="216" t="str">
        <f ca="1">IF(ISERROR($V1814),"",OFFSET('Smelter Look-up'!$E$4,$V1814-4,0))</f>
        <v/>
      </c>
      <c r="G1814" s="216" t="str">
        <f ca="1">IF(C1814=$X$4,"Enter smelter details",IF(ISERROR($V1814),"",OFFSET('Smelter Look-up'!$F$4,$V1814-4,0)))</f>
        <v/>
      </c>
      <c r="H1814" s="217" t="str">
        <f ca="1">IF(ISERROR($V1814),"",OFFSET('Smelter Look-up'!$G$4,$V1814-4,0))</f>
        <v/>
      </c>
      <c r="I1814" s="218" t="str">
        <f ca="1">IF(ISERROR($V1814),"",OFFSET('Smelter Look-up'!$H$4,$V1814-4,0))</f>
        <v/>
      </c>
      <c r="J1814" s="218" t="str">
        <f ca="1">IF(ISERROR($V1814),"",OFFSET('Smelter Look-up'!$I$4,$V1814-4,0))</f>
        <v/>
      </c>
      <c r="K1814" s="272"/>
      <c r="L1814" s="272"/>
      <c r="M1814" s="272"/>
      <c r="N1814" s="272"/>
      <c r="O1814" s="272"/>
      <c r="P1814" s="219"/>
      <c r="Q1814" s="273"/>
      <c r="R1814" s="216" t="str">
        <f ca="1">IF(ISERROR($V1814),"",OFFSET('Smelter Look-up'!$C$4,$V1814-4,0)&amp;"")</f>
        <v/>
      </c>
      <c r="S1814" s="224" t="str">
        <f t="shared" ca="1" si="255"/>
        <v/>
      </c>
      <c r="T1814" s="224" t="str">
        <f ca="1">IF(B1814="","",IF(ISERROR(MATCH($J1814,SorP!$B$1:$B$6230,0)),"",INDIRECT("'SorP'!$A$"&amp;MATCH($J1814,SorP!$B$1:$B$6230,0))))</f>
        <v/>
      </c>
      <c r="U1814" s="240"/>
      <c r="V1814" s="274" t="e">
        <f>IF(C1814="",NA(),MATCH($B1814&amp;$C1814,'Smelter Look-up'!$J:$J,0))</f>
        <v>#N/A</v>
      </c>
      <c r="W1814" s="275"/>
      <c r="X1814" s="275">
        <f t="shared" ca="1" si="256"/>
        <v>0</v>
      </c>
      <c r="Y1814" s="275"/>
      <c r="Z1814" s="275"/>
      <c r="AB1814" s="277" t="str">
        <f t="shared" si="257"/>
        <v/>
      </c>
    </row>
    <row r="1815" spans="1:28" s="276" customFormat="1" ht="20.25">
      <c r="A1815" s="330"/>
      <c r="B1815" s="216" t="str">
        <f>IF(LEN(A1815)=0,"",INDEX('Smelter Look-up'!$A:$A,MATCH($A1815,'Smelter Look-up'!$E:$E,0)))</f>
        <v/>
      </c>
      <c r="C1815" s="220" t="str">
        <f>IF(LEN(A1815)=0,"",INDEX('Smelter Look-up'!$C:$C,MATCH($A1815,'Smelter Look-up'!$E:$E,0)))</f>
        <v/>
      </c>
      <c r="D1815" s="282"/>
      <c r="E1815" s="216" t="str">
        <f ca="1">IF(ISERROR($V1815),"",OFFSET('Smelter Look-up'!$D$4,$V1815-4,0)&amp;"")</f>
        <v/>
      </c>
      <c r="F1815" s="216" t="str">
        <f ca="1">IF(ISERROR($V1815),"",OFFSET('Smelter Look-up'!$E$4,$V1815-4,0))</f>
        <v/>
      </c>
      <c r="G1815" s="216" t="str">
        <f ca="1">IF(C1815=$X$4,"Enter smelter details",IF(ISERROR($V1815),"",OFFSET('Smelter Look-up'!$F$4,$V1815-4,0)))</f>
        <v/>
      </c>
      <c r="H1815" s="217" t="str">
        <f ca="1">IF(ISERROR($V1815),"",OFFSET('Smelter Look-up'!$G$4,$V1815-4,0))</f>
        <v/>
      </c>
      <c r="I1815" s="218" t="str">
        <f ca="1">IF(ISERROR($V1815),"",OFFSET('Smelter Look-up'!$H$4,$V1815-4,0))</f>
        <v/>
      </c>
      <c r="J1815" s="218" t="str">
        <f ca="1">IF(ISERROR($V1815),"",OFFSET('Smelter Look-up'!$I$4,$V1815-4,0))</f>
        <v/>
      </c>
      <c r="K1815" s="272"/>
      <c r="L1815" s="272"/>
      <c r="M1815" s="272"/>
      <c r="N1815" s="272"/>
      <c r="O1815" s="272"/>
      <c r="P1815" s="219"/>
      <c r="Q1815" s="273"/>
      <c r="R1815" s="216" t="str">
        <f ca="1">IF(ISERROR($V1815),"",OFFSET('Smelter Look-up'!$C$4,$V1815-4,0)&amp;"")</f>
        <v/>
      </c>
      <c r="S1815" s="224" t="str">
        <f t="shared" ca="1" si="255"/>
        <v/>
      </c>
      <c r="T1815" s="224" t="str">
        <f ca="1">IF(B1815="","",IF(ISERROR(MATCH($J1815,SorP!$B$1:$B$6230,0)),"",INDIRECT("'SorP'!$A$"&amp;MATCH($J1815,SorP!$B$1:$B$6230,0))))</f>
        <v/>
      </c>
      <c r="U1815" s="240"/>
      <c r="V1815" s="274" t="e">
        <f>IF(C1815="",NA(),MATCH($B1815&amp;$C1815,'Smelter Look-up'!$J:$J,0))</f>
        <v>#N/A</v>
      </c>
      <c r="W1815" s="275"/>
      <c r="X1815" s="275">
        <f t="shared" ca="1" si="256"/>
        <v>0</v>
      </c>
      <c r="Y1815" s="275"/>
      <c r="Z1815" s="275"/>
      <c r="AB1815" s="277" t="str">
        <f t="shared" si="257"/>
        <v/>
      </c>
    </row>
    <row r="1816" spans="1:28" s="276" customFormat="1" ht="20.25">
      <c r="A1816" s="330"/>
      <c r="B1816" s="216" t="str">
        <f>IF(LEN(A1816)=0,"",INDEX('Smelter Look-up'!$A:$A,MATCH($A1816,'Smelter Look-up'!$E:$E,0)))</f>
        <v/>
      </c>
      <c r="C1816" s="220" t="str">
        <f>IF(LEN(A1816)=0,"",INDEX('Smelter Look-up'!$C:$C,MATCH($A1816,'Smelter Look-up'!$E:$E,0)))</f>
        <v/>
      </c>
      <c r="D1816" s="282"/>
      <c r="E1816" s="216" t="str">
        <f ca="1">IF(ISERROR($V1816),"",OFFSET('Smelter Look-up'!$D$4,$V1816-4,0)&amp;"")</f>
        <v/>
      </c>
      <c r="F1816" s="216" t="str">
        <f ca="1">IF(ISERROR($V1816),"",OFFSET('Smelter Look-up'!$E$4,$V1816-4,0))</f>
        <v/>
      </c>
      <c r="G1816" s="216" t="str">
        <f ca="1">IF(C1816=$X$4,"Enter smelter details",IF(ISERROR($V1816),"",OFFSET('Smelter Look-up'!$F$4,$V1816-4,0)))</f>
        <v/>
      </c>
      <c r="H1816" s="217" t="str">
        <f ca="1">IF(ISERROR($V1816),"",OFFSET('Smelter Look-up'!$G$4,$V1816-4,0))</f>
        <v/>
      </c>
      <c r="I1816" s="218" t="str">
        <f ca="1">IF(ISERROR($V1816),"",OFFSET('Smelter Look-up'!$H$4,$V1816-4,0))</f>
        <v/>
      </c>
      <c r="J1816" s="218" t="str">
        <f ca="1">IF(ISERROR($V1816),"",OFFSET('Smelter Look-up'!$I$4,$V1816-4,0))</f>
        <v/>
      </c>
      <c r="K1816" s="272"/>
      <c r="L1816" s="272"/>
      <c r="M1816" s="272"/>
      <c r="N1816" s="272"/>
      <c r="O1816" s="272"/>
      <c r="P1816" s="219"/>
      <c r="Q1816" s="273"/>
      <c r="R1816" s="216" t="str">
        <f ca="1">IF(ISERROR($V1816),"",OFFSET('Smelter Look-up'!$C$4,$V1816-4,0)&amp;"")</f>
        <v/>
      </c>
      <c r="S1816" s="224" t="str">
        <f t="shared" ca="1" si="255"/>
        <v/>
      </c>
      <c r="T1816" s="224" t="str">
        <f ca="1">IF(B1816="","",IF(ISERROR(MATCH($J1816,SorP!$B$1:$B$6230,0)),"",INDIRECT("'SorP'!$A$"&amp;MATCH($J1816,SorP!$B$1:$B$6230,0))))</f>
        <v/>
      </c>
      <c r="U1816" s="240"/>
      <c r="V1816" s="274" t="e">
        <f>IF(C1816="",NA(),MATCH($B1816&amp;$C1816,'Smelter Look-up'!$J:$J,0))</f>
        <v>#N/A</v>
      </c>
      <c r="W1816" s="275"/>
      <c r="X1816" s="275">
        <f t="shared" ca="1" si="256"/>
        <v>0</v>
      </c>
      <c r="Y1816" s="275"/>
      <c r="Z1816" s="275"/>
      <c r="AB1816" s="277" t="str">
        <f t="shared" si="257"/>
        <v/>
      </c>
    </row>
    <row r="1817" spans="1:28" s="276" customFormat="1" ht="20.25">
      <c r="A1817" s="330"/>
      <c r="B1817" s="216" t="str">
        <f>IF(LEN(A1817)=0,"",INDEX('Smelter Look-up'!$A:$A,MATCH($A1817,'Smelter Look-up'!$E:$E,0)))</f>
        <v/>
      </c>
      <c r="C1817" s="220" t="str">
        <f>IF(LEN(A1817)=0,"",INDEX('Smelter Look-up'!$C:$C,MATCH($A1817,'Smelter Look-up'!$E:$E,0)))</f>
        <v/>
      </c>
      <c r="D1817" s="282"/>
      <c r="E1817" s="216" t="str">
        <f ca="1">IF(ISERROR($V1817),"",OFFSET('Smelter Look-up'!$D$4,$V1817-4,0)&amp;"")</f>
        <v/>
      </c>
      <c r="F1817" s="216" t="str">
        <f ca="1">IF(ISERROR($V1817),"",OFFSET('Smelter Look-up'!$E$4,$V1817-4,0))</f>
        <v/>
      </c>
      <c r="G1817" s="216" t="str">
        <f ca="1">IF(C1817=$X$4,"Enter smelter details",IF(ISERROR($V1817),"",OFFSET('Smelter Look-up'!$F$4,$V1817-4,0)))</f>
        <v/>
      </c>
      <c r="H1817" s="217" t="str">
        <f ca="1">IF(ISERROR($V1817),"",OFFSET('Smelter Look-up'!$G$4,$V1817-4,0))</f>
        <v/>
      </c>
      <c r="I1817" s="218" t="str">
        <f ca="1">IF(ISERROR($V1817),"",OFFSET('Smelter Look-up'!$H$4,$V1817-4,0))</f>
        <v/>
      </c>
      <c r="J1817" s="218" t="str">
        <f ca="1">IF(ISERROR($V1817),"",OFFSET('Smelter Look-up'!$I$4,$V1817-4,0))</f>
        <v/>
      </c>
      <c r="K1817" s="272"/>
      <c r="L1817" s="272"/>
      <c r="M1817" s="272"/>
      <c r="N1817" s="272"/>
      <c r="O1817" s="272"/>
      <c r="P1817" s="219"/>
      <c r="Q1817" s="273"/>
      <c r="R1817" s="216" t="str">
        <f ca="1">IF(ISERROR($V1817),"",OFFSET('Smelter Look-up'!$C$4,$V1817-4,0)&amp;"")</f>
        <v/>
      </c>
      <c r="S1817" s="224" t="str">
        <f t="shared" ca="1" si="255"/>
        <v/>
      </c>
      <c r="T1817" s="224" t="str">
        <f ca="1">IF(B1817="","",IF(ISERROR(MATCH($J1817,SorP!$B$1:$B$6230,0)),"",INDIRECT("'SorP'!$A$"&amp;MATCH($J1817,SorP!$B$1:$B$6230,0))))</f>
        <v/>
      </c>
      <c r="U1817" s="240"/>
      <c r="V1817" s="274" t="e">
        <f>IF(C1817="",NA(),MATCH($B1817&amp;$C1817,'Smelter Look-up'!$J:$J,0))</f>
        <v>#N/A</v>
      </c>
      <c r="W1817" s="275"/>
      <c r="X1817" s="275">
        <f t="shared" ca="1" si="256"/>
        <v>0</v>
      </c>
      <c r="Y1817" s="275"/>
      <c r="Z1817" s="275"/>
      <c r="AB1817" s="277" t="str">
        <f t="shared" si="257"/>
        <v/>
      </c>
    </row>
    <row r="1818" spans="1:28" s="276" customFormat="1" ht="20.25">
      <c r="A1818" s="330"/>
      <c r="B1818" s="216" t="str">
        <f>IF(LEN(A1818)=0,"",INDEX('Smelter Look-up'!$A:$A,MATCH($A1818,'Smelter Look-up'!$E:$E,0)))</f>
        <v/>
      </c>
      <c r="C1818" s="220" t="str">
        <f>IF(LEN(A1818)=0,"",INDEX('Smelter Look-up'!$C:$C,MATCH($A1818,'Smelter Look-up'!$E:$E,0)))</f>
        <v/>
      </c>
      <c r="D1818" s="282"/>
      <c r="E1818" s="216" t="str">
        <f ca="1">IF(ISERROR($V1818),"",OFFSET('Smelter Look-up'!$D$4,$V1818-4,0)&amp;"")</f>
        <v/>
      </c>
      <c r="F1818" s="216" t="str">
        <f ca="1">IF(ISERROR($V1818),"",OFFSET('Smelter Look-up'!$E$4,$V1818-4,0))</f>
        <v/>
      </c>
      <c r="G1818" s="216" t="str">
        <f ca="1">IF(C1818=$X$4,"Enter smelter details",IF(ISERROR($V1818),"",OFFSET('Smelter Look-up'!$F$4,$V1818-4,0)))</f>
        <v/>
      </c>
      <c r="H1818" s="217" t="str">
        <f ca="1">IF(ISERROR($V1818),"",OFFSET('Smelter Look-up'!$G$4,$V1818-4,0))</f>
        <v/>
      </c>
      <c r="I1818" s="218" t="str">
        <f ca="1">IF(ISERROR($V1818),"",OFFSET('Smelter Look-up'!$H$4,$V1818-4,0))</f>
        <v/>
      </c>
      <c r="J1818" s="218" t="str">
        <f ca="1">IF(ISERROR($V1818),"",OFFSET('Smelter Look-up'!$I$4,$V1818-4,0))</f>
        <v/>
      </c>
      <c r="K1818" s="272"/>
      <c r="L1818" s="272"/>
      <c r="M1818" s="272"/>
      <c r="N1818" s="272"/>
      <c r="O1818" s="272"/>
      <c r="P1818" s="219"/>
      <c r="Q1818" s="273"/>
      <c r="R1818" s="216" t="str">
        <f ca="1">IF(ISERROR($V1818),"",OFFSET('Smelter Look-up'!$C$4,$V1818-4,0)&amp;"")</f>
        <v/>
      </c>
      <c r="S1818" s="224" t="str">
        <f t="shared" ca="1" si="255"/>
        <v/>
      </c>
      <c r="T1818" s="224" t="str">
        <f ca="1">IF(B1818="","",IF(ISERROR(MATCH($J1818,SorP!$B$1:$B$6230,0)),"",INDIRECT("'SorP'!$A$"&amp;MATCH($J1818,SorP!$B$1:$B$6230,0))))</f>
        <v/>
      </c>
      <c r="U1818" s="240"/>
      <c r="V1818" s="274" t="e">
        <f>IF(C1818="",NA(),MATCH($B1818&amp;$C1818,'Smelter Look-up'!$J:$J,0))</f>
        <v>#N/A</v>
      </c>
      <c r="W1818" s="275"/>
      <c r="X1818" s="275">
        <f t="shared" ca="1" si="256"/>
        <v>0</v>
      </c>
      <c r="Y1818" s="275"/>
      <c r="Z1818" s="275"/>
      <c r="AB1818" s="277" t="str">
        <f t="shared" si="257"/>
        <v/>
      </c>
    </row>
    <row r="1819" spans="1:28" s="276" customFormat="1" ht="20.25">
      <c r="A1819" s="330"/>
      <c r="B1819" s="216" t="str">
        <f>IF(LEN(A1819)=0,"",INDEX('Smelter Look-up'!$A:$A,MATCH($A1819,'Smelter Look-up'!$E:$E,0)))</f>
        <v/>
      </c>
      <c r="C1819" s="220" t="str">
        <f>IF(LEN(A1819)=0,"",INDEX('Smelter Look-up'!$C:$C,MATCH($A1819,'Smelter Look-up'!$E:$E,0)))</f>
        <v/>
      </c>
      <c r="D1819" s="282"/>
      <c r="E1819" s="216" t="str">
        <f ca="1">IF(ISERROR($V1819),"",OFFSET('Smelter Look-up'!$D$4,$V1819-4,0)&amp;"")</f>
        <v/>
      </c>
      <c r="F1819" s="216" t="str">
        <f ca="1">IF(ISERROR($V1819),"",OFFSET('Smelter Look-up'!$E$4,$V1819-4,0))</f>
        <v/>
      </c>
      <c r="G1819" s="216" t="str">
        <f ca="1">IF(C1819=$X$4,"Enter smelter details",IF(ISERROR($V1819),"",OFFSET('Smelter Look-up'!$F$4,$V1819-4,0)))</f>
        <v/>
      </c>
      <c r="H1819" s="217" t="str">
        <f ca="1">IF(ISERROR($V1819),"",OFFSET('Smelter Look-up'!$G$4,$V1819-4,0))</f>
        <v/>
      </c>
      <c r="I1819" s="218" t="str">
        <f ca="1">IF(ISERROR($V1819),"",OFFSET('Smelter Look-up'!$H$4,$V1819-4,0))</f>
        <v/>
      </c>
      <c r="J1819" s="218" t="str">
        <f ca="1">IF(ISERROR($V1819),"",OFFSET('Smelter Look-up'!$I$4,$V1819-4,0))</f>
        <v/>
      </c>
      <c r="K1819" s="272"/>
      <c r="L1819" s="272"/>
      <c r="M1819" s="272"/>
      <c r="N1819" s="272"/>
      <c r="O1819" s="272"/>
      <c r="P1819" s="219"/>
      <c r="Q1819" s="273"/>
      <c r="R1819" s="216" t="str">
        <f ca="1">IF(ISERROR($V1819),"",OFFSET('Smelter Look-up'!$C$4,$V1819-4,0)&amp;"")</f>
        <v/>
      </c>
      <c r="S1819" s="224" t="str">
        <f t="shared" ca="1" si="255"/>
        <v/>
      </c>
      <c r="T1819" s="224" t="str">
        <f ca="1">IF(B1819="","",IF(ISERROR(MATCH($J1819,SorP!$B$1:$B$6230,0)),"",INDIRECT("'SorP'!$A$"&amp;MATCH($J1819,SorP!$B$1:$B$6230,0))))</f>
        <v/>
      </c>
      <c r="U1819" s="240"/>
      <c r="V1819" s="274" t="e">
        <f>IF(C1819="",NA(),MATCH($B1819&amp;$C1819,'Smelter Look-up'!$J:$J,0))</f>
        <v>#N/A</v>
      </c>
      <c r="W1819" s="275"/>
      <c r="X1819" s="275">
        <f t="shared" ca="1" si="256"/>
        <v>0</v>
      </c>
      <c r="Y1819" s="275"/>
      <c r="Z1819" s="275"/>
      <c r="AB1819" s="277" t="str">
        <f t="shared" si="257"/>
        <v/>
      </c>
    </row>
    <row r="1820" spans="1:28" s="276" customFormat="1" ht="20.25">
      <c r="A1820" s="330"/>
      <c r="B1820" s="216" t="str">
        <f>IF(LEN(A1820)=0,"",INDEX('Smelter Look-up'!$A:$A,MATCH($A1820,'Smelter Look-up'!$E:$E,0)))</f>
        <v/>
      </c>
      <c r="C1820" s="220" t="str">
        <f>IF(LEN(A1820)=0,"",INDEX('Smelter Look-up'!$C:$C,MATCH($A1820,'Smelter Look-up'!$E:$E,0)))</f>
        <v/>
      </c>
      <c r="D1820" s="282"/>
      <c r="E1820" s="216" t="str">
        <f ca="1">IF(ISERROR($V1820),"",OFFSET('Smelter Look-up'!$D$4,$V1820-4,0)&amp;"")</f>
        <v/>
      </c>
      <c r="F1820" s="216" t="str">
        <f ca="1">IF(ISERROR($V1820),"",OFFSET('Smelter Look-up'!$E$4,$V1820-4,0))</f>
        <v/>
      </c>
      <c r="G1820" s="216" t="str">
        <f ca="1">IF(C1820=$X$4,"Enter smelter details",IF(ISERROR($V1820),"",OFFSET('Smelter Look-up'!$F$4,$V1820-4,0)))</f>
        <v/>
      </c>
      <c r="H1820" s="217" t="str">
        <f ca="1">IF(ISERROR($V1820),"",OFFSET('Smelter Look-up'!$G$4,$V1820-4,0))</f>
        <v/>
      </c>
      <c r="I1820" s="218" t="str">
        <f ca="1">IF(ISERROR($V1820),"",OFFSET('Smelter Look-up'!$H$4,$V1820-4,0))</f>
        <v/>
      </c>
      <c r="J1820" s="218" t="str">
        <f ca="1">IF(ISERROR($V1820),"",OFFSET('Smelter Look-up'!$I$4,$V1820-4,0))</f>
        <v/>
      </c>
      <c r="K1820" s="272"/>
      <c r="L1820" s="272"/>
      <c r="M1820" s="272"/>
      <c r="N1820" s="272"/>
      <c r="O1820" s="272"/>
      <c r="P1820" s="219"/>
      <c r="Q1820" s="273"/>
      <c r="R1820" s="216" t="str">
        <f ca="1">IF(ISERROR($V1820),"",OFFSET('Smelter Look-up'!$C$4,$V1820-4,0)&amp;"")</f>
        <v/>
      </c>
      <c r="S1820" s="224" t="str">
        <f t="shared" ref="S1820:S1850" ca="1" si="258">IF(B1820="","",IF(ISERROR(MATCH($E1820,CL,0)),"Unknown",INDIRECT("'C'!$A$"&amp;MATCH($E1820,CL,0)+1)))</f>
        <v/>
      </c>
      <c r="T1820" s="224" t="str">
        <f ca="1">IF(B1820="","",IF(ISERROR(MATCH($J1820,SorP!$B$1:$B$6230,0)),"",INDIRECT("'SorP'!$A$"&amp;MATCH($J1820,SorP!$B$1:$B$6230,0))))</f>
        <v/>
      </c>
      <c r="U1820" s="240"/>
      <c r="V1820" s="274" t="e">
        <f>IF(C1820="",NA(),MATCH($B1820&amp;$C1820,'Smelter Look-up'!$J:$J,0))</f>
        <v>#N/A</v>
      </c>
      <c r="W1820" s="275"/>
      <c r="X1820" s="275">
        <f t="shared" ref="X1820:X1850" ca="1" si="259">IF(AND(C1820="Smelter not listed",OR(LEN(D1820)=0,LEN(E1820)=0)),1,0)</f>
        <v>0</v>
      </c>
      <c r="Y1820" s="275"/>
      <c r="Z1820" s="275"/>
      <c r="AB1820" s="277" t="str">
        <f t="shared" ref="AB1820:AB1850" si="260">B1820&amp;C1820</f>
        <v/>
      </c>
    </row>
    <row r="1821" spans="1:28" s="276" customFormat="1" ht="20.25">
      <c r="A1821" s="330"/>
      <c r="B1821" s="216" t="str">
        <f>IF(LEN(A1821)=0,"",INDEX('Smelter Look-up'!$A:$A,MATCH($A1821,'Smelter Look-up'!$E:$E,0)))</f>
        <v/>
      </c>
      <c r="C1821" s="220" t="str">
        <f>IF(LEN(A1821)=0,"",INDEX('Smelter Look-up'!$C:$C,MATCH($A1821,'Smelter Look-up'!$E:$E,0)))</f>
        <v/>
      </c>
      <c r="D1821" s="282"/>
      <c r="E1821" s="216" t="str">
        <f ca="1">IF(ISERROR($V1821),"",OFFSET('Smelter Look-up'!$D$4,$V1821-4,0)&amp;"")</f>
        <v/>
      </c>
      <c r="F1821" s="216" t="str">
        <f ca="1">IF(ISERROR($V1821),"",OFFSET('Smelter Look-up'!$E$4,$V1821-4,0))</f>
        <v/>
      </c>
      <c r="G1821" s="216" t="str">
        <f ca="1">IF(C1821=$X$4,"Enter smelter details",IF(ISERROR($V1821),"",OFFSET('Smelter Look-up'!$F$4,$V1821-4,0)))</f>
        <v/>
      </c>
      <c r="H1821" s="217" t="str">
        <f ca="1">IF(ISERROR($V1821),"",OFFSET('Smelter Look-up'!$G$4,$V1821-4,0))</f>
        <v/>
      </c>
      <c r="I1821" s="218" t="str">
        <f ca="1">IF(ISERROR($V1821),"",OFFSET('Smelter Look-up'!$H$4,$V1821-4,0))</f>
        <v/>
      </c>
      <c r="J1821" s="218" t="str">
        <f ca="1">IF(ISERROR($V1821),"",OFFSET('Smelter Look-up'!$I$4,$V1821-4,0))</f>
        <v/>
      </c>
      <c r="K1821" s="272"/>
      <c r="L1821" s="272"/>
      <c r="M1821" s="272"/>
      <c r="N1821" s="272"/>
      <c r="O1821" s="272"/>
      <c r="P1821" s="219"/>
      <c r="Q1821" s="273"/>
      <c r="R1821" s="216" t="str">
        <f ca="1">IF(ISERROR($V1821),"",OFFSET('Smelter Look-up'!$C$4,$V1821-4,0)&amp;"")</f>
        <v/>
      </c>
      <c r="S1821" s="224" t="str">
        <f t="shared" ca="1" si="258"/>
        <v/>
      </c>
      <c r="T1821" s="224" t="str">
        <f ca="1">IF(B1821="","",IF(ISERROR(MATCH($J1821,SorP!$B$1:$B$6230,0)),"",INDIRECT("'SorP'!$A$"&amp;MATCH($J1821,SorP!$B$1:$B$6230,0))))</f>
        <v/>
      </c>
      <c r="U1821" s="240"/>
      <c r="V1821" s="274" t="e">
        <f>IF(C1821="",NA(),MATCH($B1821&amp;$C1821,'Smelter Look-up'!$J:$J,0))</f>
        <v>#N/A</v>
      </c>
      <c r="W1821" s="275"/>
      <c r="X1821" s="275">
        <f t="shared" ca="1" si="259"/>
        <v>0</v>
      </c>
      <c r="Y1821" s="275"/>
      <c r="Z1821" s="275"/>
      <c r="AB1821" s="277" t="str">
        <f t="shared" si="260"/>
        <v/>
      </c>
    </row>
    <row r="1822" spans="1:28" s="276" customFormat="1" ht="20.25">
      <c r="A1822" s="330"/>
      <c r="B1822" s="216" t="str">
        <f>IF(LEN(A1822)=0,"",INDEX('Smelter Look-up'!$A:$A,MATCH($A1822,'Smelter Look-up'!$E:$E,0)))</f>
        <v/>
      </c>
      <c r="C1822" s="220" t="str">
        <f>IF(LEN(A1822)=0,"",INDEX('Smelter Look-up'!$C:$C,MATCH($A1822,'Smelter Look-up'!$E:$E,0)))</f>
        <v/>
      </c>
      <c r="D1822" s="282"/>
      <c r="E1822" s="216" t="str">
        <f ca="1">IF(ISERROR($V1822),"",OFFSET('Smelter Look-up'!$D$4,$V1822-4,0)&amp;"")</f>
        <v/>
      </c>
      <c r="F1822" s="216" t="str">
        <f ca="1">IF(ISERROR($V1822),"",OFFSET('Smelter Look-up'!$E$4,$V1822-4,0))</f>
        <v/>
      </c>
      <c r="G1822" s="216" t="str">
        <f ca="1">IF(C1822=$X$4,"Enter smelter details",IF(ISERROR($V1822),"",OFFSET('Smelter Look-up'!$F$4,$V1822-4,0)))</f>
        <v/>
      </c>
      <c r="H1822" s="217" t="str">
        <f ca="1">IF(ISERROR($V1822),"",OFFSET('Smelter Look-up'!$G$4,$V1822-4,0))</f>
        <v/>
      </c>
      <c r="I1822" s="218" t="str">
        <f ca="1">IF(ISERROR($V1822),"",OFFSET('Smelter Look-up'!$H$4,$V1822-4,0))</f>
        <v/>
      </c>
      <c r="J1822" s="218" t="str">
        <f ca="1">IF(ISERROR($V1822),"",OFFSET('Smelter Look-up'!$I$4,$V1822-4,0))</f>
        <v/>
      </c>
      <c r="K1822" s="272"/>
      <c r="L1822" s="272"/>
      <c r="M1822" s="272"/>
      <c r="N1822" s="272"/>
      <c r="O1822" s="272"/>
      <c r="P1822" s="219"/>
      <c r="Q1822" s="273"/>
      <c r="R1822" s="216" t="str">
        <f ca="1">IF(ISERROR($V1822),"",OFFSET('Smelter Look-up'!$C$4,$V1822-4,0)&amp;"")</f>
        <v/>
      </c>
      <c r="S1822" s="224" t="str">
        <f t="shared" ca="1" si="258"/>
        <v/>
      </c>
      <c r="T1822" s="224" t="str">
        <f ca="1">IF(B1822="","",IF(ISERROR(MATCH($J1822,SorP!$B$1:$B$6230,0)),"",INDIRECT("'SorP'!$A$"&amp;MATCH($J1822,SorP!$B$1:$B$6230,0))))</f>
        <v/>
      </c>
      <c r="U1822" s="240"/>
      <c r="V1822" s="274" t="e">
        <f>IF(C1822="",NA(),MATCH($B1822&amp;$C1822,'Smelter Look-up'!$J:$J,0))</f>
        <v>#N/A</v>
      </c>
      <c r="W1822" s="275"/>
      <c r="X1822" s="275">
        <f t="shared" ca="1" si="259"/>
        <v>0</v>
      </c>
      <c r="Y1822" s="275"/>
      <c r="Z1822" s="275"/>
      <c r="AB1822" s="277" t="str">
        <f t="shared" si="260"/>
        <v/>
      </c>
    </row>
    <row r="1823" spans="1:28" s="276" customFormat="1" ht="20.25">
      <c r="A1823" s="330"/>
      <c r="B1823" s="216" t="str">
        <f>IF(LEN(A1823)=0,"",INDEX('Smelter Look-up'!$A:$A,MATCH($A1823,'Smelter Look-up'!$E:$E,0)))</f>
        <v/>
      </c>
      <c r="C1823" s="220" t="str">
        <f>IF(LEN(A1823)=0,"",INDEX('Smelter Look-up'!$C:$C,MATCH($A1823,'Smelter Look-up'!$E:$E,0)))</f>
        <v/>
      </c>
      <c r="D1823" s="282"/>
      <c r="E1823" s="216" t="str">
        <f ca="1">IF(ISERROR($V1823),"",OFFSET('Smelter Look-up'!$D$4,$V1823-4,0)&amp;"")</f>
        <v/>
      </c>
      <c r="F1823" s="216" t="str">
        <f ca="1">IF(ISERROR($V1823),"",OFFSET('Smelter Look-up'!$E$4,$V1823-4,0))</f>
        <v/>
      </c>
      <c r="G1823" s="216" t="str">
        <f ca="1">IF(C1823=$X$4,"Enter smelter details",IF(ISERROR($V1823),"",OFFSET('Smelter Look-up'!$F$4,$V1823-4,0)))</f>
        <v/>
      </c>
      <c r="H1823" s="217" t="str">
        <f ca="1">IF(ISERROR($V1823),"",OFFSET('Smelter Look-up'!$G$4,$V1823-4,0))</f>
        <v/>
      </c>
      <c r="I1823" s="218" t="str">
        <f ca="1">IF(ISERROR($V1823),"",OFFSET('Smelter Look-up'!$H$4,$V1823-4,0))</f>
        <v/>
      </c>
      <c r="J1823" s="218" t="str">
        <f ca="1">IF(ISERROR($V1823),"",OFFSET('Smelter Look-up'!$I$4,$V1823-4,0))</f>
        <v/>
      </c>
      <c r="K1823" s="272"/>
      <c r="L1823" s="272"/>
      <c r="M1823" s="272"/>
      <c r="N1823" s="272"/>
      <c r="O1823" s="272"/>
      <c r="P1823" s="219"/>
      <c r="Q1823" s="273"/>
      <c r="R1823" s="216" t="str">
        <f ca="1">IF(ISERROR($V1823),"",OFFSET('Smelter Look-up'!$C$4,$V1823-4,0)&amp;"")</f>
        <v/>
      </c>
      <c r="S1823" s="224" t="str">
        <f t="shared" ca="1" si="258"/>
        <v/>
      </c>
      <c r="T1823" s="224" t="str">
        <f ca="1">IF(B1823="","",IF(ISERROR(MATCH($J1823,SorP!$B$1:$B$6230,0)),"",INDIRECT("'SorP'!$A$"&amp;MATCH($J1823,SorP!$B$1:$B$6230,0))))</f>
        <v/>
      </c>
      <c r="U1823" s="240"/>
      <c r="V1823" s="274" t="e">
        <f>IF(C1823="",NA(),MATCH($B1823&amp;$C1823,'Smelter Look-up'!$J:$J,0))</f>
        <v>#N/A</v>
      </c>
      <c r="W1823" s="275"/>
      <c r="X1823" s="275">
        <f t="shared" ca="1" si="259"/>
        <v>0</v>
      </c>
      <c r="Y1823" s="275"/>
      <c r="Z1823" s="275"/>
      <c r="AB1823" s="277" t="str">
        <f t="shared" si="260"/>
        <v/>
      </c>
    </row>
    <row r="1824" spans="1:28" s="276" customFormat="1" ht="20.25">
      <c r="A1824" s="330"/>
      <c r="B1824" s="216" t="str">
        <f>IF(LEN(A1824)=0,"",INDEX('Smelter Look-up'!$A:$A,MATCH($A1824,'Smelter Look-up'!$E:$E,0)))</f>
        <v/>
      </c>
      <c r="C1824" s="220" t="str">
        <f>IF(LEN(A1824)=0,"",INDEX('Smelter Look-up'!$C:$C,MATCH($A1824,'Smelter Look-up'!$E:$E,0)))</f>
        <v/>
      </c>
      <c r="D1824" s="282"/>
      <c r="E1824" s="216" t="str">
        <f ca="1">IF(ISERROR($V1824),"",OFFSET('Smelter Look-up'!$D$4,$V1824-4,0)&amp;"")</f>
        <v/>
      </c>
      <c r="F1824" s="216" t="str">
        <f ca="1">IF(ISERROR($V1824),"",OFFSET('Smelter Look-up'!$E$4,$V1824-4,0))</f>
        <v/>
      </c>
      <c r="G1824" s="216" t="str">
        <f ca="1">IF(C1824=$X$4,"Enter smelter details",IF(ISERROR($V1824),"",OFFSET('Smelter Look-up'!$F$4,$V1824-4,0)))</f>
        <v/>
      </c>
      <c r="H1824" s="217" t="str">
        <f ca="1">IF(ISERROR($V1824),"",OFFSET('Smelter Look-up'!$G$4,$V1824-4,0))</f>
        <v/>
      </c>
      <c r="I1824" s="218" t="str">
        <f ca="1">IF(ISERROR($V1824),"",OFFSET('Smelter Look-up'!$H$4,$V1824-4,0))</f>
        <v/>
      </c>
      <c r="J1824" s="218" t="str">
        <f ca="1">IF(ISERROR($V1824),"",OFFSET('Smelter Look-up'!$I$4,$V1824-4,0))</f>
        <v/>
      </c>
      <c r="K1824" s="272"/>
      <c r="L1824" s="272"/>
      <c r="M1824" s="272"/>
      <c r="N1824" s="272"/>
      <c r="O1824" s="272"/>
      <c r="P1824" s="219"/>
      <c r="Q1824" s="273"/>
      <c r="R1824" s="216" t="str">
        <f ca="1">IF(ISERROR($V1824),"",OFFSET('Smelter Look-up'!$C$4,$V1824-4,0)&amp;"")</f>
        <v/>
      </c>
      <c r="S1824" s="224" t="str">
        <f t="shared" ca="1" si="258"/>
        <v/>
      </c>
      <c r="T1824" s="224" t="str">
        <f ca="1">IF(B1824="","",IF(ISERROR(MATCH($J1824,SorP!$B$1:$B$6230,0)),"",INDIRECT("'SorP'!$A$"&amp;MATCH($J1824,SorP!$B$1:$B$6230,0))))</f>
        <v/>
      </c>
      <c r="U1824" s="240"/>
      <c r="V1824" s="274" t="e">
        <f>IF(C1824="",NA(),MATCH($B1824&amp;$C1824,'Smelter Look-up'!$J:$J,0))</f>
        <v>#N/A</v>
      </c>
      <c r="W1824" s="275"/>
      <c r="X1824" s="275">
        <f t="shared" ca="1" si="259"/>
        <v>0</v>
      </c>
      <c r="Y1824" s="275"/>
      <c r="Z1824" s="275"/>
      <c r="AB1824" s="277" t="str">
        <f t="shared" si="260"/>
        <v/>
      </c>
    </row>
    <row r="1825" spans="1:28" s="276" customFormat="1" ht="20.25">
      <c r="A1825" s="330"/>
      <c r="B1825" s="216" t="str">
        <f>IF(LEN(A1825)=0,"",INDEX('Smelter Look-up'!$A:$A,MATCH($A1825,'Smelter Look-up'!$E:$E,0)))</f>
        <v/>
      </c>
      <c r="C1825" s="220" t="str">
        <f>IF(LEN(A1825)=0,"",INDEX('Smelter Look-up'!$C:$C,MATCH($A1825,'Smelter Look-up'!$E:$E,0)))</f>
        <v/>
      </c>
      <c r="D1825" s="282"/>
      <c r="E1825" s="216" t="str">
        <f ca="1">IF(ISERROR($V1825),"",OFFSET('Smelter Look-up'!$D$4,$V1825-4,0)&amp;"")</f>
        <v/>
      </c>
      <c r="F1825" s="216" t="str">
        <f ca="1">IF(ISERROR($V1825),"",OFFSET('Smelter Look-up'!$E$4,$V1825-4,0))</f>
        <v/>
      </c>
      <c r="G1825" s="216" t="str">
        <f ca="1">IF(C1825=$X$4,"Enter smelter details",IF(ISERROR($V1825),"",OFFSET('Smelter Look-up'!$F$4,$V1825-4,0)))</f>
        <v/>
      </c>
      <c r="H1825" s="217" t="str">
        <f ca="1">IF(ISERROR($V1825),"",OFFSET('Smelter Look-up'!$G$4,$V1825-4,0))</f>
        <v/>
      </c>
      <c r="I1825" s="218" t="str">
        <f ca="1">IF(ISERROR($V1825),"",OFFSET('Smelter Look-up'!$H$4,$V1825-4,0))</f>
        <v/>
      </c>
      <c r="J1825" s="218" t="str">
        <f ca="1">IF(ISERROR($V1825),"",OFFSET('Smelter Look-up'!$I$4,$V1825-4,0))</f>
        <v/>
      </c>
      <c r="K1825" s="272"/>
      <c r="L1825" s="272"/>
      <c r="M1825" s="272"/>
      <c r="N1825" s="272"/>
      <c r="O1825" s="272"/>
      <c r="P1825" s="219"/>
      <c r="Q1825" s="273"/>
      <c r="R1825" s="216" t="str">
        <f ca="1">IF(ISERROR($V1825),"",OFFSET('Smelter Look-up'!$C$4,$V1825-4,0)&amp;"")</f>
        <v/>
      </c>
      <c r="S1825" s="224" t="str">
        <f t="shared" ca="1" si="258"/>
        <v/>
      </c>
      <c r="T1825" s="224" t="str">
        <f ca="1">IF(B1825="","",IF(ISERROR(MATCH($J1825,SorP!$B$1:$B$6230,0)),"",INDIRECT("'SorP'!$A$"&amp;MATCH($J1825,SorP!$B$1:$B$6230,0))))</f>
        <v/>
      </c>
      <c r="U1825" s="240"/>
      <c r="V1825" s="274" t="e">
        <f>IF(C1825="",NA(),MATCH($B1825&amp;$C1825,'Smelter Look-up'!$J:$J,0))</f>
        <v>#N/A</v>
      </c>
      <c r="W1825" s="275"/>
      <c r="X1825" s="275">
        <f t="shared" ca="1" si="259"/>
        <v>0</v>
      </c>
      <c r="Y1825" s="275"/>
      <c r="Z1825" s="275"/>
      <c r="AB1825" s="277" t="str">
        <f t="shared" si="260"/>
        <v/>
      </c>
    </row>
    <row r="1826" spans="1:28" s="276" customFormat="1" ht="20.25">
      <c r="A1826" s="330"/>
      <c r="B1826" s="216" t="str">
        <f>IF(LEN(A1826)=0,"",INDEX('Smelter Look-up'!$A:$A,MATCH($A1826,'Smelter Look-up'!$E:$E,0)))</f>
        <v/>
      </c>
      <c r="C1826" s="220" t="str">
        <f>IF(LEN(A1826)=0,"",INDEX('Smelter Look-up'!$C:$C,MATCH($A1826,'Smelter Look-up'!$E:$E,0)))</f>
        <v/>
      </c>
      <c r="D1826" s="282"/>
      <c r="E1826" s="216" t="str">
        <f ca="1">IF(ISERROR($V1826),"",OFFSET('Smelter Look-up'!$D$4,$V1826-4,0)&amp;"")</f>
        <v/>
      </c>
      <c r="F1826" s="216" t="str">
        <f ca="1">IF(ISERROR($V1826),"",OFFSET('Smelter Look-up'!$E$4,$V1826-4,0))</f>
        <v/>
      </c>
      <c r="G1826" s="216" t="str">
        <f ca="1">IF(C1826=$X$4,"Enter smelter details",IF(ISERROR($V1826),"",OFFSET('Smelter Look-up'!$F$4,$V1826-4,0)))</f>
        <v/>
      </c>
      <c r="H1826" s="217" t="str">
        <f ca="1">IF(ISERROR($V1826),"",OFFSET('Smelter Look-up'!$G$4,$V1826-4,0))</f>
        <v/>
      </c>
      <c r="I1826" s="218" t="str">
        <f ca="1">IF(ISERROR($V1826),"",OFFSET('Smelter Look-up'!$H$4,$V1826-4,0))</f>
        <v/>
      </c>
      <c r="J1826" s="218" t="str">
        <f ca="1">IF(ISERROR($V1826),"",OFFSET('Smelter Look-up'!$I$4,$V1826-4,0))</f>
        <v/>
      </c>
      <c r="K1826" s="272"/>
      <c r="L1826" s="272"/>
      <c r="M1826" s="272"/>
      <c r="N1826" s="272"/>
      <c r="O1826" s="272"/>
      <c r="P1826" s="219"/>
      <c r="Q1826" s="273"/>
      <c r="R1826" s="216" t="str">
        <f ca="1">IF(ISERROR($V1826),"",OFFSET('Smelter Look-up'!$C$4,$V1826-4,0)&amp;"")</f>
        <v/>
      </c>
      <c r="S1826" s="224" t="str">
        <f t="shared" ca="1" si="258"/>
        <v/>
      </c>
      <c r="T1826" s="224" t="str">
        <f ca="1">IF(B1826="","",IF(ISERROR(MATCH($J1826,SorP!$B$1:$B$6230,0)),"",INDIRECT("'SorP'!$A$"&amp;MATCH($J1826,SorP!$B$1:$B$6230,0))))</f>
        <v/>
      </c>
      <c r="U1826" s="240"/>
      <c r="V1826" s="274" t="e">
        <f>IF(C1826="",NA(),MATCH($B1826&amp;$C1826,'Smelter Look-up'!$J:$J,0))</f>
        <v>#N/A</v>
      </c>
      <c r="W1826" s="275"/>
      <c r="X1826" s="275">
        <f t="shared" ca="1" si="259"/>
        <v>0</v>
      </c>
      <c r="Y1826" s="275"/>
      <c r="Z1826" s="275"/>
      <c r="AB1826" s="277" t="str">
        <f t="shared" si="260"/>
        <v/>
      </c>
    </row>
    <row r="1827" spans="1:28" s="276" customFormat="1" ht="20.25">
      <c r="A1827" s="330"/>
      <c r="B1827" s="216" t="str">
        <f>IF(LEN(A1827)=0,"",INDEX('Smelter Look-up'!$A:$A,MATCH($A1827,'Smelter Look-up'!$E:$E,0)))</f>
        <v/>
      </c>
      <c r="C1827" s="220" t="str">
        <f>IF(LEN(A1827)=0,"",INDEX('Smelter Look-up'!$C:$C,MATCH($A1827,'Smelter Look-up'!$E:$E,0)))</f>
        <v/>
      </c>
      <c r="D1827" s="282"/>
      <c r="E1827" s="216" t="str">
        <f ca="1">IF(ISERROR($V1827),"",OFFSET('Smelter Look-up'!$D$4,$V1827-4,0)&amp;"")</f>
        <v/>
      </c>
      <c r="F1827" s="216" t="str">
        <f ca="1">IF(ISERROR($V1827),"",OFFSET('Smelter Look-up'!$E$4,$V1827-4,0))</f>
        <v/>
      </c>
      <c r="G1827" s="216" t="str">
        <f ca="1">IF(C1827=$X$4,"Enter smelter details",IF(ISERROR($V1827),"",OFFSET('Smelter Look-up'!$F$4,$V1827-4,0)))</f>
        <v/>
      </c>
      <c r="H1827" s="217" t="str">
        <f ca="1">IF(ISERROR($V1827),"",OFFSET('Smelter Look-up'!$G$4,$V1827-4,0))</f>
        <v/>
      </c>
      <c r="I1827" s="218" t="str">
        <f ca="1">IF(ISERROR($V1827),"",OFFSET('Smelter Look-up'!$H$4,$V1827-4,0))</f>
        <v/>
      </c>
      <c r="J1827" s="218" t="str">
        <f ca="1">IF(ISERROR($V1827),"",OFFSET('Smelter Look-up'!$I$4,$V1827-4,0))</f>
        <v/>
      </c>
      <c r="K1827" s="272"/>
      <c r="L1827" s="272"/>
      <c r="M1827" s="272"/>
      <c r="N1827" s="272"/>
      <c r="O1827" s="272"/>
      <c r="P1827" s="219"/>
      <c r="Q1827" s="273"/>
      <c r="R1827" s="216" t="str">
        <f ca="1">IF(ISERROR($V1827),"",OFFSET('Smelter Look-up'!$C$4,$V1827-4,0)&amp;"")</f>
        <v/>
      </c>
      <c r="S1827" s="224" t="str">
        <f t="shared" ca="1" si="258"/>
        <v/>
      </c>
      <c r="T1827" s="224" t="str">
        <f ca="1">IF(B1827="","",IF(ISERROR(MATCH($J1827,SorP!$B$1:$B$6230,0)),"",INDIRECT("'SorP'!$A$"&amp;MATCH($J1827,SorP!$B$1:$B$6230,0))))</f>
        <v/>
      </c>
      <c r="U1827" s="240"/>
      <c r="V1827" s="274" t="e">
        <f>IF(C1827="",NA(),MATCH($B1827&amp;$C1827,'Smelter Look-up'!$J:$J,0))</f>
        <v>#N/A</v>
      </c>
      <c r="W1827" s="275"/>
      <c r="X1827" s="275">
        <f t="shared" ca="1" si="259"/>
        <v>0</v>
      </c>
      <c r="Y1827" s="275"/>
      <c r="Z1827" s="275"/>
      <c r="AB1827" s="277" t="str">
        <f t="shared" si="260"/>
        <v/>
      </c>
    </row>
    <row r="1828" spans="1:28" s="276" customFormat="1" ht="20.25">
      <c r="A1828" s="330"/>
      <c r="B1828" s="216" t="str">
        <f>IF(LEN(A1828)=0,"",INDEX('Smelter Look-up'!$A:$A,MATCH($A1828,'Smelter Look-up'!$E:$E,0)))</f>
        <v/>
      </c>
      <c r="C1828" s="220" t="str">
        <f>IF(LEN(A1828)=0,"",INDEX('Smelter Look-up'!$C:$C,MATCH($A1828,'Smelter Look-up'!$E:$E,0)))</f>
        <v/>
      </c>
      <c r="D1828" s="282"/>
      <c r="E1828" s="216" t="str">
        <f ca="1">IF(ISERROR($V1828),"",OFFSET('Smelter Look-up'!$D$4,$V1828-4,0)&amp;"")</f>
        <v/>
      </c>
      <c r="F1828" s="216" t="str">
        <f ca="1">IF(ISERROR($V1828),"",OFFSET('Smelter Look-up'!$E$4,$V1828-4,0))</f>
        <v/>
      </c>
      <c r="G1828" s="216" t="str">
        <f ca="1">IF(C1828=$X$4,"Enter smelter details",IF(ISERROR($V1828),"",OFFSET('Smelter Look-up'!$F$4,$V1828-4,0)))</f>
        <v/>
      </c>
      <c r="H1828" s="217" t="str">
        <f ca="1">IF(ISERROR($V1828),"",OFFSET('Smelter Look-up'!$G$4,$V1828-4,0))</f>
        <v/>
      </c>
      <c r="I1828" s="218" t="str">
        <f ca="1">IF(ISERROR($V1828),"",OFFSET('Smelter Look-up'!$H$4,$V1828-4,0))</f>
        <v/>
      </c>
      <c r="J1828" s="218" t="str">
        <f ca="1">IF(ISERROR($V1828),"",OFFSET('Smelter Look-up'!$I$4,$V1828-4,0))</f>
        <v/>
      </c>
      <c r="K1828" s="272"/>
      <c r="L1828" s="272"/>
      <c r="M1828" s="272"/>
      <c r="N1828" s="272"/>
      <c r="O1828" s="272"/>
      <c r="P1828" s="219"/>
      <c r="Q1828" s="273"/>
      <c r="R1828" s="216" t="str">
        <f ca="1">IF(ISERROR($V1828),"",OFFSET('Smelter Look-up'!$C$4,$V1828-4,0)&amp;"")</f>
        <v/>
      </c>
      <c r="S1828" s="224" t="str">
        <f t="shared" ca="1" si="258"/>
        <v/>
      </c>
      <c r="T1828" s="224" t="str">
        <f ca="1">IF(B1828="","",IF(ISERROR(MATCH($J1828,SorP!$B$1:$B$6230,0)),"",INDIRECT("'SorP'!$A$"&amp;MATCH($J1828,SorP!$B$1:$B$6230,0))))</f>
        <v/>
      </c>
      <c r="U1828" s="240"/>
      <c r="V1828" s="274" t="e">
        <f>IF(C1828="",NA(),MATCH($B1828&amp;$C1828,'Smelter Look-up'!$J:$J,0))</f>
        <v>#N/A</v>
      </c>
      <c r="W1828" s="275"/>
      <c r="X1828" s="275">
        <f t="shared" ca="1" si="259"/>
        <v>0</v>
      </c>
      <c r="Y1828" s="275"/>
      <c r="Z1828" s="275"/>
      <c r="AB1828" s="277" t="str">
        <f t="shared" si="260"/>
        <v/>
      </c>
    </row>
    <row r="1829" spans="1:28" s="276" customFormat="1" ht="20.25">
      <c r="A1829" s="330"/>
      <c r="B1829" s="216" t="str">
        <f>IF(LEN(A1829)=0,"",INDEX('Smelter Look-up'!$A:$A,MATCH($A1829,'Smelter Look-up'!$E:$E,0)))</f>
        <v/>
      </c>
      <c r="C1829" s="220" t="str">
        <f>IF(LEN(A1829)=0,"",INDEX('Smelter Look-up'!$C:$C,MATCH($A1829,'Smelter Look-up'!$E:$E,0)))</f>
        <v/>
      </c>
      <c r="D1829" s="282"/>
      <c r="E1829" s="216" t="str">
        <f ca="1">IF(ISERROR($V1829),"",OFFSET('Smelter Look-up'!$D$4,$V1829-4,0)&amp;"")</f>
        <v/>
      </c>
      <c r="F1829" s="216" t="str">
        <f ca="1">IF(ISERROR($V1829),"",OFFSET('Smelter Look-up'!$E$4,$V1829-4,0))</f>
        <v/>
      </c>
      <c r="G1829" s="216" t="str">
        <f ca="1">IF(C1829=$X$4,"Enter smelter details",IF(ISERROR($V1829),"",OFFSET('Smelter Look-up'!$F$4,$V1829-4,0)))</f>
        <v/>
      </c>
      <c r="H1829" s="217" t="str">
        <f ca="1">IF(ISERROR($V1829),"",OFFSET('Smelter Look-up'!$G$4,$V1829-4,0))</f>
        <v/>
      </c>
      <c r="I1829" s="218" t="str">
        <f ca="1">IF(ISERROR($V1829),"",OFFSET('Smelter Look-up'!$H$4,$V1829-4,0))</f>
        <v/>
      </c>
      <c r="J1829" s="218" t="str">
        <f ca="1">IF(ISERROR($V1829),"",OFFSET('Smelter Look-up'!$I$4,$V1829-4,0))</f>
        <v/>
      </c>
      <c r="K1829" s="272"/>
      <c r="L1829" s="272"/>
      <c r="M1829" s="272"/>
      <c r="N1829" s="272"/>
      <c r="O1829" s="272"/>
      <c r="P1829" s="219"/>
      <c r="Q1829" s="273"/>
      <c r="R1829" s="216" t="str">
        <f ca="1">IF(ISERROR($V1829),"",OFFSET('Smelter Look-up'!$C$4,$V1829-4,0)&amp;"")</f>
        <v/>
      </c>
      <c r="S1829" s="224" t="str">
        <f t="shared" ca="1" si="258"/>
        <v/>
      </c>
      <c r="T1829" s="224" t="str">
        <f ca="1">IF(B1829="","",IF(ISERROR(MATCH($J1829,SorP!$B$1:$B$6230,0)),"",INDIRECT("'SorP'!$A$"&amp;MATCH($J1829,SorP!$B$1:$B$6230,0))))</f>
        <v/>
      </c>
      <c r="U1829" s="240"/>
      <c r="V1829" s="274" t="e">
        <f>IF(C1829="",NA(),MATCH($B1829&amp;$C1829,'Smelter Look-up'!$J:$J,0))</f>
        <v>#N/A</v>
      </c>
      <c r="W1829" s="275"/>
      <c r="X1829" s="275">
        <f t="shared" ca="1" si="259"/>
        <v>0</v>
      </c>
      <c r="Y1829" s="275"/>
      <c r="Z1829" s="275"/>
      <c r="AB1829" s="277" t="str">
        <f t="shared" si="260"/>
        <v/>
      </c>
    </row>
    <row r="1830" spans="1:28" s="276" customFormat="1" ht="20.25">
      <c r="A1830" s="330"/>
      <c r="B1830" s="216" t="str">
        <f>IF(LEN(A1830)=0,"",INDEX('Smelter Look-up'!$A:$A,MATCH($A1830,'Smelter Look-up'!$E:$E,0)))</f>
        <v/>
      </c>
      <c r="C1830" s="220" t="str">
        <f>IF(LEN(A1830)=0,"",INDEX('Smelter Look-up'!$C:$C,MATCH($A1830,'Smelter Look-up'!$E:$E,0)))</f>
        <v/>
      </c>
      <c r="D1830" s="282"/>
      <c r="E1830" s="216" t="str">
        <f ca="1">IF(ISERROR($V1830),"",OFFSET('Smelter Look-up'!$D$4,$V1830-4,0)&amp;"")</f>
        <v/>
      </c>
      <c r="F1830" s="216" t="str">
        <f ca="1">IF(ISERROR($V1830),"",OFFSET('Smelter Look-up'!$E$4,$V1830-4,0))</f>
        <v/>
      </c>
      <c r="G1830" s="216" t="str">
        <f ca="1">IF(C1830=$X$4,"Enter smelter details",IF(ISERROR($V1830),"",OFFSET('Smelter Look-up'!$F$4,$V1830-4,0)))</f>
        <v/>
      </c>
      <c r="H1830" s="217" t="str">
        <f ca="1">IF(ISERROR($V1830),"",OFFSET('Smelter Look-up'!$G$4,$V1830-4,0))</f>
        <v/>
      </c>
      <c r="I1830" s="218" t="str">
        <f ca="1">IF(ISERROR($V1830),"",OFFSET('Smelter Look-up'!$H$4,$V1830-4,0))</f>
        <v/>
      </c>
      <c r="J1830" s="218" t="str">
        <f ca="1">IF(ISERROR($V1830),"",OFFSET('Smelter Look-up'!$I$4,$V1830-4,0))</f>
        <v/>
      </c>
      <c r="K1830" s="272"/>
      <c r="L1830" s="272"/>
      <c r="M1830" s="272"/>
      <c r="N1830" s="272"/>
      <c r="O1830" s="272"/>
      <c r="P1830" s="219"/>
      <c r="Q1830" s="273"/>
      <c r="R1830" s="216" t="str">
        <f ca="1">IF(ISERROR($V1830),"",OFFSET('Smelter Look-up'!$C$4,$V1830-4,0)&amp;"")</f>
        <v/>
      </c>
      <c r="S1830" s="224" t="str">
        <f t="shared" ca="1" si="258"/>
        <v/>
      </c>
      <c r="T1830" s="224" t="str">
        <f ca="1">IF(B1830="","",IF(ISERROR(MATCH($J1830,SorP!$B$1:$B$6230,0)),"",INDIRECT("'SorP'!$A$"&amp;MATCH($J1830,SorP!$B$1:$B$6230,0))))</f>
        <v/>
      </c>
      <c r="U1830" s="240"/>
      <c r="V1830" s="274" t="e">
        <f>IF(C1830="",NA(),MATCH($B1830&amp;$C1830,'Smelter Look-up'!$J:$J,0))</f>
        <v>#N/A</v>
      </c>
      <c r="W1830" s="275"/>
      <c r="X1830" s="275">
        <f t="shared" ca="1" si="259"/>
        <v>0</v>
      </c>
      <c r="Y1830" s="275"/>
      <c r="Z1830" s="275"/>
      <c r="AB1830" s="277" t="str">
        <f t="shared" si="260"/>
        <v/>
      </c>
    </row>
    <row r="1831" spans="1:28" s="276" customFormat="1" ht="20.25">
      <c r="A1831" s="330"/>
      <c r="B1831" s="216" t="str">
        <f>IF(LEN(A1831)=0,"",INDEX('Smelter Look-up'!$A:$A,MATCH($A1831,'Smelter Look-up'!$E:$E,0)))</f>
        <v/>
      </c>
      <c r="C1831" s="220" t="str">
        <f>IF(LEN(A1831)=0,"",INDEX('Smelter Look-up'!$C:$C,MATCH($A1831,'Smelter Look-up'!$E:$E,0)))</f>
        <v/>
      </c>
      <c r="D1831" s="282"/>
      <c r="E1831" s="216" t="str">
        <f ca="1">IF(ISERROR($V1831),"",OFFSET('Smelter Look-up'!$D$4,$V1831-4,0)&amp;"")</f>
        <v/>
      </c>
      <c r="F1831" s="216" t="str">
        <f ca="1">IF(ISERROR($V1831),"",OFFSET('Smelter Look-up'!$E$4,$V1831-4,0))</f>
        <v/>
      </c>
      <c r="G1831" s="216" t="str">
        <f ca="1">IF(C1831=$X$4,"Enter smelter details",IF(ISERROR($V1831),"",OFFSET('Smelter Look-up'!$F$4,$V1831-4,0)))</f>
        <v/>
      </c>
      <c r="H1831" s="217" t="str">
        <f ca="1">IF(ISERROR($V1831),"",OFFSET('Smelter Look-up'!$G$4,$V1831-4,0))</f>
        <v/>
      </c>
      <c r="I1831" s="218" t="str">
        <f ca="1">IF(ISERROR($V1831),"",OFFSET('Smelter Look-up'!$H$4,$V1831-4,0))</f>
        <v/>
      </c>
      <c r="J1831" s="218" t="str">
        <f ca="1">IF(ISERROR($V1831),"",OFFSET('Smelter Look-up'!$I$4,$V1831-4,0))</f>
        <v/>
      </c>
      <c r="K1831" s="272"/>
      <c r="L1831" s="272"/>
      <c r="M1831" s="272"/>
      <c r="N1831" s="272"/>
      <c r="O1831" s="272"/>
      <c r="P1831" s="219"/>
      <c r="Q1831" s="273"/>
      <c r="R1831" s="216" t="str">
        <f ca="1">IF(ISERROR($V1831),"",OFFSET('Smelter Look-up'!$C$4,$V1831-4,0)&amp;"")</f>
        <v/>
      </c>
      <c r="S1831" s="224" t="str">
        <f t="shared" ca="1" si="258"/>
        <v/>
      </c>
      <c r="T1831" s="224" t="str">
        <f ca="1">IF(B1831="","",IF(ISERROR(MATCH($J1831,SorP!$B$1:$B$6230,0)),"",INDIRECT("'SorP'!$A$"&amp;MATCH($J1831,SorP!$B$1:$B$6230,0))))</f>
        <v/>
      </c>
      <c r="U1831" s="240"/>
      <c r="V1831" s="274" t="e">
        <f>IF(C1831="",NA(),MATCH($B1831&amp;$C1831,'Smelter Look-up'!$J:$J,0))</f>
        <v>#N/A</v>
      </c>
      <c r="W1831" s="275"/>
      <c r="X1831" s="275">
        <f t="shared" ca="1" si="259"/>
        <v>0</v>
      </c>
      <c r="Y1831" s="275"/>
      <c r="Z1831" s="275"/>
      <c r="AB1831" s="277" t="str">
        <f t="shared" si="260"/>
        <v/>
      </c>
    </row>
    <row r="1832" spans="1:28" s="276" customFormat="1" ht="20.25">
      <c r="A1832" s="330"/>
      <c r="B1832" s="216" t="str">
        <f>IF(LEN(A1832)=0,"",INDEX('Smelter Look-up'!$A:$A,MATCH($A1832,'Smelter Look-up'!$E:$E,0)))</f>
        <v/>
      </c>
      <c r="C1832" s="220" t="str">
        <f>IF(LEN(A1832)=0,"",INDEX('Smelter Look-up'!$C:$C,MATCH($A1832,'Smelter Look-up'!$E:$E,0)))</f>
        <v/>
      </c>
      <c r="D1832" s="282"/>
      <c r="E1832" s="216" t="str">
        <f ca="1">IF(ISERROR($V1832),"",OFFSET('Smelter Look-up'!$D$4,$V1832-4,0)&amp;"")</f>
        <v/>
      </c>
      <c r="F1832" s="216" t="str">
        <f ca="1">IF(ISERROR($V1832),"",OFFSET('Smelter Look-up'!$E$4,$V1832-4,0))</f>
        <v/>
      </c>
      <c r="G1832" s="216" t="str">
        <f ca="1">IF(C1832=$X$4,"Enter smelter details",IF(ISERROR($V1832),"",OFFSET('Smelter Look-up'!$F$4,$V1832-4,0)))</f>
        <v/>
      </c>
      <c r="H1832" s="217" t="str">
        <f ca="1">IF(ISERROR($V1832),"",OFFSET('Smelter Look-up'!$G$4,$V1832-4,0))</f>
        <v/>
      </c>
      <c r="I1832" s="218" t="str">
        <f ca="1">IF(ISERROR($V1832),"",OFFSET('Smelter Look-up'!$H$4,$V1832-4,0))</f>
        <v/>
      </c>
      <c r="J1832" s="218" t="str">
        <f ca="1">IF(ISERROR($V1832),"",OFFSET('Smelter Look-up'!$I$4,$V1832-4,0))</f>
        <v/>
      </c>
      <c r="K1832" s="272"/>
      <c r="L1832" s="272"/>
      <c r="M1832" s="272"/>
      <c r="N1832" s="272"/>
      <c r="O1832" s="272"/>
      <c r="P1832" s="219"/>
      <c r="Q1832" s="273"/>
      <c r="R1832" s="216" t="str">
        <f ca="1">IF(ISERROR($V1832),"",OFFSET('Smelter Look-up'!$C$4,$V1832-4,0)&amp;"")</f>
        <v/>
      </c>
      <c r="S1832" s="224" t="str">
        <f t="shared" ca="1" si="258"/>
        <v/>
      </c>
      <c r="T1832" s="224" t="str">
        <f ca="1">IF(B1832="","",IF(ISERROR(MATCH($J1832,SorP!$B$1:$B$6230,0)),"",INDIRECT("'SorP'!$A$"&amp;MATCH($J1832,SorP!$B$1:$B$6230,0))))</f>
        <v/>
      </c>
      <c r="U1832" s="240"/>
      <c r="V1832" s="274" t="e">
        <f>IF(C1832="",NA(),MATCH($B1832&amp;$C1832,'Smelter Look-up'!$J:$J,0))</f>
        <v>#N/A</v>
      </c>
      <c r="W1832" s="275"/>
      <c r="X1832" s="275">
        <f t="shared" ca="1" si="259"/>
        <v>0</v>
      </c>
      <c r="Y1832" s="275"/>
      <c r="Z1832" s="275"/>
      <c r="AB1832" s="277" t="str">
        <f t="shared" si="260"/>
        <v/>
      </c>
    </row>
    <row r="1833" spans="1:28" s="276" customFormat="1" ht="20.25">
      <c r="A1833" s="330"/>
      <c r="B1833" s="216" t="str">
        <f>IF(LEN(A1833)=0,"",INDEX('Smelter Look-up'!$A:$A,MATCH($A1833,'Smelter Look-up'!$E:$E,0)))</f>
        <v/>
      </c>
      <c r="C1833" s="220" t="str">
        <f>IF(LEN(A1833)=0,"",INDEX('Smelter Look-up'!$C:$C,MATCH($A1833,'Smelter Look-up'!$E:$E,0)))</f>
        <v/>
      </c>
      <c r="D1833" s="282"/>
      <c r="E1833" s="216" t="str">
        <f ca="1">IF(ISERROR($V1833),"",OFFSET('Smelter Look-up'!$D$4,$V1833-4,0)&amp;"")</f>
        <v/>
      </c>
      <c r="F1833" s="216" t="str">
        <f ca="1">IF(ISERROR($V1833),"",OFFSET('Smelter Look-up'!$E$4,$V1833-4,0))</f>
        <v/>
      </c>
      <c r="G1833" s="216" t="str">
        <f ca="1">IF(C1833=$X$4,"Enter smelter details",IF(ISERROR($V1833),"",OFFSET('Smelter Look-up'!$F$4,$V1833-4,0)))</f>
        <v/>
      </c>
      <c r="H1833" s="217" t="str">
        <f ca="1">IF(ISERROR($V1833),"",OFFSET('Smelter Look-up'!$G$4,$V1833-4,0))</f>
        <v/>
      </c>
      <c r="I1833" s="218" t="str">
        <f ca="1">IF(ISERROR($V1833),"",OFFSET('Smelter Look-up'!$H$4,$V1833-4,0))</f>
        <v/>
      </c>
      <c r="J1833" s="218" t="str">
        <f ca="1">IF(ISERROR($V1833),"",OFFSET('Smelter Look-up'!$I$4,$V1833-4,0))</f>
        <v/>
      </c>
      <c r="K1833" s="272"/>
      <c r="L1833" s="272"/>
      <c r="M1833" s="272"/>
      <c r="N1833" s="272"/>
      <c r="O1833" s="272"/>
      <c r="P1833" s="219"/>
      <c r="Q1833" s="273"/>
      <c r="R1833" s="216" t="str">
        <f ca="1">IF(ISERROR($V1833),"",OFFSET('Smelter Look-up'!$C$4,$V1833-4,0)&amp;"")</f>
        <v/>
      </c>
      <c r="S1833" s="224" t="str">
        <f t="shared" ca="1" si="258"/>
        <v/>
      </c>
      <c r="T1833" s="224" t="str">
        <f ca="1">IF(B1833="","",IF(ISERROR(MATCH($J1833,SorP!$B$1:$B$6230,0)),"",INDIRECT("'SorP'!$A$"&amp;MATCH($J1833,SorP!$B$1:$B$6230,0))))</f>
        <v/>
      </c>
      <c r="U1833" s="240"/>
      <c r="V1833" s="274" t="e">
        <f>IF(C1833="",NA(),MATCH($B1833&amp;$C1833,'Smelter Look-up'!$J:$J,0))</f>
        <v>#N/A</v>
      </c>
      <c r="W1833" s="275"/>
      <c r="X1833" s="275">
        <f t="shared" ca="1" si="259"/>
        <v>0</v>
      </c>
      <c r="Y1833" s="275"/>
      <c r="Z1833" s="275"/>
      <c r="AB1833" s="277" t="str">
        <f t="shared" si="260"/>
        <v/>
      </c>
    </row>
    <row r="1834" spans="1:28" s="276" customFormat="1" ht="20.25">
      <c r="A1834" s="330"/>
      <c r="B1834" s="216" t="str">
        <f>IF(LEN(A1834)=0,"",INDEX('Smelter Look-up'!$A:$A,MATCH($A1834,'Smelter Look-up'!$E:$E,0)))</f>
        <v/>
      </c>
      <c r="C1834" s="220" t="str">
        <f>IF(LEN(A1834)=0,"",INDEX('Smelter Look-up'!$C:$C,MATCH($A1834,'Smelter Look-up'!$E:$E,0)))</f>
        <v/>
      </c>
      <c r="D1834" s="282"/>
      <c r="E1834" s="216" t="str">
        <f ca="1">IF(ISERROR($V1834),"",OFFSET('Smelter Look-up'!$D$4,$V1834-4,0)&amp;"")</f>
        <v/>
      </c>
      <c r="F1834" s="216" t="str">
        <f ca="1">IF(ISERROR($V1834),"",OFFSET('Smelter Look-up'!$E$4,$V1834-4,0))</f>
        <v/>
      </c>
      <c r="G1834" s="216" t="str">
        <f ca="1">IF(C1834=$X$4,"Enter smelter details",IF(ISERROR($V1834),"",OFFSET('Smelter Look-up'!$F$4,$V1834-4,0)))</f>
        <v/>
      </c>
      <c r="H1834" s="217" t="str">
        <f ca="1">IF(ISERROR($V1834),"",OFFSET('Smelter Look-up'!$G$4,$V1834-4,0))</f>
        <v/>
      </c>
      <c r="I1834" s="218" t="str">
        <f ca="1">IF(ISERROR($V1834),"",OFFSET('Smelter Look-up'!$H$4,$V1834-4,0))</f>
        <v/>
      </c>
      <c r="J1834" s="218" t="str">
        <f ca="1">IF(ISERROR($V1834),"",OFFSET('Smelter Look-up'!$I$4,$V1834-4,0))</f>
        <v/>
      </c>
      <c r="K1834" s="272"/>
      <c r="L1834" s="272"/>
      <c r="M1834" s="272"/>
      <c r="N1834" s="272"/>
      <c r="O1834" s="272"/>
      <c r="P1834" s="219"/>
      <c r="Q1834" s="273"/>
      <c r="R1834" s="216" t="str">
        <f ca="1">IF(ISERROR($V1834),"",OFFSET('Smelter Look-up'!$C$4,$V1834-4,0)&amp;"")</f>
        <v/>
      </c>
      <c r="S1834" s="224" t="str">
        <f t="shared" ca="1" si="258"/>
        <v/>
      </c>
      <c r="T1834" s="224" t="str">
        <f ca="1">IF(B1834="","",IF(ISERROR(MATCH($J1834,SorP!$B$1:$B$6230,0)),"",INDIRECT("'SorP'!$A$"&amp;MATCH($J1834,SorP!$B$1:$B$6230,0))))</f>
        <v/>
      </c>
      <c r="U1834" s="240"/>
      <c r="V1834" s="274" t="e">
        <f>IF(C1834="",NA(),MATCH($B1834&amp;$C1834,'Smelter Look-up'!$J:$J,0))</f>
        <v>#N/A</v>
      </c>
      <c r="W1834" s="275"/>
      <c r="X1834" s="275">
        <f t="shared" ca="1" si="259"/>
        <v>0</v>
      </c>
      <c r="Y1834" s="275"/>
      <c r="Z1834" s="275"/>
      <c r="AB1834" s="277" t="str">
        <f t="shared" si="260"/>
        <v/>
      </c>
    </row>
    <row r="1835" spans="1:28" s="276" customFormat="1" ht="20.25">
      <c r="A1835" s="330"/>
      <c r="B1835" s="216" t="str">
        <f>IF(LEN(A1835)=0,"",INDEX('Smelter Look-up'!$A:$A,MATCH($A1835,'Smelter Look-up'!$E:$E,0)))</f>
        <v/>
      </c>
      <c r="C1835" s="220" t="str">
        <f>IF(LEN(A1835)=0,"",INDEX('Smelter Look-up'!$C:$C,MATCH($A1835,'Smelter Look-up'!$E:$E,0)))</f>
        <v/>
      </c>
      <c r="D1835" s="282"/>
      <c r="E1835" s="216" t="str">
        <f ca="1">IF(ISERROR($V1835),"",OFFSET('Smelter Look-up'!$D$4,$V1835-4,0)&amp;"")</f>
        <v/>
      </c>
      <c r="F1835" s="216" t="str">
        <f ca="1">IF(ISERROR($V1835),"",OFFSET('Smelter Look-up'!$E$4,$V1835-4,0))</f>
        <v/>
      </c>
      <c r="G1835" s="216" t="str">
        <f ca="1">IF(C1835=$X$4,"Enter smelter details",IF(ISERROR($V1835),"",OFFSET('Smelter Look-up'!$F$4,$V1835-4,0)))</f>
        <v/>
      </c>
      <c r="H1835" s="217" t="str">
        <f ca="1">IF(ISERROR($V1835),"",OFFSET('Smelter Look-up'!$G$4,$V1835-4,0))</f>
        <v/>
      </c>
      <c r="I1835" s="218" t="str">
        <f ca="1">IF(ISERROR($V1835),"",OFFSET('Smelter Look-up'!$H$4,$V1835-4,0))</f>
        <v/>
      </c>
      <c r="J1835" s="218" t="str">
        <f ca="1">IF(ISERROR($V1835),"",OFFSET('Smelter Look-up'!$I$4,$V1835-4,0))</f>
        <v/>
      </c>
      <c r="K1835" s="272"/>
      <c r="L1835" s="272"/>
      <c r="M1835" s="272"/>
      <c r="N1835" s="272"/>
      <c r="O1835" s="272"/>
      <c r="P1835" s="219"/>
      <c r="Q1835" s="273"/>
      <c r="R1835" s="216" t="str">
        <f ca="1">IF(ISERROR($V1835),"",OFFSET('Smelter Look-up'!$C$4,$V1835-4,0)&amp;"")</f>
        <v/>
      </c>
      <c r="S1835" s="224" t="str">
        <f t="shared" ca="1" si="258"/>
        <v/>
      </c>
      <c r="T1835" s="224" t="str">
        <f ca="1">IF(B1835="","",IF(ISERROR(MATCH($J1835,SorP!$B$1:$B$6230,0)),"",INDIRECT("'SorP'!$A$"&amp;MATCH($J1835,SorP!$B$1:$B$6230,0))))</f>
        <v/>
      </c>
      <c r="U1835" s="240"/>
      <c r="V1835" s="274" t="e">
        <f>IF(C1835="",NA(),MATCH($B1835&amp;$C1835,'Smelter Look-up'!$J:$J,0))</f>
        <v>#N/A</v>
      </c>
      <c r="W1835" s="275"/>
      <c r="X1835" s="275">
        <f t="shared" ca="1" si="259"/>
        <v>0</v>
      </c>
      <c r="Y1835" s="275"/>
      <c r="Z1835" s="275"/>
      <c r="AB1835" s="277" t="str">
        <f t="shared" si="260"/>
        <v/>
      </c>
    </row>
    <row r="1836" spans="1:28" s="276" customFormat="1" ht="20.25">
      <c r="A1836" s="330"/>
      <c r="B1836" s="216" t="str">
        <f>IF(LEN(A1836)=0,"",INDEX('Smelter Look-up'!$A:$A,MATCH($A1836,'Smelter Look-up'!$E:$E,0)))</f>
        <v/>
      </c>
      <c r="C1836" s="220" t="str">
        <f>IF(LEN(A1836)=0,"",INDEX('Smelter Look-up'!$C:$C,MATCH($A1836,'Smelter Look-up'!$E:$E,0)))</f>
        <v/>
      </c>
      <c r="D1836" s="282"/>
      <c r="E1836" s="216" t="str">
        <f ca="1">IF(ISERROR($V1836),"",OFFSET('Smelter Look-up'!$D$4,$V1836-4,0)&amp;"")</f>
        <v/>
      </c>
      <c r="F1836" s="216" t="str">
        <f ca="1">IF(ISERROR($V1836),"",OFFSET('Smelter Look-up'!$E$4,$V1836-4,0))</f>
        <v/>
      </c>
      <c r="G1836" s="216" t="str">
        <f ca="1">IF(C1836=$X$4,"Enter smelter details",IF(ISERROR($V1836),"",OFFSET('Smelter Look-up'!$F$4,$V1836-4,0)))</f>
        <v/>
      </c>
      <c r="H1836" s="217" t="str">
        <f ca="1">IF(ISERROR($V1836),"",OFFSET('Smelter Look-up'!$G$4,$V1836-4,0))</f>
        <v/>
      </c>
      <c r="I1836" s="218" t="str">
        <f ca="1">IF(ISERROR($V1836),"",OFFSET('Smelter Look-up'!$H$4,$V1836-4,0))</f>
        <v/>
      </c>
      <c r="J1836" s="218" t="str">
        <f ca="1">IF(ISERROR($V1836),"",OFFSET('Smelter Look-up'!$I$4,$V1836-4,0))</f>
        <v/>
      </c>
      <c r="K1836" s="272"/>
      <c r="L1836" s="272"/>
      <c r="M1836" s="272"/>
      <c r="N1836" s="272"/>
      <c r="O1836" s="272"/>
      <c r="P1836" s="219"/>
      <c r="Q1836" s="273"/>
      <c r="R1836" s="216" t="str">
        <f ca="1">IF(ISERROR($V1836),"",OFFSET('Smelter Look-up'!$C$4,$V1836-4,0)&amp;"")</f>
        <v/>
      </c>
      <c r="S1836" s="224" t="str">
        <f t="shared" ca="1" si="258"/>
        <v/>
      </c>
      <c r="T1836" s="224" t="str">
        <f ca="1">IF(B1836="","",IF(ISERROR(MATCH($J1836,SorP!$B$1:$B$6230,0)),"",INDIRECT("'SorP'!$A$"&amp;MATCH($J1836,SorP!$B$1:$B$6230,0))))</f>
        <v/>
      </c>
      <c r="U1836" s="240"/>
      <c r="V1836" s="274" t="e">
        <f>IF(C1836="",NA(),MATCH($B1836&amp;$C1836,'Smelter Look-up'!$J:$J,0))</f>
        <v>#N/A</v>
      </c>
      <c r="W1836" s="275"/>
      <c r="X1836" s="275">
        <f t="shared" ca="1" si="259"/>
        <v>0</v>
      </c>
      <c r="Y1836" s="275"/>
      <c r="Z1836" s="275"/>
      <c r="AB1836" s="277" t="str">
        <f t="shared" si="260"/>
        <v/>
      </c>
    </row>
    <row r="1837" spans="1:28" s="276" customFormat="1" ht="20.25">
      <c r="A1837" s="330"/>
      <c r="B1837" s="216" t="str">
        <f>IF(LEN(A1837)=0,"",INDEX('Smelter Look-up'!$A:$A,MATCH($A1837,'Smelter Look-up'!$E:$E,0)))</f>
        <v/>
      </c>
      <c r="C1837" s="220" t="str">
        <f>IF(LEN(A1837)=0,"",INDEX('Smelter Look-up'!$C:$C,MATCH($A1837,'Smelter Look-up'!$E:$E,0)))</f>
        <v/>
      </c>
      <c r="D1837" s="282"/>
      <c r="E1837" s="216" t="str">
        <f ca="1">IF(ISERROR($V1837),"",OFFSET('Smelter Look-up'!$D$4,$V1837-4,0)&amp;"")</f>
        <v/>
      </c>
      <c r="F1837" s="216" t="str">
        <f ca="1">IF(ISERROR($V1837),"",OFFSET('Smelter Look-up'!$E$4,$V1837-4,0))</f>
        <v/>
      </c>
      <c r="G1837" s="216" t="str">
        <f ca="1">IF(C1837=$X$4,"Enter smelter details",IF(ISERROR($V1837),"",OFFSET('Smelter Look-up'!$F$4,$V1837-4,0)))</f>
        <v/>
      </c>
      <c r="H1837" s="217" t="str">
        <f ca="1">IF(ISERROR($V1837),"",OFFSET('Smelter Look-up'!$G$4,$V1837-4,0))</f>
        <v/>
      </c>
      <c r="I1837" s="218" t="str">
        <f ca="1">IF(ISERROR($V1837),"",OFFSET('Smelter Look-up'!$H$4,$V1837-4,0))</f>
        <v/>
      </c>
      <c r="J1837" s="218" t="str">
        <f ca="1">IF(ISERROR($V1837),"",OFFSET('Smelter Look-up'!$I$4,$V1837-4,0))</f>
        <v/>
      </c>
      <c r="K1837" s="272"/>
      <c r="L1837" s="272"/>
      <c r="M1837" s="272"/>
      <c r="N1837" s="272"/>
      <c r="O1837" s="272"/>
      <c r="P1837" s="219"/>
      <c r="Q1837" s="273"/>
      <c r="R1837" s="216" t="str">
        <f ca="1">IF(ISERROR($V1837),"",OFFSET('Smelter Look-up'!$C$4,$V1837-4,0)&amp;"")</f>
        <v/>
      </c>
      <c r="S1837" s="224" t="str">
        <f t="shared" ca="1" si="258"/>
        <v/>
      </c>
      <c r="T1837" s="224" t="str">
        <f ca="1">IF(B1837="","",IF(ISERROR(MATCH($J1837,SorP!$B$1:$B$6230,0)),"",INDIRECT("'SorP'!$A$"&amp;MATCH($J1837,SorP!$B$1:$B$6230,0))))</f>
        <v/>
      </c>
      <c r="U1837" s="240"/>
      <c r="V1837" s="274" t="e">
        <f>IF(C1837="",NA(),MATCH($B1837&amp;$C1837,'Smelter Look-up'!$J:$J,0))</f>
        <v>#N/A</v>
      </c>
      <c r="W1837" s="275"/>
      <c r="X1837" s="275">
        <f t="shared" ca="1" si="259"/>
        <v>0</v>
      </c>
      <c r="Y1837" s="275"/>
      <c r="Z1837" s="275"/>
      <c r="AB1837" s="277" t="str">
        <f t="shared" si="260"/>
        <v/>
      </c>
    </row>
    <row r="1838" spans="1:28" s="276" customFormat="1" ht="20.25">
      <c r="A1838" s="330"/>
      <c r="B1838" s="216" t="str">
        <f>IF(LEN(A1838)=0,"",INDEX('Smelter Look-up'!$A:$A,MATCH($A1838,'Smelter Look-up'!$E:$E,0)))</f>
        <v/>
      </c>
      <c r="C1838" s="220" t="str">
        <f>IF(LEN(A1838)=0,"",INDEX('Smelter Look-up'!$C:$C,MATCH($A1838,'Smelter Look-up'!$E:$E,0)))</f>
        <v/>
      </c>
      <c r="D1838" s="282"/>
      <c r="E1838" s="216" t="str">
        <f ca="1">IF(ISERROR($V1838),"",OFFSET('Smelter Look-up'!$D$4,$V1838-4,0)&amp;"")</f>
        <v/>
      </c>
      <c r="F1838" s="216" t="str">
        <f ca="1">IF(ISERROR($V1838),"",OFFSET('Smelter Look-up'!$E$4,$V1838-4,0))</f>
        <v/>
      </c>
      <c r="G1838" s="216" t="str">
        <f ca="1">IF(C1838=$X$4,"Enter smelter details",IF(ISERROR($V1838),"",OFFSET('Smelter Look-up'!$F$4,$V1838-4,0)))</f>
        <v/>
      </c>
      <c r="H1838" s="217" t="str">
        <f ca="1">IF(ISERROR($V1838),"",OFFSET('Smelter Look-up'!$G$4,$V1838-4,0))</f>
        <v/>
      </c>
      <c r="I1838" s="218" t="str">
        <f ca="1">IF(ISERROR($V1838),"",OFFSET('Smelter Look-up'!$H$4,$V1838-4,0))</f>
        <v/>
      </c>
      <c r="J1838" s="218" t="str">
        <f ca="1">IF(ISERROR($V1838),"",OFFSET('Smelter Look-up'!$I$4,$V1838-4,0))</f>
        <v/>
      </c>
      <c r="K1838" s="272"/>
      <c r="L1838" s="272"/>
      <c r="M1838" s="272"/>
      <c r="N1838" s="272"/>
      <c r="O1838" s="272"/>
      <c r="P1838" s="219"/>
      <c r="Q1838" s="273"/>
      <c r="R1838" s="216" t="str">
        <f ca="1">IF(ISERROR($V1838),"",OFFSET('Smelter Look-up'!$C$4,$V1838-4,0)&amp;"")</f>
        <v/>
      </c>
      <c r="S1838" s="224" t="str">
        <f t="shared" ca="1" si="258"/>
        <v/>
      </c>
      <c r="T1838" s="224" t="str">
        <f ca="1">IF(B1838="","",IF(ISERROR(MATCH($J1838,SorP!$B$1:$B$6230,0)),"",INDIRECT("'SorP'!$A$"&amp;MATCH($J1838,SorP!$B$1:$B$6230,0))))</f>
        <v/>
      </c>
      <c r="U1838" s="240"/>
      <c r="V1838" s="274" t="e">
        <f>IF(C1838="",NA(),MATCH($B1838&amp;$C1838,'Smelter Look-up'!$J:$J,0))</f>
        <v>#N/A</v>
      </c>
      <c r="W1838" s="275"/>
      <c r="X1838" s="275">
        <f t="shared" ca="1" si="259"/>
        <v>0</v>
      </c>
      <c r="Y1838" s="275"/>
      <c r="Z1838" s="275"/>
      <c r="AB1838" s="277" t="str">
        <f t="shared" si="260"/>
        <v/>
      </c>
    </row>
    <row r="1839" spans="1:28" s="276" customFormat="1" ht="20.25">
      <c r="A1839" s="330"/>
      <c r="B1839" s="216" t="str">
        <f>IF(LEN(A1839)=0,"",INDEX('Smelter Look-up'!$A:$A,MATCH($A1839,'Smelter Look-up'!$E:$E,0)))</f>
        <v/>
      </c>
      <c r="C1839" s="220" t="str">
        <f>IF(LEN(A1839)=0,"",INDEX('Smelter Look-up'!$C:$C,MATCH($A1839,'Smelter Look-up'!$E:$E,0)))</f>
        <v/>
      </c>
      <c r="D1839" s="282"/>
      <c r="E1839" s="216" t="str">
        <f ca="1">IF(ISERROR($V1839),"",OFFSET('Smelter Look-up'!$D$4,$V1839-4,0)&amp;"")</f>
        <v/>
      </c>
      <c r="F1839" s="216" t="str">
        <f ca="1">IF(ISERROR($V1839),"",OFFSET('Smelter Look-up'!$E$4,$V1839-4,0))</f>
        <v/>
      </c>
      <c r="G1839" s="216" t="str">
        <f ca="1">IF(C1839=$X$4,"Enter smelter details",IF(ISERROR($V1839),"",OFFSET('Smelter Look-up'!$F$4,$V1839-4,0)))</f>
        <v/>
      </c>
      <c r="H1839" s="217" t="str">
        <f ca="1">IF(ISERROR($V1839),"",OFFSET('Smelter Look-up'!$G$4,$V1839-4,0))</f>
        <v/>
      </c>
      <c r="I1839" s="218" t="str">
        <f ca="1">IF(ISERROR($V1839),"",OFFSET('Smelter Look-up'!$H$4,$V1839-4,0))</f>
        <v/>
      </c>
      <c r="J1839" s="218" t="str">
        <f ca="1">IF(ISERROR($V1839),"",OFFSET('Smelter Look-up'!$I$4,$V1839-4,0))</f>
        <v/>
      </c>
      <c r="K1839" s="272"/>
      <c r="L1839" s="272"/>
      <c r="M1839" s="272"/>
      <c r="N1839" s="272"/>
      <c r="O1839" s="272"/>
      <c r="P1839" s="219"/>
      <c r="Q1839" s="273"/>
      <c r="R1839" s="216" t="str">
        <f ca="1">IF(ISERROR($V1839),"",OFFSET('Smelter Look-up'!$C$4,$V1839-4,0)&amp;"")</f>
        <v/>
      </c>
      <c r="S1839" s="224" t="str">
        <f t="shared" ca="1" si="258"/>
        <v/>
      </c>
      <c r="T1839" s="224" t="str">
        <f ca="1">IF(B1839="","",IF(ISERROR(MATCH($J1839,SorP!$B$1:$B$6230,0)),"",INDIRECT("'SorP'!$A$"&amp;MATCH($J1839,SorP!$B$1:$B$6230,0))))</f>
        <v/>
      </c>
      <c r="U1839" s="240"/>
      <c r="V1839" s="274" t="e">
        <f>IF(C1839="",NA(),MATCH($B1839&amp;$C1839,'Smelter Look-up'!$J:$J,0))</f>
        <v>#N/A</v>
      </c>
      <c r="W1839" s="275"/>
      <c r="X1839" s="275">
        <f t="shared" ca="1" si="259"/>
        <v>0</v>
      </c>
      <c r="Y1839" s="275"/>
      <c r="Z1839" s="275"/>
      <c r="AB1839" s="277" t="str">
        <f t="shared" si="260"/>
        <v/>
      </c>
    </row>
    <row r="1840" spans="1:28" s="276" customFormat="1" ht="20.25">
      <c r="A1840" s="330"/>
      <c r="B1840" s="216" t="str">
        <f>IF(LEN(A1840)=0,"",INDEX('Smelter Look-up'!$A:$A,MATCH($A1840,'Smelter Look-up'!$E:$E,0)))</f>
        <v/>
      </c>
      <c r="C1840" s="220" t="str">
        <f>IF(LEN(A1840)=0,"",INDEX('Smelter Look-up'!$C:$C,MATCH($A1840,'Smelter Look-up'!$E:$E,0)))</f>
        <v/>
      </c>
      <c r="D1840" s="282"/>
      <c r="E1840" s="216" t="str">
        <f ca="1">IF(ISERROR($V1840),"",OFFSET('Smelter Look-up'!$D$4,$V1840-4,0)&amp;"")</f>
        <v/>
      </c>
      <c r="F1840" s="216" t="str">
        <f ca="1">IF(ISERROR($V1840),"",OFFSET('Smelter Look-up'!$E$4,$V1840-4,0))</f>
        <v/>
      </c>
      <c r="G1840" s="216" t="str">
        <f ca="1">IF(C1840=$X$4,"Enter smelter details",IF(ISERROR($V1840),"",OFFSET('Smelter Look-up'!$F$4,$V1840-4,0)))</f>
        <v/>
      </c>
      <c r="H1840" s="217" t="str">
        <f ca="1">IF(ISERROR($V1840),"",OFFSET('Smelter Look-up'!$G$4,$V1840-4,0))</f>
        <v/>
      </c>
      <c r="I1840" s="218" t="str">
        <f ca="1">IF(ISERROR($V1840),"",OFFSET('Smelter Look-up'!$H$4,$V1840-4,0))</f>
        <v/>
      </c>
      <c r="J1840" s="218" t="str">
        <f ca="1">IF(ISERROR($V1840),"",OFFSET('Smelter Look-up'!$I$4,$V1840-4,0))</f>
        <v/>
      </c>
      <c r="K1840" s="272"/>
      <c r="L1840" s="272"/>
      <c r="M1840" s="272"/>
      <c r="N1840" s="272"/>
      <c r="O1840" s="272"/>
      <c r="P1840" s="219"/>
      <c r="Q1840" s="273"/>
      <c r="R1840" s="216" t="str">
        <f ca="1">IF(ISERROR($V1840),"",OFFSET('Smelter Look-up'!$C$4,$V1840-4,0)&amp;"")</f>
        <v/>
      </c>
      <c r="S1840" s="224" t="str">
        <f t="shared" ca="1" si="258"/>
        <v/>
      </c>
      <c r="T1840" s="224" t="str">
        <f ca="1">IF(B1840="","",IF(ISERROR(MATCH($J1840,SorP!$B$1:$B$6230,0)),"",INDIRECT("'SorP'!$A$"&amp;MATCH($J1840,SorP!$B$1:$B$6230,0))))</f>
        <v/>
      </c>
      <c r="U1840" s="240"/>
      <c r="V1840" s="274" t="e">
        <f>IF(C1840="",NA(),MATCH($B1840&amp;$C1840,'Smelter Look-up'!$J:$J,0))</f>
        <v>#N/A</v>
      </c>
      <c r="W1840" s="275"/>
      <c r="X1840" s="275">
        <f t="shared" ca="1" si="259"/>
        <v>0</v>
      </c>
      <c r="Y1840" s="275"/>
      <c r="Z1840" s="275"/>
      <c r="AB1840" s="277" t="str">
        <f t="shared" si="260"/>
        <v/>
      </c>
    </row>
    <row r="1841" spans="1:28" s="276" customFormat="1" ht="20.25">
      <c r="A1841" s="330"/>
      <c r="B1841" s="216" t="str">
        <f>IF(LEN(A1841)=0,"",INDEX('Smelter Look-up'!$A:$A,MATCH($A1841,'Smelter Look-up'!$E:$E,0)))</f>
        <v/>
      </c>
      <c r="C1841" s="220" t="str">
        <f>IF(LEN(A1841)=0,"",INDEX('Smelter Look-up'!$C:$C,MATCH($A1841,'Smelter Look-up'!$E:$E,0)))</f>
        <v/>
      </c>
      <c r="D1841" s="282"/>
      <c r="E1841" s="216" t="str">
        <f ca="1">IF(ISERROR($V1841),"",OFFSET('Smelter Look-up'!$D$4,$V1841-4,0)&amp;"")</f>
        <v/>
      </c>
      <c r="F1841" s="216" t="str">
        <f ca="1">IF(ISERROR($V1841),"",OFFSET('Smelter Look-up'!$E$4,$V1841-4,0))</f>
        <v/>
      </c>
      <c r="G1841" s="216" t="str">
        <f ca="1">IF(C1841=$X$4,"Enter smelter details",IF(ISERROR($V1841),"",OFFSET('Smelter Look-up'!$F$4,$V1841-4,0)))</f>
        <v/>
      </c>
      <c r="H1841" s="217" t="str">
        <f ca="1">IF(ISERROR($V1841),"",OFFSET('Smelter Look-up'!$G$4,$V1841-4,0))</f>
        <v/>
      </c>
      <c r="I1841" s="218" t="str">
        <f ca="1">IF(ISERROR($V1841),"",OFFSET('Smelter Look-up'!$H$4,$V1841-4,0))</f>
        <v/>
      </c>
      <c r="J1841" s="218" t="str">
        <f ca="1">IF(ISERROR($V1841),"",OFFSET('Smelter Look-up'!$I$4,$V1841-4,0))</f>
        <v/>
      </c>
      <c r="K1841" s="272"/>
      <c r="L1841" s="272"/>
      <c r="M1841" s="272"/>
      <c r="N1841" s="272"/>
      <c r="O1841" s="272"/>
      <c r="P1841" s="219"/>
      <c r="Q1841" s="273"/>
      <c r="R1841" s="216" t="str">
        <f ca="1">IF(ISERROR($V1841),"",OFFSET('Smelter Look-up'!$C$4,$V1841-4,0)&amp;"")</f>
        <v/>
      </c>
      <c r="S1841" s="224" t="str">
        <f t="shared" ca="1" si="258"/>
        <v/>
      </c>
      <c r="T1841" s="224" t="str">
        <f ca="1">IF(B1841="","",IF(ISERROR(MATCH($J1841,SorP!$B$1:$B$6230,0)),"",INDIRECT("'SorP'!$A$"&amp;MATCH($J1841,SorP!$B$1:$B$6230,0))))</f>
        <v/>
      </c>
      <c r="U1841" s="240"/>
      <c r="V1841" s="274" t="e">
        <f>IF(C1841="",NA(),MATCH($B1841&amp;$C1841,'Smelter Look-up'!$J:$J,0))</f>
        <v>#N/A</v>
      </c>
      <c r="W1841" s="275"/>
      <c r="X1841" s="275">
        <f t="shared" ca="1" si="259"/>
        <v>0</v>
      </c>
      <c r="Y1841" s="275"/>
      <c r="Z1841" s="275"/>
      <c r="AB1841" s="277" t="str">
        <f t="shared" si="260"/>
        <v/>
      </c>
    </row>
    <row r="1842" spans="1:28" s="276" customFormat="1" ht="20.25">
      <c r="A1842" s="330"/>
      <c r="B1842" s="216" t="str">
        <f>IF(LEN(A1842)=0,"",INDEX('Smelter Look-up'!$A:$A,MATCH($A1842,'Smelter Look-up'!$E:$E,0)))</f>
        <v/>
      </c>
      <c r="C1842" s="220" t="str">
        <f>IF(LEN(A1842)=0,"",INDEX('Smelter Look-up'!$C:$C,MATCH($A1842,'Smelter Look-up'!$E:$E,0)))</f>
        <v/>
      </c>
      <c r="D1842" s="282"/>
      <c r="E1842" s="216" t="str">
        <f ca="1">IF(ISERROR($V1842),"",OFFSET('Smelter Look-up'!$D$4,$V1842-4,0)&amp;"")</f>
        <v/>
      </c>
      <c r="F1842" s="216" t="str">
        <f ca="1">IF(ISERROR($V1842),"",OFFSET('Smelter Look-up'!$E$4,$V1842-4,0))</f>
        <v/>
      </c>
      <c r="G1842" s="216" t="str">
        <f ca="1">IF(C1842=$X$4,"Enter smelter details",IF(ISERROR($V1842),"",OFFSET('Smelter Look-up'!$F$4,$V1842-4,0)))</f>
        <v/>
      </c>
      <c r="H1842" s="217" t="str">
        <f ca="1">IF(ISERROR($V1842),"",OFFSET('Smelter Look-up'!$G$4,$V1842-4,0))</f>
        <v/>
      </c>
      <c r="I1842" s="218" t="str">
        <f ca="1">IF(ISERROR($V1842),"",OFFSET('Smelter Look-up'!$H$4,$V1842-4,0))</f>
        <v/>
      </c>
      <c r="J1842" s="218" t="str">
        <f ca="1">IF(ISERROR($V1842),"",OFFSET('Smelter Look-up'!$I$4,$V1842-4,0))</f>
        <v/>
      </c>
      <c r="K1842" s="272"/>
      <c r="L1842" s="272"/>
      <c r="M1842" s="272"/>
      <c r="N1842" s="272"/>
      <c r="O1842" s="272"/>
      <c r="P1842" s="219"/>
      <c r="Q1842" s="273"/>
      <c r="R1842" s="216" t="str">
        <f ca="1">IF(ISERROR($V1842),"",OFFSET('Smelter Look-up'!$C$4,$V1842-4,0)&amp;"")</f>
        <v/>
      </c>
      <c r="S1842" s="224" t="str">
        <f t="shared" ca="1" si="258"/>
        <v/>
      </c>
      <c r="T1842" s="224" t="str">
        <f ca="1">IF(B1842="","",IF(ISERROR(MATCH($J1842,SorP!$B$1:$B$6230,0)),"",INDIRECT("'SorP'!$A$"&amp;MATCH($J1842,SorP!$B$1:$B$6230,0))))</f>
        <v/>
      </c>
      <c r="U1842" s="240"/>
      <c r="V1842" s="274" t="e">
        <f>IF(C1842="",NA(),MATCH($B1842&amp;$C1842,'Smelter Look-up'!$J:$J,0))</f>
        <v>#N/A</v>
      </c>
      <c r="W1842" s="275"/>
      <c r="X1842" s="275">
        <f t="shared" ca="1" si="259"/>
        <v>0</v>
      </c>
      <c r="Y1842" s="275"/>
      <c r="Z1842" s="275"/>
      <c r="AB1842" s="277" t="str">
        <f t="shared" si="260"/>
        <v/>
      </c>
    </row>
    <row r="1843" spans="1:28" s="276" customFormat="1" ht="20.25">
      <c r="A1843" s="330"/>
      <c r="B1843" s="216" t="str">
        <f>IF(LEN(A1843)=0,"",INDEX('Smelter Look-up'!$A:$A,MATCH($A1843,'Smelter Look-up'!$E:$E,0)))</f>
        <v/>
      </c>
      <c r="C1843" s="220" t="str">
        <f>IF(LEN(A1843)=0,"",INDEX('Smelter Look-up'!$C:$C,MATCH($A1843,'Smelter Look-up'!$E:$E,0)))</f>
        <v/>
      </c>
      <c r="D1843" s="282"/>
      <c r="E1843" s="216" t="str">
        <f ca="1">IF(ISERROR($V1843),"",OFFSET('Smelter Look-up'!$D$4,$V1843-4,0)&amp;"")</f>
        <v/>
      </c>
      <c r="F1843" s="216" t="str">
        <f ca="1">IF(ISERROR($V1843),"",OFFSET('Smelter Look-up'!$E$4,$V1843-4,0))</f>
        <v/>
      </c>
      <c r="G1843" s="216" t="str">
        <f ca="1">IF(C1843=$X$4,"Enter smelter details",IF(ISERROR($V1843),"",OFFSET('Smelter Look-up'!$F$4,$V1843-4,0)))</f>
        <v/>
      </c>
      <c r="H1843" s="217" t="str">
        <f ca="1">IF(ISERROR($V1843),"",OFFSET('Smelter Look-up'!$G$4,$V1843-4,0))</f>
        <v/>
      </c>
      <c r="I1843" s="218" t="str">
        <f ca="1">IF(ISERROR($V1843),"",OFFSET('Smelter Look-up'!$H$4,$V1843-4,0))</f>
        <v/>
      </c>
      <c r="J1843" s="218" t="str">
        <f ca="1">IF(ISERROR($V1843),"",OFFSET('Smelter Look-up'!$I$4,$V1843-4,0))</f>
        <v/>
      </c>
      <c r="K1843" s="272"/>
      <c r="L1843" s="272"/>
      <c r="M1843" s="272"/>
      <c r="N1843" s="272"/>
      <c r="O1843" s="272"/>
      <c r="P1843" s="219"/>
      <c r="Q1843" s="273"/>
      <c r="R1843" s="216" t="str">
        <f ca="1">IF(ISERROR($V1843),"",OFFSET('Smelter Look-up'!$C$4,$V1843-4,0)&amp;"")</f>
        <v/>
      </c>
      <c r="S1843" s="224" t="str">
        <f t="shared" ca="1" si="258"/>
        <v/>
      </c>
      <c r="T1843" s="224" t="str">
        <f ca="1">IF(B1843="","",IF(ISERROR(MATCH($J1843,SorP!$B$1:$B$6230,0)),"",INDIRECT("'SorP'!$A$"&amp;MATCH($J1843,SorP!$B$1:$B$6230,0))))</f>
        <v/>
      </c>
      <c r="U1843" s="240"/>
      <c r="V1843" s="274" t="e">
        <f>IF(C1843="",NA(),MATCH($B1843&amp;$C1843,'Smelter Look-up'!$J:$J,0))</f>
        <v>#N/A</v>
      </c>
      <c r="W1843" s="275"/>
      <c r="X1843" s="275">
        <f t="shared" ca="1" si="259"/>
        <v>0</v>
      </c>
      <c r="Y1843" s="275"/>
      <c r="Z1843" s="275"/>
      <c r="AB1843" s="277" t="str">
        <f t="shared" si="260"/>
        <v/>
      </c>
    </row>
    <row r="1844" spans="1:28" s="276" customFormat="1" ht="20.25">
      <c r="A1844" s="330"/>
      <c r="B1844" s="216" t="str">
        <f>IF(LEN(A1844)=0,"",INDEX('Smelter Look-up'!$A:$A,MATCH($A1844,'Smelter Look-up'!$E:$E,0)))</f>
        <v/>
      </c>
      <c r="C1844" s="220" t="str">
        <f>IF(LEN(A1844)=0,"",INDEX('Smelter Look-up'!$C:$C,MATCH($A1844,'Smelter Look-up'!$E:$E,0)))</f>
        <v/>
      </c>
      <c r="D1844" s="282"/>
      <c r="E1844" s="216" t="str">
        <f ca="1">IF(ISERROR($V1844),"",OFFSET('Smelter Look-up'!$D$4,$V1844-4,0)&amp;"")</f>
        <v/>
      </c>
      <c r="F1844" s="216" t="str">
        <f ca="1">IF(ISERROR($V1844),"",OFFSET('Smelter Look-up'!$E$4,$V1844-4,0))</f>
        <v/>
      </c>
      <c r="G1844" s="216" t="str">
        <f ca="1">IF(C1844=$X$4,"Enter smelter details",IF(ISERROR($V1844),"",OFFSET('Smelter Look-up'!$F$4,$V1844-4,0)))</f>
        <v/>
      </c>
      <c r="H1844" s="217" t="str">
        <f ca="1">IF(ISERROR($V1844),"",OFFSET('Smelter Look-up'!$G$4,$V1844-4,0))</f>
        <v/>
      </c>
      <c r="I1844" s="218" t="str">
        <f ca="1">IF(ISERROR($V1844),"",OFFSET('Smelter Look-up'!$H$4,$V1844-4,0))</f>
        <v/>
      </c>
      <c r="J1844" s="218" t="str">
        <f ca="1">IF(ISERROR($V1844),"",OFFSET('Smelter Look-up'!$I$4,$V1844-4,0))</f>
        <v/>
      </c>
      <c r="K1844" s="272"/>
      <c r="L1844" s="272"/>
      <c r="M1844" s="272"/>
      <c r="N1844" s="272"/>
      <c r="O1844" s="272"/>
      <c r="P1844" s="219"/>
      <c r="Q1844" s="273"/>
      <c r="R1844" s="216" t="str">
        <f ca="1">IF(ISERROR($V1844),"",OFFSET('Smelter Look-up'!$C$4,$V1844-4,0)&amp;"")</f>
        <v/>
      </c>
      <c r="S1844" s="224" t="str">
        <f t="shared" ca="1" si="258"/>
        <v/>
      </c>
      <c r="T1844" s="224" t="str">
        <f ca="1">IF(B1844="","",IF(ISERROR(MATCH($J1844,SorP!$B$1:$B$6230,0)),"",INDIRECT("'SorP'!$A$"&amp;MATCH($J1844,SorP!$B$1:$B$6230,0))))</f>
        <v/>
      </c>
      <c r="U1844" s="240"/>
      <c r="V1844" s="274" t="e">
        <f>IF(C1844="",NA(),MATCH($B1844&amp;$C1844,'Smelter Look-up'!$J:$J,0))</f>
        <v>#N/A</v>
      </c>
      <c r="W1844" s="275"/>
      <c r="X1844" s="275">
        <f t="shared" ca="1" si="259"/>
        <v>0</v>
      </c>
      <c r="Y1844" s="275"/>
      <c r="Z1844" s="275"/>
      <c r="AB1844" s="277" t="str">
        <f t="shared" si="260"/>
        <v/>
      </c>
    </row>
    <row r="1845" spans="1:28" s="276" customFormat="1" ht="20.25">
      <c r="A1845" s="330"/>
      <c r="B1845" s="216" t="str">
        <f>IF(LEN(A1845)=0,"",INDEX('Smelter Look-up'!$A:$A,MATCH($A1845,'Smelter Look-up'!$E:$E,0)))</f>
        <v/>
      </c>
      <c r="C1845" s="220" t="str">
        <f>IF(LEN(A1845)=0,"",INDEX('Smelter Look-up'!$C:$C,MATCH($A1845,'Smelter Look-up'!$E:$E,0)))</f>
        <v/>
      </c>
      <c r="D1845" s="282"/>
      <c r="E1845" s="216" t="str">
        <f ca="1">IF(ISERROR($V1845),"",OFFSET('Smelter Look-up'!$D$4,$V1845-4,0)&amp;"")</f>
        <v/>
      </c>
      <c r="F1845" s="216" t="str">
        <f ca="1">IF(ISERROR($V1845),"",OFFSET('Smelter Look-up'!$E$4,$V1845-4,0))</f>
        <v/>
      </c>
      <c r="G1845" s="216" t="str">
        <f ca="1">IF(C1845=$X$4,"Enter smelter details",IF(ISERROR($V1845),"",OFFSET('Smelter Look-up'!$F$4,$V1845-4,0)))</f>
        <v/>
      </c>
      <c r="H1845" s="217" t="str">
        <f ca="1">IF(ISERROR($V1845),"",OFFSET('Smelter Look-up'!$G$4,$V1845-4,0))</f>
        <v/>
      </c>
      <c r="I1845" s="218" t="str">
        <f ca="1">IF(ISERROR($V1845),"",OFFSET('Smelter Look-up'!$H$4,$V1845-4,0))</f>
        <v/>
      </c>
      <c r="J1845" s="218" t="str">
        <f ca="1">IF(ISERROR($V1845),"",OFFSET('Smelter Look-up'!$I$4,$V1845-4,0))</f>
        <v/>
      </c>
      <c r="K1845" s="272"/>
      <c r="L1845" s="272"/>
      <c r="M1845" s="272"/>
      <c r="N1845" s="272"/>
      <c r="O1845" s="272"/>
      <c r="P1845" s="219"/>
      <c r="Q1845" s="273"/>
      <c r="R1845" s="216" t="str">
        <f ca="1">IF(ISERROR($V1845),"",OFFSET('Smelter Look-up'!$C$4,$V1845-4,0)&amp;"")</f>
        <v/>
      </c>
      <c r="S1845" s="224" t="str">
        <f t="shared" ca="1" si="258"/>
        <v/>
      </c>
      <c r="T1845" s="224" t="str">
        <f ca="1">IF(B1845="","",IF(ISERROR(MATCH($J1845,SorP!$B$1:$B$6230,0)),"",INDIRECT("'SorP'!$A$"&amp;MATCH($J1845,SorP!$B$1:$B$6230,0))))</f>
        <v/>
      </c>
      <c r="U1845" s="240"/>
      <c r="V1845" s="274" t="e">
        <f>IF(C1845="",NA(),MATCH($B1845&amp;$C1845,'Smelter Look-up'!$J:$J,0))</f>
        <v>#N/A</v>
      </c>
      <c r="W1845" s="275"/>
      <c r="X1845" s="275">
        <f t="shared" ca="1" si="259"/>
        <v>0</v>
      </c>
      <c r="Y1845" s="275"/>
      <c r="Z1845" s="275"/>
      <c r="AB1845" s="277" t="str">
        <f t="shared" si="260"/>
        <v/>
      </c>
    </row>
    <row r="1846" spans="1:28" s="276" customFormat="1" ht="20.25">
      <c r="A1846" s="330"/>
      <c r="B1846" s="216" t="str">
        <f>IF(LEN(A1846)=0,"",INDEX('Smelter Look-up'!$A:$A,MATCH($A1846,'Smelter Look-up'!$E:$E,0)))</f>
        <v/>
      </c>
      <c r="C1846" s="220" t="str">
        <f>IF(LEN(A1846)=0,"",INDEX('Smelter Look-up'!$C:$C,MATCH($A1846,'Smelter Look-up'!$E:$E,0)))</f>
        <v/>
      </c>
      <c r="D1846" s="282"/>
      <c r="E1846" s="216" t="str">
        <f ca="1">IF(ISERROR($V1846),"",OFFSET('Smelter Look-up'!$D$4,$V1846-4,0)&amp;"")</f>
        <v/>
      </c>
      <c r="F1846" s="216" t="str">
        <f ca="1">IF(ISERROR($V1846),"",OFFSET('Smelter Look-up'!$E$4,$V1846-4,0))</f>
        <v/>
      </c>
      <c r="G1846" s="216" t="str">
        <f ca="1">IF(C1846=$X$4,"Enter smelter details",IF(ISERROR($V1846),"",OFFSET('Smelter Look-up'!$F$4,$V1846-4,0)))</f>
        <v/>
      </c>
      <c r="H1846" s="217" t="str">
        <f ca="1">IF(ISERROR($V1846),"",OFFSET('Smelter Look-up'!$G$4,$V1846-4,0))</f>
        <v/>
      </c>
      <c r="I1846" s="218" t="str">
        <f ca="1">IF(ISERROR($V1846),"",OFFSET('Smelter Look-up'!$H$4,$V1846-4,0))</f>
        <v/>
      </c>
      <c r="J1846" s="218" t="str">
        <f ca="1">IF(ISERROR($V1846),"",OFFSET('Smelter Look-up'!$I$4,$V1846-4,0))</f>
        <v/>
      </c>
      <c r="K1846" s="272"/>
      <c r="L1846" s="272"/>
      <c r="M1846" s="272"/>
      <c r="N1846" s="272"/>
      <c r="O1846" s="272"/>
      <c r="P1846" s="219"/>
      <c r="Q1846" s="273"/>
      <c r="R1846" s="216" t="str">
        <f ca="1">IF(ISERROR($V1846),"",OFFSET('Smelter Look-up'!$C$4,$V1846-4,0)&amp;"")</f>
        <v/>
      </c>
      <c r="S1846" s="224" t="str">
        <f t="shared" ca="1" si="258"/>
        <v/>
      </c>
      <c r="T1846" s="224" t="str">
        <f ca="1">IF(B1846="","",IF(ISERROR(MATCH($J1846,SorP!$B$1:$B$6230,0)),"",INDIRECT("'SorP'!$A$"&amp;MATCH($J1846,SorP!$B$1:$B$6230,0))))</f>
        <v/>
      </c>
      <c r="U1846" s="240"/>
      <c r="V1846" s="274" t="e">
        <f>IF(C1846="",NA(),MATCH($B1846&amp;$C1846,'Smelter Look-up'!$J:$J,0))</f>
        <v>#N/A</v>
      </c>
      <c r="W1846" s="275"/>
      <c r="X1846" s="275">
        <f t="shared" ca="1" si="259"/>
        <v>0</v>
      </c>
      <c r="Y1846" s="275"/>
      <c r="Z1846" s="275"/>
      <c r="AB1846" s="277" t="str">
        <f t="shared" si="260"/>
        <v/>
      </c>
    </row>
    <row r="1847" spans="1:28" s="276" customFormat="1" ht="20.25">
      <c r="A1847" s="330"/>
      <c r="B1847" s="216" t="str">
        <f>IF(LEN(A1847)=0,"",INDEX('Smelter Look-up'!$A:$A,MATCH($A1847,'Smelter Look-up'!$E:$E,0)))</f>
        <v/>
      </c>
      <c r="C1847" s="220" t="str">
        <f>IF(LEN(A1847)=0,"",INDEX('Smelter Look-up'!$C:$C,MATCH($A1847,'Smelter Look-up'!$E:$E,0)))</f>
        <v/>
      </c>
      <c r="D1847" s="282"/>
      <c r="E1847" s="216" t="str">
        <f ca="1">IF(ISERROR($V1847),"",OFFSET('Smelter Look-up'!$D$4,$V1847-4,0)&amp;"")</f>
        <v/>
      </c>
      <c r="F1847" s="216" t="str">
        <f ca="1">IF(ISERROR($V1847),"",OFFSET('Smelter Look-up'!$E$4,$V1847-4,0))</f>
        <v/>
      </c>
      <c r="G1847" s="216" t="str">
        <f ca="1">IF(C1847=$X$4,"Enter smelter details",IF(ISERROR($V1847),"",OFFSET('Smelter Look-up'!$F$4,$V1847-4,0)))</f>
        <v/>
      </c>
      <c r="H1847" s="217" t="str">
        <f ca="1">IF(ISERROR($V1847),"",OFFSET('Smelter Look-up'!$G$4,$V1847-4,0))</f>
        <v/>
      </c>
      <c r="I1847" s="218" t="str">
        <f ca="1">IF(ISERROR($V1847),"",OFFSET('Smelter Look-up'!$H$4,$V1847-4,0))</f>
        <v/>
      </c>
      <c r="J1847" s="218" t="str">
        <f ca="1">IF(ISERROR($V1847),"",OFFSET('Smelter Look-up'!$I$4,$V1847-4,0))</f>
        <v/>
      </c>
      <c r="K1847" s="272"/>
      <c r="L1847" s="272"/>
      <c r="M1847" s="272"/>
      <c r="N1847" s="272"/>
      <c r="O1847" s="272"/>
      <c r="P1847" s="219"/>
      <c r="Q1847" s="273"/>
      <c r="R1847" s="216" t="str">
        <f ca="1">IF(ISERROR($V1847),"",OFFSET('Smelter Look-up'!$C$4,$V1847-4,0)&amp;"")</f>
        <v/>
      </c>
      <c r="S1847" s="224" t="str">
        <f t="shared" ca="1" si="258"/>
        <v/>
      </c>
      <c r="T1847" s="224" t="str">
        <f ca="1">IF(B1847="","",IF(ISERROR(MATCH($J1847,SorP!$B$1:$B$6230,0)),"",INDIRECT("'SorP'!$A$"&amp;MATCH($J1847,SorP!$B$1:$B$6230,0))))</f>
        <v/>
      </c>
      <c r="U1847" s="240"/>
      <c r="V1847" s="274" t="e">
        <f>IF(C1847="",NA(),MATCH($B1847&amp;$C1847,'Smelter Look-up'!$J:$J,0))</f>
        <v>#N/A</v>
      </c>
      <c r="W1847" s="275"/>
      <c r="X1847" s="275">
        <f t="shared" ca="1" si="259"/>
        <v>0</v>
      </c>
      <c r="Y1847" s="275"/>
      <c r="Z1847" s="275"/>
      <c r="AB1847" s="277" t="str">
        <f t="shared" si="260"/>
        <v/>
      </c>
    </row>
    <row r="1848" spans="1:28" s="276" customFormat="1" ht="20.25">
      <c r="A1848" s="330"/>
      <c r="B1848" s="216" t="str">
        <f>IF(LEN(A1848)=0,"",INDEX('Smelter Look-up'!$A:$A,MATCH($A1848,'Smelter Look-up'!$E:$E,0)))</f>
        <v/>
      </c>
      <c r="C1848" s="220" t="str">
        <f>IF(LEN(A1848)=0,"",INDEX('Smelter Look-up'!$C:$C,MATCH($A1848,'Smelter Look-up'!$E:$E,0)))</f>
        <v/>
      </c>
      <c r="D1848" s="282"/>
      <c r="E1848" s="216" t="str">
        <f ca="1">IF(ISERROR($V1848),"",OFFSET('Smelter Look-up'!$D$4,$V1848-4,0)&amp;"")</f>
        <v/>
      </c>
      <c r="F1848" s="216" t="str">
        <f ca="1">IF(ISERROR($V1848),"",OFFSET('Smelter Look-up'!$E$4,$V1848-4,0))</f>
        <v/>
      </c>
      <c r="G1848" s="216" t="str">
        <f ca="1">IF(C1848=$X$4,"Enter smelter details",IF(ISERROR($V1848),"",OFFSET('Smelter Look-up'!$F$4,$V1848-4,0)))</f>
        <v/>
      </c>
      <c r="H1848" s="217" t="str">
        <f ca="1">IF(ISERROR($V1848),"",OFFSET('Smelter Look-up'!$G$4,$V1848-4,0))</f>
        <v/>
      </c>
      <c r="I1848" s="218" t="str">
        <f ca="1">IF(ISERROR($V1848),"",OFFSET('Smelter Look-up'!$H$4,$V1848-4,0))</f>
        <v/>
      </c>
      <c r="J1848" s="218" t="str">
        <f ca="1">IF(ISERROR($V1848),"",OFFSET('Smelter Look-up'!$I$4,$V1848-4,0))</f>
        <v/>
      </c>
      <c r="K1848" s="272"/>
      <c r="L1848" s="272"/>
      <c r="M1848" s="272"/>
      <c r="N1848" s="272"/>
      <c r="O1848" s="272"/>
      <c r="P1848" s="219"/>
      <c r="Q1848" s="273"/>
      <c r="R1848" s="216" t="str">
        <f ca="1">IF(ISERROR($V1848),"",OFFSET('Smelter Look-up'!$C$4,$V1848-4,0)&amp;"")</f>
        <v/>
      </c>
      <c r="S1848" s="224" t="str">
        <f t="shared" ca="1" si="258"/>
        <v/>
      </c>
      <c r="T1848" s="224" t="str">
        <f ca="1">IF(B1848="","",IF(ISERROR(MATCH($J1848,SorP!$B$1:$B$6230,0)),"",INDIRECT("'SorP'!$A$"&amp;MATCH($J1848,SorP!$B$1:$B$6230,0))))</f>
        <v/>
      </c>
      <c r="U1848" s="240"/>
      <c r="V1848" s="274" t="e">
        <f>IF(C1848="",NA(),MATCH($B1848&amp;$C1848,'Smelter Look-up'!$J:$J,0))</f>
        <v>#N/A</v>
      </c>
      <c r="W1848" s="275"/>
      <c r="X1848" s="275">
        <f t="shared" ca="1" si="259"/>
        <v>0</v>
      </c>
      <c r="Y1848" s="275"/>
      <c r="Z1848" s="275"/>
      <c r="AB1848" s="277" t="str">
        <f t="shared" si="260"/>
        <v/>
      </c>
    </row>
    <row r="1849" spans="1:28" s="276" customFormat="1" ht="20.25">
      <c r="A1849" s="330"/>
      <c r="B1849" s="216" t="str">
        <f>IF(LEN(A1849)=0,"",INDEX('Smelter Look-up'!$A:$A,MATCH($A1849,'Smelter Look-up'!$E:$E,0)))</f>
        <v/>
      </c>
      <c r="C1849" s="220" t="str">
        <f>IF(LEN(A1849)=0,"",INDEX('Smelter Look-up'!$C:$C,MATCH($A1849,'Smelter Look-up'!$E:$E,0)))</f>
        <v/>
      </c>
      <c r="D1849" s="282"/>
      <c r="E1849" s="216" t="str">
        <f ca="1">IF(ISERROR($V1849),"",OFFSET('Smelter Look-up'!$D$4,$V1849-4,0)&amp;"")</f>
        <v/>
      </c>
      <c r="F1849" s="216" t="str">
        <f ca="1">IF(ISERROR($V1849),"",OFFSET('Smelter Look-up'!$E$4,$V1849-4,0))</f>
        <v/>
      </c>
      <c r="G1849" s="216" t="str">
        <f ca="1">IF(C1849=$X$4,"Enter smelter details",IF(ISERROR($V1849),"",OFFSET('Smelter Look-up'!$F$4,$V1849-4,0)))</f>
        <v/>
      </c>
      <c r="H1849" s="217" t="str">
        <f ca="1">IF(ISERROR($V1849),"",OFFSET('Smelter Look-up'!$G$4,$V1849-4,0))</f>
        <v/>
      </c>
      <c r="I1849" s="218" t="str">
        <f ca="1">IF(ISERROR($V1849),"",OFFSET('Smelter Look-up'!$H$4,$V1849-4,0))</f>
        <v/>
      </c>
      <c r="J1849" s="218" t="str">
        <f ca="1">IF(ISERROR($V1849),"",OFFSET('Smelter Look-up'!$I$4,$V1849-4,0))</f>
        <v/>
      </c>
      <c r="K1849" s="272"/>
      <c r="L1849" s="272"/>
      <c r="M1849" s="272"/>
      <c r="N1849" s="272"/>
      <c r="O1849" s="272"/>
      <c r="P1849" s="219"/>
      <c r="Q1849" s="273"/>
      <c r="R1849" s="216" t="str">
        <f ca="1">IF(ISERROR($V1849),"",OFFSET('Smelter Look-up'!$C$4,$V1849-4,0)&amp;"")</f>
        <v/>
      </c>
      <c r="S1849" s="224" t="str">
        <f t="shared" ca="1" si="258"/>
        <v/>
      </c>
      <c r="T1849" s="224" t="str">
        <f ca="1">IF(B1849="","",IF(ISERROR(MATCH($J1849,SorP!$B$1:$B$6230,0)),"",INDIRECT("'SorP'!$A$"&amp;MATCH($J1849,SorP!$B$1:$B$6230,0))))</f>
        <v/>
      </c>
      <c r="U1849" s="240"/>
      <c r="V1849" s="274" t="e">
        <f>IF(C1849="",NA(),MATCH($B1849&amp;$C1849,'Smelter Look-up'!$J:$J,0))</f>
        <v>#N/A</v>
      </c>
      <c r="W1849" s="275"/>
      <c r="X1849" s="275">
        <f t="shared" ca="1" si="259"/>
        <v>0</v>
      </c>
      <c r="Y1849" s="275"/>
      <c r="Z1849" s="275"/>
      <c r="AB1849" s="277" t="str">
        <f t="shared" si="260"/>
        <v/>
      </c>
    </row>
    <row r="1850" spans="1:28" s="276" customFormat="1" ht="20.25">
      <c r="A1850" s="330"/>
      <c r="B1850" s="216" t="str">
        <f>IF(LEN(A1850)=0,"",INDEX('Smelter Look-up'!$A:$A,MATCH($A1850,'Smelter Look-up'!$E:$E,0)))</f>
        <v/>
      </c>
      <c r="C1850" s="220" t="str">
        <f>IF(LEN(A1850)=0,"",INDEX('Smelter Look-up'!$C:$C,MATCH($A1850,'Smelter Look-up'!$E:$E,0)))</f>
        <v/>
      </c>
      <c r="D1850" s="282"/>
      <c r="E1850" s="216" t="str">
        <f ca="1">IF(ISERROR($V1850),"",OFFSET('Smelter Look-up'!$D$4,$V1850-4,0)&amp;"")</f>
        <v/>
      </c>
      <c r="F1850" s="216" t="str">
        <f ca="1">IF(ISERROR($V1850),"",OFFSET('Smelter Look-up'!$E$4,$V1850-4,0))</f>
        <v/>
      </c>
      <c r="G1850" s="216" t="str">
        <f ca="1">IF(C1850=$X$4,"Enter smelter details",IF(ISERROR($V1850),"",OFFSET('Smelter Look-up'!$F$4,$V1850-4,0)))</f>
        <v/>
      </c>
      <c r="H1850" s="217" t="str">
        <f ca="1">IF(ISERROR($V1850),"",OFFSET('Smelter Look-up'!$G$4,$V1850-4,0))</f>
        <v/>
      </c>
      <c r="I1850" s="218" t="str">
        <f ca="1">IF(ISERROR($V1850),"",OFFSET('Smelter Look-up'!$H$4,$V1850-4,0))</f>
        <v/>
      </c>
      <c r="J1850" s="218" t="str">
        <f ca="1">IF(ISERROR($V1850),"",OFFSET('Smelter Look-up'!$I$4,$V1850-4,0))</f>
        <v/>
      </c>
      <c r="K1850" s="272"/>
      <c r="L1850" s="272"/>
      <c r="M1850" s="272"/>
      <c r="N1850" s="272"/>
      <c r="O1850" s="272"/>
      <c r="P1850" s="219"/>
      <c r="Q1850" s="273"/>
      <c r="R1850" s="216" t="str">
        <f ca="1">IF(ISERROR($V1850),"",OFFSET('Smelter Look-up'!$C$4,$V1850-4,0)&amp;"")</f>
        <v/>
      </c>
      <c r="S1850" s="224" t="str">
        <f t="shared" ca="1" si="258"/>
        <v/>
      </c>
      <c r="T1850" s="224" t="str">
        <f ca="1">IF(B1850="","",IF(ISERROR(MATCH($J1850,SorP!$B$1:$B$6230,0)),"",INDIRECT("'SorP'!$A$"&amp;MATCH($J1850,SorP!$B$1:$B$6230,0))))</f>
        <v/>
      </c>
      <c r="U1850" s="240"/>
      <c r="V1850" s="274" t="e">
        <f>IF(C1850="",NA(),MATCH($B1850&amp;$C1850,'Smelter Look-up'!$J:$J,0))</f>
        <v>#N/A</v>
      </c>
      <c r="W1850" s="275"/>
      <c r="X1850" s="275">
        <f t="shared" ca="1" si="259"/>
        <v>0</v>
      </c>
      <c r="Y1850" s="275"/>
      <c r="Z1850" s="275"/>
      <c r="AB1850" s="277" t="str">
        <f t="shared" si="260"/>
        <v/>
      </c>
    </row>
    <row r="1851" spans="1:28" s="276" customFormat="1" ht="20.25">
      <c r="A1851" s="330"/>
      <c r="B1851" s="216" t="str">
        <f>IF(LEN(A1851)=0,"",INDEX('Smelter Look-up'!$A:$A,MATCH($A1851,'Smelter Look-up'!$E:$E,0)))</f>
        <v/>
      </c>
      <c r="C1851" s="220" t="str">
        <f>IF(LEN(A1851)=0,"",INDEX('Smelter Look-up'!$C:$C,MATCH($A1851,'Smelter Look-up'!$E:$E,0)))</f>
        <v/>
      </c>
      <c r="D1851" s="282"/>
      <c r="E1851" s="216" t="str">
        <f ca="1">IF(ISERROR($V1851),"",OFFSET('Smelter Look-up'!$D$4,$V1851-4,0)&amp;"")</f>
        <v/>
      </c>
      <c r="F1851" s="216" t="str">
        <f ca="1">IF(ISERROR($V1851),"",OFFSET('Smelter Look-up'!$E$4,$V1851-4,0))</f>
        <v/>
      </c>
      <c r="G1851" s="216" t="str">
        <f ca="1">IF(C1851=$X$4,"Enter smelter details",IF(ISERROR($V1851),"",OFFSET('Smelter Look-up'!$F$4,$V1851-4,0)))</f>
        <v/>
      </c>
      <c r="H1851" s="217" t="str">
        <f ca="1">IF(ISERROR($V1851),"",OFFSET('Smelter Look-up'!$G$4,$V1851-4,0))</f>
        <v/>
      </c>
      <c r="I1851" s="218" t="str">
        <f ca="1">IF(ISERROR($V1851),"",OFFSET('Smelter Look-up'!$H$4,$V1851-4,0))</f>
        <v/>
      </c>
      <c r="J1851" s="218" t="str">
        <f ca="1">IF(ISERROR($V1851),"",OFFSET('Smelter Look-up'!$I$4,$V1851-4,0))</f>
        <v/>
      </c>
      <c r="K1851" s="272"/>
      <c r="L1851" s="272"/>
      <c r="M1851" s="272"/>
      <c r="N1851" s="272"/>
      <c r="O1851" s="272"/>
      <c r="P1851" s="219"/>
      <c r="Q1851" s="273"/>
      <c r="R1851" s="216" t="str">
        <f ca="1">IF(ISERROR($V1851),"",OFFSET('Smelter Look-up'!$C$4,$V1851-4,0)&amp;"")</f>
        <v/>
      </c>
      <c r="S1851" s="224" t="str">
        <f t="shared" ref="S1851" ca="1" si="261">IF(B1851="","",IF(ISERROR(MATCH($E1851,CL,0)),"Unknown",INDIRECT("'C'!$A$"&amp;MATCH($E1851,CL,0)+1)))</f>
        <v/>
      </c>
      <c r="T1851" s="224" t="str">
        <f ca="1">IF(B1851="","",IF(ISERROR(MATCH($J1851,SorP!$B$1:$B$6230,0)),"",INDIRECT("'SorP'!$A$"&amp;MATCH($J1851,SorP!$B$1:$B$6230,0))))</f>
        <v/>
      </c>
      <c r="U1851" s="240"/>
      <c r="V1851" s="274" t="e">
        <f>IF(C1851="",NA(),MATCH($B1851&amp;$C1851,'Smelter Look-up'!$J:$J,0))</f>
        <v>#N/A</v>
      </c>
      <c r="W1851" s="275"/>
      <c r="X1851" s="275">
        <f t="shared" ref="X1851" ca="1" si="262">IF(AND(C1851="Smelter not listed",OR(LEN(D1851)=0,LEN(E1851)=0)),1,0)</f>
        <v>0</v>
      </c>
      <c r="Y1851" s="275"/>
      <c r="Z1851" s="275"/>
      <c r="AB1851" s="277" t="str">
        <f t="shared" ref="AB1851" si="263">B1851&amp;C1851</f>
        <v/>
      </c>
    </row>
    <row r="1852" spans="1:28" s="276" customFormat="1" ht="20.25">
      <c r="A1852" s="330"/>
      <c r="B1852" s="216" t="str">
        <f>IF(LEN(A1852)=0,"",INDEX('Smelter Look-up'!$A:$A,MATCH($A1852,'Smelter Look-up'!$E:$E,0)))</f>
        <v/>
      </c>
      <c r="C1852" s="220" t="str">
        <f>IF(LEN(A1852)=0,"",INDEX('Smelter Look-up'!$C:$C,MATCH($A1852,'Smelter Look-up'!$E:$E,0)))</f>
        <v/>
      </c>
      <c r="D1852" s="282"/>
      <c r="E1852" s="216" t="str">
        <f ca="1">IF(ISERROR($V1852),"",OFFSET('Smelter Look-up'!$D$4,$V1852-4,0)&amp;"")</f>
        <v/>
      </c>
      <c r="F1852" s="216" t="str">
        <f ca="1">IF(ISERROR($V1852),"",OFFSET('Smelter Look-up'!$E$4,$V1852-4,0))</f>
        <v/>
      </c>
      <c r="G1852" s="216" t="str">
        <f ca="1">IF(C1852=$X$4,"Enter smelter details",IF(ISERROR($V1852),"",OFFSET('Smelter Look-up'!$F$4,$V1852-4,0)))</f>
        <v/>
      </c>
      <c r="H1852" s="217" t="str">
        <f ca="1">IF(ISERROR($V1852),"",OFFSET('Smelter Look-up'!$G$4,$V1852-4,0))</f>
        <v/>
      </c>
      <c r="I1852" s="218" t="str">
        <f ca="1">IF(ISERROR($V1852),"",OFFSET('Smelter Look-up'!$H$4,$V1852-4,0))</f>
        <v/>
      </c>
      <c r="J1852" s="218" t="str">
        <f ca="1">IF(ISERROR($V1852),"",OFFSET('Smelter Look-up'!$I$4,$V1852-4,0))</f>
        <v/>
      </c>
      <c r="K1852" s="272"/>
      <c r="L1852" s="272"/>
      <c r="M1852" s="272"/>
      <c r="N1852" s="272"/>
      <c r="O1852" s="272"/>
      <c r="P1852" s="219"/>
      <c r="Q1852" s="273"/>
      <c r="R1852" s="216" t="str">
        <f ca="1">IF(ISERROR($V1852),"",OFFSET('Smelter Look-up'!$C$4,$V1852-4,0)&amp;"")</f>
        <v/>
      </c>
      <c r="S1852" s="224" t="str">
        <f t="shared" ref="S1852:S1883" ca="1" si="264">IF(B1852="","",IF(ISERROR(MATCH($E1852,CL,0)),"Unknown",INDIRECT("'C'!$A$"&amp;MATCH($E1852,CL,0)+1)))</f>
        <v/>
      </c>
      <c r="T1852" s="224" t="str">
        <f ca="1">IF(B1852="","",IF(ISERROR(MATCH($J1852,SorP!$B$1:$B$6230,0)),"",INDIRECT("'SorP'!$A$"&amp;MATCH($J1852,SorP!$B$1:$B$6230,0))))</f>
        <v/>
      </c>
      <c r="U1852" s="240"/>
      <c r="V1852" s="274" t="e">
        <f>IF(C1852="",NA(),MATCH($B1852&amp;$C1852,'Smelter Look-up'!$J:$J,0))</f>
        <v>#N/A</v>
      </c>
      <c r="W1852" s="275"/>
      <c r="X1852" s="275">
        <f t="shared" ref="X1852:X1883" ca="1" si="265">IF(AND(C1852="Smelter not listed",OR(LEN(D1852)=0,LEN(E1852)=0)),1,0)</f>
        <v>0</v>
      </c>
      <c r="Y1852" s="275"/>
      <c r="Z1852" s="275"/>
      <c r="AB1852" s="277" t="str">
        <f t="shared" ref="AB1852:AB1883" si="266">B1852&amp;C1852</f>
        <v/>
      </c>
    </row>
    <row r="1853" spans="1:28" s="276" customFormat="1" ht="20.25">
      <c r="A1853" s="330"/>
      <c r="B1853" s="216" t="str">
        <f>IF(LEN(A1853)=0,"",INDEX('Smelter Look-up'!$A:$A,MATCH($A1853,'Smelter Look-up'!$E:$E,0)))</f>
        <v/>
      </c>
      <c r="C1853" s="220" t="str">
        <f>IF(LEN(A1853)=0,"",INDEX('Smelter Look-up'!$C:$C,MATCH($A1853,'Smelter Look-up'!$E:$E,0)))</f>
        <v/>
      </c>
      <c r="D1853" s="282"/>
      <c r="E1853" s="216" t="str">
        <f ca="1">IF(ISERROR($V1853),"",OFFSET('Smelter Look-up'!$D$4,$V1853-4,0)&amp;"")</f>
        <v/>
      </c>
      <c r="F1853" s="216" t="str">
        <f ca="1">IF(ISERROR($V1853),"",OFFSET('Smelter Look-up'!$E$4,$V1853-4,0))</f>
        <v/>
      </c>
      <c r="G1853" s="216" t="str">
        <f ca="1">IF(C1853=$X$4,"Enter smelter details",IF(ISERROR($V1853),"",OFFSET('Smelter Look-up'!$F$4,$V1853-4,0)))</f>
        <v/>
      </c>
      <c r="H1853" s="217" t="str">
        <f ca="1">IF(ISERROR($V1853),"",OFFSET('Smelter Look-up'!$G$4,$V1853-4,0))</f>
        <v/>
      </c>
      <c r="I1853" s="218" t="str">
        <f ca="1">IF(ISERROR($V1853),"",OFFSET('Smelter Look-up'!$H$4,$V1853-4,0))</f>
        <v/>
      </c>
      <c r="J1853" s="218" t="str">
        <f ca="1">IF(ISERROR($V1853),"",OFFSET('Smelter Look-up'!$I$4,$V1853-4,0))</f>
        <v/>
      </c>
      <c r="K1853" s="272"/>
      <c r="L1853" s="272"/>
      <c r="M1853" s="272"/>
      <c r="N1853" s="272"/>
      <c r="O1853" s="272"/>
      <c r="P1853" s="219"/>
      <c r="Q1853" s="273"/>
      <c r="R1853" s="216" t="str">
        <f ca="1">IF(ISERROR($V1853),"",OFFSET('Smelter Look-up'!$C$4,$V1853-4,0)&amp;"")</f>
        <v/>
      </c>
      <c r="S1853" s="224" t="str">
        <f t="shared" ca="1" si="264"/>
        <v/>
      </c>
      <c r="T1853" s="224" t="str">
        <f ca="1">IF(B1853="","",IF(ISERROR(MATCH($J1853,SorP!$B$1:$B$6230,0)),"",INDIRECT("'SorP'!$A$"&amp;MATCH($J1853,SorP!$B$1:$B$6230,0))))</f>
        <v/>
      </c>
      <c r="U1853" s="240"/>
      <c r="V1853" s="274" t="e">
        <f>IF(C1853="",NA(),MATCH($B1853&amp;$C1853,'Smelter Look-up'!$J:$J,0))</f>
        <v>#N/A</v>
      </c>
      <c r="W1853" s="275"/>
      <c r="X1853" s="275">
        <f t="shared" ca="1" si="265"/>
        <v>0</v>
      </c>
      <c r="Y1853" s="275"/>
      <c r="Z1853" s="275"/>
      <c r="AB1853" s="277" t="str">
        <f t="shared" si="266"/>
        <v/>
      </c>
    </row>
    <row r="1854" spans="1:28" s="276" customFormat="1" ht="20.25">
      <c r="A1854" s="330"/>
      <c r="B1854" s="216" t="str">
        <f>IF(LEN(A1854)=0,"",INDEX('Smelter Look-up'!$A:$A,MATCH($A1854,'Smelter Look-up'!$E:$E,0)))</f>
        <v/>
      </c>
      <c r="C1854" s="220" t="str">
        <f>IF(LEN(A1854)=0,"",INDEX('Smelter Look-up'!$C:$C,MATCH($A1854,'Smelter Look-up'!$E:$E,0)))</f>
        <v/>
      </c>
      <c r="D1854" s="282"/>
      <c r="E1854" s="216" t="str">
        <f ca="1">IF(ISERROR($V1854),"",OFFSET('Smelter Look-up'!$D$4,$V1854-4,0)&amp;"")</f>
        <v/>
      </c>
      <c r="F1854" s="216" t="str">
        <f ca="1">IF(ISERROR($V1854),"",OFFSET('Smelter Look-up'!$E$4,$V1854-4,0))</f>
        <v/>
      </c>
      <c r="G1854" s="216" t="str">
        <f ca="1">IF(C1854=$X$4,"Enter smelter details",IF(ISERROR($V1854),"",OFFSET('Smelter Look-up'!$F$4,$V1854-4,0)))</f>
        <v/>
      </c>
      <c r="H1854" s="217" t="str">
        <f ca="1">IF(ISERROR($V1854),"",OFFSET('Smelter Look-up'!$G$4,$V1854-4,0))</f>
        <v/>
      </c>
      <c r="I1854" s="218" t="str">
        <f ca="1">IF(ISERROR($V1854),"",OFFSET('Smelter Look-up'!$H$4,$V1854-4,0))</f>
        <v/>
      </c>
      <c r="J1854" s="218" t="str">
        <f ca="1">IF(ISERROR($V1854),"",OFFSET('Smelter Look-up'!$I$4,$V1854-4,0))</f>
        <v/>
      </c>
      <c r="K1854" s="272"/>
      <c r="L1854" s="272"/>
      <c r="M1854" s="272"/>
      <c r="N1854" s="272"/>
      <c r="O1854" s="272"/>
      <c r="P1854" s="219"/>
      <c r="Q1854" s="273"/>
      <c r="R1854" s="216" t="str">
        <f ca="1">IF(ISERROR($V1854),"",OFFSET('Smelter Look-up'!$C$4,$V1854-4,0)&amp;"")</f>
        <v/>
      </c>
      <c r="S1854" s="224" t="str">
        <f t="shared" ca="1" si="264"/>
        <v/>
      </c>
      <c r="T1854" s="224" t="str">
        <f ca="1">IF(B1854="","",IF(ISERROR(MATCH($J1854,SorP!$B$1:$B$6230,0)),"",INDIRECT("'SorP'!$A$"&amp;MATCH($J1854,SorP!$B$1:$B$6230,0))))</f>
        <v/>
      </c>
      <c r="U1854" s="240"/>
      <c r="V1854" s="274" t="e">
        <f>IF(C1854="",NA(),MATCH($B1854&amp;$C1854,'Smelter Look-up'!$J:$J,0))</f>
        <v>#N/A</v>
      </c>
      <c r="W1854" s="275"/>
      <c r="X1854" s="275">
        <f t="shared" ca="1" si="265"/>
        <v>0</v>
      </c>
      <c r="Y1854" s="275"/>
      <c r="Z1854" s="275"/>
      <c r="AB1854" s="277" t="str">
        <f t="shared" si="266"/>
        <v/>
      </c>
    </row>
    <row r="1855" spans="1:28" s="276" customFormat="1" ht="20.25">
      <c r="A1855" s="330"/>
      <c r="B1855" s="216" t="str">
        <f>IF(LEN(A1855)=0,"",INDEX('Smelter Look-up'!$A:$A,MATCH($A1855,'Smelter Look-up'!$E:$E,0)))</f>
        <v/>
      </c>
      <c r="C1855" s="220" t="str">
        <f>IF(LEN(A1855)=0,"",INDEX('Smelter Look-up'!$C:$C,MATCH($A1855,'Smelter Look-up'!$E:$E,0)))</f>
        <v/>
      </c>
      <c r="D1855" s="282"/>
      <c r="E1855" s="216" t="str">
        <f ca="1">IF(ISERROR($V1855),"",OFFSET('Smelter Look-up'!$D$4,$V1855-4,0)&amp;"")</f>
        <v/>
      </c>
      <c r="F1855" s="216" t="str">
        <f ca="1">IF(ISERROR($V1855),"",OFFSET('Smelter Look-up'!$E$4,$V1855-4,0))</f>
        <v/>
      </c>
      <c r="G1855" s="216" t="str">
        <f ca="1">IF(C1855=$X$4,"Enter smelter details",IF(ISERROR($V1855),"",OFFSET('Smelter Look-up'!$F$4,$V1855-4,0)))</f>
        <v/>
      </c>
      <c r="H1855" s="217" t="str">
        <f ca="1">IF(ISERROR($V1855),"",OFFSET('Smelter Look-up'!$G$4,$V1855-4,0))</f>
        <v/>
      </c>
      <c r="I1855" s="218" t="str">
        <f ca="1">IF(ISERROR($V1855),"",OFFSET('Smelter Look-up'!$H$4,$V1855-4,0))</f>
        <v/>
      </c>
      <c r="J1855" s="218" t="str">
        <f ca="1">IF(ISERROR($V1855),"",OFFSET('Smelter Look-up'!$I$4,$V1855-4,0))</f>
        <v/>
      </c>
      <c r="K1855" s="272"/>
      <c r="L1855" s="272"/>
      <c r="M1855" s="272"/>
      <c r="N1855" s="272"/>
      <c r="O1855" s="272"/>
      <c r="P1855" s="219"/>
      <c r="Q1855" s="273"/>
      <c r="R1855" s="216" t="str">
        <f ca="1">IF(ISERROR($V1855),"",OFFSET('Smelter Look-up'!$C$4,$V1855-4,0)&amp;"")</f>
        <v/>
      </c>
      <c r="S1855" s="224" t="str">
        <f t="shared" ca="1" si="264"/>
        <v/>
      </c>
      <c r="T1855" s="224" t="str">
        <f ca="1">IF(B1855="","",IF(ISERROR(MATCH($J1855,SorP!$B$1:$B$6230,0)),"",INDIRECT("'SorP'!$A$"&amp;MATCH($J1855,SorP!$B$1:$B$6230,0))))</f>
        <v/>
      </c>
      <c r="U1855" s="240"/>
      <c r="V1855" s="274" t="e">
        <f>IF(C1855="",NA(),MATCH($B1855&amp;$C1855,'Smelter Look-up'!$J:$J,0))</f>
        <v>#N/A</v>
      </c>
      <c r="W1855" s="275"/>
      <c r="X1855" s="275">
        <f t="shared" ca="1" si="265"/>
        <v>0</v>
      </c>
      <c r="Y1855" s="275"/>
      <c r="Z1855" s="275"/>
      <c r="AB1855" s="277" t="str">
        <f t="shared" si="266"/>
        <v/>
      </c>
    </row>
    <row r="1856" spans="1:28" s="276" customFormat="1" ht="20.25">
      <c r="A1856" s="330"/>
      <c r="B1856" s="216" t="str">
        <f>IF(LEN(A1856)=0,"",INDEX('Smelter Look-up'!$A:$A,MATCH($A1856,'Smelter Look-up'!$E:$E,0)))</f>
        <v/>
      </c>
      <c r="C1856" s="220" t="str">
        <f>IF(LEN(A1856)=0,"",INDEX('Smelter Look-up'!$C:$C,MATCH($A1856,'Smelter Look-up'!$E:$E,0)))</f>
        <v/>
      </c>
      <c r="D1856" s="282"/>
      <c r="E1856" s="216" t="str">
        <f ca="1">IF(ISERROR($V1856),"",OFFSET('Smelter Look-up'!$D$4,$V1856-4,0)&amp;"")</f>
        <v/>
      </c>
      <c r="F1856" s="216" t="str">
        <f ca="1">IF(ISERROR($V1856),"",OFFSET('Smelter Look-up'!$E$4,$V1856-4,0))</f>
        <v/>
      </c>
      <c r="G1856" s="216" t="str">
        <f ca="1">IF(C1856=$X$4,"Enter smelter details",IF(ISERROR($V1856),"",OFFSET('Smelter Look-up'!$F$4,$V1856-4,0)))</f>
        <v/>
      </c>
      <c r="H1856" s="217" t="str">
        <f ca="1">IF(ISERROR($V1856),"",OFFSET('Smelter Look-up'!$G$4,$V1856-4,0))</f>
        <v/>
      </c>
      <c r="I1856" s="218" t="str">
        <f ca="1">IF(ISERROR($V1856),"",OFFSET('Smelter Look-up'!$H$4,$V1856-4,0))</f>
        <v/>
      </c>
      <c r="J1856" s="218" t="str">
        <f ca="1">IF(ISERROR($V1856),"",OFFSET('Smelter Look-up'!$I$4,$V1856-4,0))</f>
        <v/>
      </c>
      <c r="K1856" s="272"/>
      <c r="L1856" s="272"/>
      <c r="M1856" s="272"/>
      <c r="N1856" s="272"/>
      <c r="O1856" s="272"/>
      <c r="P1856" s="219"/>
      <c r="Q1856" s="273"/>
      <c r="R1856" s="216" t="str">
        <f ca="1">IF(ISERROR($V1856),"",OFFSET('Smelter Look-up'!$C$4,$V1856-4,0)&amp;"")</f>
        <v/>
      </c>
      <c r="S1856" s="224" t="str">
        <f t="shared" ca="1" si="264"/>
        <v/>
      </c>
      <c r="T1856" s="224" t="str">
        <f ca="1">IF(B1856="","",IF(ISERROR(MATCH($J1856,SorP!$B$1:$B$6230,0)),"",INDIRECT("'SorP'!$A$"&amp;MATCH($J1856,SorP!$B$1:$B$6230,0))))</f>
        <v/>
      </c>
      <c r="U1856" s="240"/>
      <c r="V1856" s="274" t="e">
        <f>IF(C1856="",NA(),MATCH($B1856&amp;$C1856,'Smelter Look-up'!$J:$J,0))</f>
        <v>#N/A</v>
      </c>
      <c r="W1856" s="275"/>
      <c r="X1856" s="275">
        <f t="shared" ca="1" si="265"/>
        <v>0</v>
      </c>
      <c r="Y1856" s="275"/>
      <c r="Z1856" s="275"/>
      <c r="AB1856" s="277" t="str">
        <f t="shared" si="266"/>
        <v/>
      </c>
    </row>
    <row r="1857" spans="1:28" s="276" customFormat="1" ht="20.25">
      <c r="A1857" s="330"/>
      <c r="B1857" s="216" t="str">
        <f>IF(LEN(A1857)=0,"",INDEX('Smelter Look-up'!$A:$A,MATCH($A1857,'Smelter Look-up'!$E:$E,0)))</f>
        <v/>
      </c>
      <c r="C1857" s="220" t="str">
        <f>IF(LEN(A1857)=0,"",INDEX('Smelter Look-up'!$C:$C,MATCH($A1857,'Smelter Look-up'!$E:$E,0)))</f>
        <v/>
      </c>
      <c r="D1857" s="282"/>
      <c r="E1857" s="216" t="str">
        <f ca="1">IF(ISERROR($V1857),"",OFFSET('Smelter Look-up'!$D$4,$V1857-4,0)&amp;"")</f>
        <v/>
      </c>
      <c r="F1857" s="216" t="str">
        <f ca="1">IF(ISERROR($V1857),"",OFFSET('Smelter Look-up'!$E$4,$V1857-4,0))</f>
        <v/>
      </c>
      <c r="G1857" s="216" t="str">
        <f ca="1">IF(C1857=$X$4,"Enter smelter details",IF(ISERROR($V1857),"",OFFSET('Smelter Look-up'!$F$4,$V1857-4,0)))</f>
        <v/>
      </c>
      <c r="H1857" s="217" t="str">
        <f ca="1">IF(ISERROR($V1857),"",OFFSET('Smelter Look-up'!$G$4,$V1857-4,0))</f>
        <v/>
      </c>
      <c r="I1857" s="218" t="str">
        <f ca="1">IF(ISERROR($V1857),"",OFFSET('Smelter Look-up'!$H$4,$V1857-4,0))</f>
        <v/>
      </c>
      <c r="J1857" s="218" t="str">
        <f ca="1">IF(ISERROR($V1857),"",OFFSET('Smelter Look-up'!$I$4,$V1857-4,0))</f>
        <v/>
      </c>
      <c r="K1857" s="272"/>
      <c r="L1857" s="272"/>
      <c r="M1857" s="272"/>
      <c r="N1857" s="272"/>
      <c r="O1857" s="272"/>
      <c r="P1857" s="219"/>
      <c r="Q1857" s="273"/>
      <c r="R1857" s="216" t="str">
        <f ca="1">IF(ISERROR($V1857),"",OFFSET('Smelter Look-up'!$C$4,$V1857-4,0)&amp;"")</f>
        <v/>
      </c>
      <c r="S1857" s="224" t="str">
        <f t="shared" ca="1" si="264"/>
        <v/>
      </c>
      <c r="T1857" s="224" t="str">
        <f ca="1">IF(B1857="","",IF(ISERROR(MATCH($J1857,SorP!$B$1:$B$6230,0)),"",INDIRECT("'SorP'!$A$"&amp;MATCH($J1857,SorP!$B$1:$B$6230,0))))</f>
        <v/>
      </c>
      <c r="U1857" s="240"/>
      <c r="V1857" s="274" t="e">
        <f>IF(C1857="",NA(),MATCH($B1857&amp;$C1857,'Smelter Look-up'!$J:$J,0))</f>
        <v>#N/A</v>
      </c>
      <c r="W1857" s="275"/>
      <c r="X1857" s="275">
        <f t="shared" ca="1" si="265"/>
        <v>0</v>
      </c>
      <c r="Y1857" s="275"/>
      <c r="Z1857" s="275"/>
      <c r="AB1857" s="277" t="str">
        <f t="shared" si="266"/>
        <v/>
      </c>
    </row>
    <row r="1858" spans="1:28" s="276" customFormat="1" ht="20.25">
      <c r="A1858" s="330"/>
      <c r="B1858" s="216" t="str">
        <f>IF(LEN(A1858)=0,"",INDEX('Smelter Look-up'!$A:$A,MATCH($A1858,'Smelter Look-up'!$E:$E,0)))</f>
        <v/>
      </c>
      <c r="C1858" s="220" t="str">
        <f>IF(LEN(A1858)=0,"",INDEX('Smelter Look-up'!$C:$C,MATCH($A1858,'Smelter Look-up'!$E:$E,0)))</f>
        <v/>
      </c>
      <c r="D1858" s="282"/>
      <c r="E1858" s="216" t="str">
        <f ca="1">IF(ISERROR($V1858),"",OFFSET('Smelter Look-up'!$D$4,$V1858-4,0)&amp;"")</f>
        <v/>
      </c>
      <c r="F1858" s="216" t="str">
        <f ca="1">IF(ISERROR($V1858),"",OFFSET('Smelter Look-up'!$E$4,$V1858-4,0))</f>
        <v/>
      </c>
      <c r="G1858" s="216" t="str">
        <f ca="1">IF(C1858=$X$4,"Enter smelter details",IF(ISERROR($V1858),"",OFFSET('Smelter Look-up'!$F$4,$V1858-4,0)))</f>
        <v/>
      </c>
      <c r="H1858" s="217" t="str">
        <f ca="1">IF(ISERROR($V1858),"",OFFSET('Smelter Look-up'!$G$4,$V1858-4,0))</f>
        <v/>
      </c>
      <c r="I1858" s="218" t="str">
        <f ca="1">IF(ISERROR($V1858),"",OFFSET('Smelter Look-up'!$H$4,$V1858-4,0))</f>
        <v/>
      </c>
      <c r="J1858" s="218" t="str">
        <f ca="1">IF(ISERROR($V1858),"",OFFSET('Smelter Look-up'!$I$4,$V1858-4,0))</f>
        <v/>
      </c>
      <c r="K1858" s="272"/>
      <c r="L1858" s="272"/>
      <c r="M1858" s="272"/>
      <c r="N1858" s="272"/>
      <c r="O1858" s="272"/>
      <c r="P1858" s="219"/>
      <c r="Q1858" s="273"/>
      <c r="R1858" s="216" t="str">
        <f ca="1">IF(ISERROR($V1858),"",OFFSET('Smelter Look-up'!$C$4,$V1858-4,0)&amp;"")</f>
        <v/>
      </c>
      <c r="S1858" s="224" t="str">
        <f t="shared" ca="1" si="264"/>
        <v/>
      </c>
      <c r="T1858" s="224" t="str">
        <f ca="1">IF(B1858="","",IF(ISERROR(MATCH($J1858,SorP!$B$1:$B$6230,0)),"",INDIRECT("'SorP'!$A$"&amp;MATCH($J1858,SorP!$B$1:$B$6230,0))))</f>
        <v/>
      </c>
      <c r="U1858" s="240"/>
      <c r="V1858" s="274" t="e">
        <f>IF(C1858="",NA(),MATCH($B1858&amp;$C1858,'Smelter Look-up'!$J:$J,0))</f>
        <v>#N/A</v>
      </c>
      <c r="W1858" s="275"/>
      <c r="X1858" s="275">
        <f t="shared" ca="1" si="265"/>
        <v>0</v>
      </c>
      <c r="Y1858" s="275"/>
      <c r="Z1858" s="275"/>
      <c r="AB1858" s="277" t="str">
        <f t="shared" si="266"/>
        <v/>
      </c>
    </row>
    <row r="1859" spans="1:28" s="276" customFormat="1" ht="20.25">
      <c r="A1859" s="330"/>
      <c r="B1859" s="216" t="str">
        <f>IF(LEN(A1859)=0,"",INDEX('Smelter Look-up'!$A:$A,MATCH($A1859,'Smelter Look-up'!$E:$E,0)))</f>
        <v/>
      </c>
      <c r="C1859" s="220" t="str">
        <f>IF(LEN(A1859)=0,"",INDEX('Smelter Look-up'!$C:$C,MATCH($A1859,'Smelter Look-up'!$E:$E,0)))</f>
        <v/>
      </c>
      <c r="D1859" s="282"/>
      <c r="E1859" s="216" t="str">
        <f ca="1">IF(ISERROR($V1859),"",OFFSET('Smelter Look-up'!$D$4,$V1859-4,0)&amp;"")</f>
        <v/>
      </c>
      <c r="F1859" s="216" t="str">
        <f ca="1">IF(ISERROR($V1859),"",OFFSET('Smelter Look-up'!$E$4,$V1859-4,0))</f>
        <v/>
      </c>
      <c r="G1859" s="216" t="str">
        <f ca="1">IF(C1859=$X$4,"Enter smelter details",IF(ISERROR($V1859),"",OFFSET('Smelter Look-up'!$F$4,$V1859-4,0)))</f>
        <v/>
      </c>
      <c r="H1859" s="217" t="str">
        <f ca="1">IF(ISERROR($V1859),"",OFFSET('Smelter Look-up'!$G$4,$V1859-4,0))</f>
        <v/>
      </c>
      <c r="I1859" s="218" t="str">
        <f ca="1">IF(ISERROR($V1859),"",OFFSET('Smelter Look-up'!$H$4,$V1859-4,0))</f>
        <v/>
      </c>
      <c r="J1859" s="218" t="str">
        <f ca="1">IF(ISERROR($V1859),"",OFFSET('Smelter Look-up'!$I$4,$V1859-4,0))</f>
        <v/>
      </c>
      <c r="K1859" s="272"/>
      <c r="L1859" s="272"/>
      <c r="M1859" s="272"/>
      <c r="N1859" s="272"/>
      <c r="O1859" s="272"/>
      <c r="P1859" s="219"/>
      <c r="Q1859" s="273"/>
      <c r="R1859" s="216" t="str">
        <f ca="1">IF(ISERROR($V1859),"",OFFSET('Smelter Look-up'!$C$4,$V1859-4,0)&amp;"")</f>
        <v/>
      </c>
      <c r="S1859" s="224" t="str">
        <f t="shared" ca="1" si="264"/>
        <v/>
      </c>
      <c r="T1859" s="224" t="str">
        <f ca="1">IF(B1859="","",IF(ISERROR(MATCH($J1859,SorP!$B$1:$B$6230,0)),"",INDIRECT("'SorP'!$A$"&amp;MATCH($J1859,SorP!$B$1:$B$6230,0))))</f>
        <v/>
      </c>
      <c r="U1859" s="240"/>
      <c r="V1859" s="274" t="e">
        <f>IF(C1859="",NA(),MATCH($B1859&amp;$C1859,'Smelter Look-up'!$J:$J,0))</f>
        <v>#N/A</v>
      </c>
      <c r="W1859" s="275"/>
      <c r="X1859" s="275">
        <f t="shared" ca="1" si="265"/>
        <v>0</v>
      </c>
      <c r="Y1859" s="275"/>
      <c r="Z1859" s="275"/>
      <c r="AB1859" s="277" t="str">
        <f t="shared" si="266"/>
        <v/>
      </c>
    </row>
    <row r="1860" spans="1:28" s="276" customFormat="1" ht="20.25">
      <c r="A1860" s="330"/>
      <c r="B1860" s="216" t="str">
        <f>IF(LEN(A1860)=0,"",INDEX('Smelter Look-up'!$A:$A,MATCH($A1860,'Smelter Look-up'!$E:$E,0)))</f>
        <v/>
      </c>
      <c r="C1860" s="220" t="str">
        <f>IF(LEN(A1860)=0,"",INDEX('Smelter Look-up'!$C:$C,MATCH($A1860,'Smelter Look-up'!$E:$E,0)))</f>
        <v/>
      </c>
      <c r="D1860" s="282"/>
      <c r="E1860" s="216" t="str">
        <f ca="1">IF(ISERROR($V1860),"",OFFSET('Smelter Look-up'!$D$4,$V1860-4,0)&amp;"")</f>
        <v/>
      </c>
      <c r="F1860" s="216" t="str">
        <f ca="1">IF(ISERROR($V1860),"",OFFSET('Smelter Look-up'!$E$4,$V1860-4,0))</f>
        <v/>
      </c>
      <c r="G1860" s="216" t="str">
        <f ca="1">IF(C1860=$X$4,"Enter smelter details",IF(ISERROR($V1860),"",OFFSET('Smelter Look-up'!$F$4,$V1860-4,0)))</f>
        <v/>
      </c>
      <c r="H1860" s="217" t="str">
        <f ca="1">IF(ISERROR($V1860),"",OFFSET('Smelter Look-up'!$G$4,$V1860-4,0))</f>
        <v/>
      </c>
      <c r="I1860" s="218" t="str">
        <f ca="1">IF(ISERROR($V1860),"",OFFSET('Smelter Look-up'!$H$4,$V1860-4,0))</f>
        <v/>
      </c>
      <c r="J1860" s="218" t="str">
        <f ca="1">IF(ISERROR($V1860),"",OFFSET('Smelter Look-up'!$I$4,$V1860-4,0))</f>
        <v/>
      </c>
      <c r="K1860" s="272"/>
      <c r="L1860" s="272"/>
      <c r="M1860" s="272"/>
      <c r="N1860" s="272"/>
      <c r="O1860" s="272"/>
      <c r="P1860" s="219"/>
      <c r="Q1860" s="273"/>
      <c r="R1860" s="216" t="str">
        <f ca="1">IF(ISERROR($V1860),"",OFFSET('Smelter Look-up'!$C$4,$V1860-4,0)&amp;"")</f>
        <v/>
      </c>
      <c r="S1860" s="224" t="str">
        <f t="shared" ca="1" si="264"/>
        <v/>
      </c>
      <c r="T1860" s="224" t="str">
        <f ca="1">IF(B1860="","",IF(ISERROR(MATCH($J1860,SorP!$B$1:$B$6230,0)),"",INDIRECT("'SorP'!$A$"&amp;MATCH($J1860,SorP!$B$1:$B$6230,0))))</f>
        <v/>
      </c>
      <c r="U1860" s="240"/>
      <c r="V1860" s="274" t="e">
        <f>IF(C1860="",NA(),MATCH($B1860&amp;$C1860,'Smelter Look-up'!$J:$J,0))</f>
        <v>#N/A</v>
      </c>
      <c r="W1860" s="275"/>
      <c r="X1860" s="275">
        <f t="shared" ca="1" si="265"/>
        <v>0</v>
      </c>
      <c r="Y1860" s="275"/>
      <c r="Z1860" s="275"/>
      <c r="AB1860" s="277" t="str">
        <f t="shared" si="266"/>
        <v/>
      </c>
    </row>
    <row r="1861" spans="1:28" s="276" customFormat="1" ht="20.25">
      <c r="A1861" s="330"/>
      <c r="B1861" s="216" t="str">
        <f>IF(LEN(A1861)=0,"",INDEX('Smelter Look-up'!$A:$A,MATCH($A1861,'Smelter Look-up'!$E:$E,0)))</f>
        <v/>
      </c>
      <c r="C1861" s="220" t="str">
        <f>IF(LEN(A1861)=0,"",INDEX('Smelter Look-up'!$C:$C,MATCH($A1861,'Smelter Look-up'!$E:$E,0)))</f>
        <v/>
      </c>
      <c r="D1861" s="282"/>
      <c r="E1861" s="216" t="str">
        <f ca="1">IF(ISERROR($V1861),"",OFFSET('Smelter Look-up'!$D$4,$V1861-4,0)&amp;"")</f>
        <v/>
      </c>
      <c r="F1861" s="216" t="str">
        <f ca="1">IF(ISERROR($V1861),"",OFFSET('Smelter Look-up'!$E$4,$V1861-4,0))</f>
        <v/>
      </c>
      <c r="G1861" s="216" t="str">
        <f ca="1">IF(C1861=$X$4,"Enter smelter details",IF(ISERROR($V1861),"",OFFSET('Smelter Look-up'!$F$4,$V1861-4,0)))</f>
        <v/>
      </c>
      <c r="H1861" s="217" t="str">
        <f ca="1">IF(ISERROR($V1861),"",OFFSET('Smelter Look-up'!$G$4,$V1861-4,0))</f>
        <v/>
      </c>
      <c r="I1861" s="218" t="str">
        <f ca="1">IF(ISERROR($V1861),"",OFFSET('Smelter Look-up'!$H$4,$V1861-4,0))</f>
        <v/>
      </c>
      <c r="J1861" s="218" t="str">
        <f ca="1">IF(ISERROR($V1861),"",OFFSET('Smelter Look-up'!$I$4,$V1861-4,0))</f>
        <v/>
      </c>
      <c r="K1861" s="272"/>
      <c r="L1861" s="272"/>
      <c r="M1861" s="272"/>
      <c r="N1861" s="272"/>
      <c r="O1861" s="272"/>
      <c r="P1861" s="219"/>
      <c r="Q1861" s="273"/>
      <c r="R1861" s="216" t="str">
        <f ca="1">IF(ISERROR($V1861),"",OFFSET('Smelter Look-up'!$C$4,$V1861-4,0)&amp;"")</f>
        <v/>
      </c>
      <c r="S1861" s="224" t="str">
        <f t="shared" ca="1" si="264"/>
        <v/>
      </c>
      <c r="T1861" s="224" t="str">
        <f ca="1">IF(B1861="","",IF(ISERROR(MATCH($J1861,SorP!$B$1:$B$6230,0)),"",INDIRECT("'SorP'!$A$"&amp;MATCH($J1861,SorP!$B$1:$B$6230,0))))</f>
        <v/>
      </c>
      <c r="U1861" s="240"/>
      <c r="V1861" s="274" t="e">
        <f>IF(C1861="",NA(),MATCH($B1861&amp;$C1861,'Smelter Look-up'!$J:$J,0))</f>
        <v>#N/A</v>
      </c>
      <c r="W1861" s="275"/>
      <c r="X1861" s="275">
        <f t="shared" ca="1" si="265"/>
        <v>0</v>
      </c>
      <c r="Y1861" s="275"/>
      <c r="Z1861" s="275"/>
      <c r="AB1861" s="277" t="str">
        <f t="shared" si="266"/>
        <v/>
      </c>
    </row>
    <row r="1862" spans="1:28" s="276" customFormat="1" ht="20.25">
      <c r="A1862" s="330"/>
      <c r="B1862" s="216" t="str">
        <f>IF(LEN(A1862)=0,"",INDEX('Smelter Look-up'!$A:$A,MATCH($A1862,'Smelter Look-up'!$E:$E,0)))</f>
        <v/>
      </c>
      <c r="C1862" s="220" t="str">
        <f>IF(LEN(A1862)=0,"",INDEX('Smelter Look-up'!$C:$C,MATCH($A1862,'Smelter Look-up'!$E:$E,0)))</f>
        <v/>
      </c>
      <c r="D1862" s="282"/>
      <c r="E1862" s="216" t="str">
        <f ca="1">IF(ISERROR($V1862),"",OFFSET('Smelter Look-up'!$D$4,$V1862-4,0)&amp;"")</f>
        <v/>
      </c>
      <c r="F1862" s="216" t="str">
        <f ca="1">IF(ISERROR($V1862),"",OFFSET('Smelter Look-up'!$E$4,$V1862-4,0))</f>
        <v/>
      </c>
      <c r="G1862" s="216" t="str">
        <f ca="1">IF(C1862=$X$4,"Enter smelter details",IF(ISERROR($V1862),"",OFFSET('Smelter Look-up'!$F$4,$V1862-4,0)))</f>
        <v/>
      </c>
      <c r="H1862" s="217" t="str">
        <f ca="1">IF(ISERROR($V1862),"",OFFSET('Smelter Look-up'!$G$4,$V1862-4,0))</f>
        <v/>
      </c>
      <c r="I1862" s="218" t="str">
        <f ca="1">IF(ISERROR($V1862),"",OFFSET('Smelter Look-up'!$H$4,$V1862-4,0))</f>
        <v/>
      </c>
      <c r="J1862" s="218" t="str">
        <f ca="1">IF(ISERROR($V1862),"",OFFSET('Smelter Look-up'!$I$4,$V1862-4,0))</f>
        <v/>
      </c>
      <c r="K1862" s="272"/>
      <c r="L1862" s="272"/>
      <c r="M1862" s="272"/>
      <c r="N1862" s="272"/>
      <c r="O1862" s="272"/>
      <c r="P1862" s="219"/>
      <c r="Q1862" s="273"/>
      <c r="R1862" s="216" t="str">
        <f ca="1">IF(ISERROR($V1862),"",OFFSET('Smelter Look-up'!$C$4,$V1862-4,0)&amp;"")</f>
        <v/>
      </c>
      <c r="S1862" s="224" t="str">
        <f t="shared" ca="1" si="264"/>
        <v/>
      </c>
      <c r="T1862" s="224" t="str">
        <f ca="1">IF(B1862="","",IF(ISERROR(MATCH($J1862,SorP!$B$1:$B$6230,0)),"",INDIRECT("'SorP'!$A$"&amp;MATCH($J1862,SorP!$B$1:$B$6230,0))))</f>
        <v/>
      </c>
      <c r="U1862" s="240"/>
      <c r="V1862" s="274" t="e">
        <f>IF(C1862="",NA(),MATCH($B1862&amp;$C1862,'Smelter Look-up'!$J:$J,0))</f>
        <v>#N/A</v>
      </c>
      <c r="W1862" s="275"/>
      <c r="X1862" s="275">
        <f t="shared" ca="1" si="265"/>
        <v>0</v>
      </c>
      <c r="Y1862" s="275"/>
      <c r="Z1862" s="275"/>
      <c r="AB1862" s="277" t="str">
        <f t="shared" si="266"/>
        <v/>
      </c>
    </row>
    <row r="1863" spans="1:28" s="276" customFormat="1" ht="20.25">
      <c r="A1863" s="330"/>
      <c r="B1863" s="216" t="str">
        <f>IF(LEN(A1863)=0,"",INDEX('Smelter Look-up'!$A:$A,MATCH($A1863,'Smelter Look-up'!$E:$E,0)))</f>
        <v/>
      </c>
      <c r="C1863" s="220" t="str">
        <f>IF(LEN(A1863)=0,"",INDEX('Smelter Look-up'!$C:$C,MATCH($A1863,'Smelter Look-up'!$E:$E,0)))</f>
        <v/>
      </c>
      <c r="D1863" s="282"/>
      <c r="E1863" s="216" t="str">
        <f ca="1">IF(ISERROR($V1863),"",OFFSET('Smelter Look-up'!$D$4,$V1863-4,0)&amp;"")</f>
        <v/>
      </c>
      <c r="F1863" s="216" t="str">
        <f ca="1">IF(ISERROR($V1863),"",OFFSET('Smelter Look-up'!$E$4,$V1863-4,0))</f>
        <v/>
      </c>
      <c r="G1863" s="216" t="str">
        <f ca="1">IF(C1863=$X$4,"Enter smelter details",IF(ISERROR($V1863),"",OFFSET('Smelter Look-up'!$F$4,$V1863-4,0)))</f>
        <v/>
      </c>
      <c r="H1863" s="217" t="str">
        <f ca="1">IF(ISERROR($V1863),"",OFFSET('Smelter Look-up'!$G$4,$V1863-4,0))</f>
        <v/>
      </c>
      <c r="I1863" s="218" t="str">
        <f ca="1">IF(ISERROR($V1863),"",OFFSET('Smelter Look-up'!$H$4,$V1863-4,0))</f>
        <v/>
      </c>
      <c r="J1863" s="218" t="str">
        <f ca="1">IF(ISERROR($V1863),"",OFFSET('Smelter Look-up'!$I$4,$V1863-4,0))</f>
        <v/>
      </c>
      <c r="K1863" s="272"/>
      <c r="L1863" s="272"/>
      <c r="M1863" s="272"/>
      <c r="N1863" s="272"/>
      <c r="O1863" s="272"/>
      <c r="P1863" s="219"/>
      <c r="Q1863" s="273"/>
      <c r="R1863" s="216" t="str">
        <f ca="1">IF(ISERROR($V1863),"",OFFSET('Smelter Look-up'!$C$4,$V1863-4,0)&amp;"")</f>
        <v/>
      </c>
      <c r="S1863" s="224" t="str">
        <f t="shared" ca="1" si="264"/>
        <v/>
      </c>
      <c r="T1863" s="224" t="str">
        <f ca="1">IF(B1863="","",IF(ISERROR(MATCH($J1863,SorP!$B$1:$B$6230,0)),"",INDIRECT("'SorP'!$A$"&amp;MATCH($J1863,SorP!$B$1:$B$6230,0))))</f>
        <v/>
      </c>
      <c r="U1863" s="240"/>
      <c r="V1863" s="274" t="e">
        <f>IF(C1863="",NA(),MATCH($B1863&amp;$C1863,'Smelter Look-up'!$J:$J,0))</f>
        <v>#N/A</v>
      </c>
      <c r="W1863" s="275"/>
      <c r="X1863" s="275">
        <f t="shared" ca="1" si="265"/>
        <v>0</v>
      </c>
      <c r="Y1863" s="275"/>
      <c r="Z1863" s="275"/>
      <c r="AB1863" s="277" t="str">
        <f t="shared" si="266"/>
        <v/>
      </c>
    </row>
    <row r="1864" spans="1:28" s="276" customFormat="1" ht="20.25">
      <c r="A1864" s="330"/>
      <c r="B1864" s="216" t="str">
        <f>IF(LEN(A1864)=0,"",INDEX('Smelter Look-up'!$A:$A,MATCH($A1864,'Smelter Look-up'!$E:$E,0)))</f>
        <v/>
      </c>
      <c r="C1864" s="220" t="str">
        <f>IF(LEN(A1864)=0,"",INDEX('Smelter Look-up'!$C:$C,MATCH($A1864,'Smelter Look-up'!$E:$E,0)))</f>
        <v/>
      </c>
      <c r="D1864" s="282"/>
      <c r="E1864" s="216" t="str">
        <f ca="1">IF(ISERROR($V1864),"",OFFSET('Smelter Look-up'!$D$4,$V1864-4,0)&amp;"")</f>
        <v/>
      </c>
      <c r="F1864" s="216" t="str">
        <f ca="1">IF(ISERROR($V1864),"",OFFSET('Smelter Look-up'!$E$4,$V1864-4,0))</f>
        <v/>
      </c>
      <c r="G1864" s="216" t="str">
        <f ca="1">IF(C1864=$X$4,"Enter smelter details",IF(ISERROR($V1864),"",OFFSET('Smelter Look-up'!$F$4,$V1864-4,0)))</f>
        <v/>
      </c>
      <c r="H1864" s="217" t="str">
        <f ca="1">IF(ISERROR($V1864),"",OFFSET('Smelter Look-up'!$G$4,$V1864-4,0))</f>
        <v/>
      </c>
      <c r="I1864" s="218" t="str">
        <f ca="1">IF(ISERROR($V1864),"",OFFSET('Smelter Look-up'!$H$4,$V1864-4,0))</f>
        <v/>
      </c>
      <c r="J1864" s="218" t="str">
        <f ca="1">IF(ISERROR($V1864),"",OFFSET('Smelter Look-up'!$I$4,$V1864-4,0))</f>
        <v/>
      </c>
      <c r="K1864" s="272"/>
      <c r="L1864" s="272"/>
      <c r="M1864" s="272"/>
      <c r="N1864" s="272"/>
      <c r="O1864" s="272"/>
      <c r="P1864" s="219"/>
      <c r="Q1864" s="273"/>
      <c r="R1864" s="216" t="str">
        <f ca="1">IF(ISERROR($V1864),"",OFFSET('Smelter Look-up'!$C$4,$V1864-4,0)&amp;"")</f>
        <v/>
      </c>
      <c r="S1864" s="224" t="str">
        <f t="shared" ca="1" si="264"/>
        <v/>
      </c>
      <c r="T1864" s="224" t="str">
        <f ca="1">IF(B1864="","",IF(ISERROR(MATCH($J1864,SorP!$B$1:$B$6230,0)),"",INDIRECT("'SorP'!$A$"&amp;MATCH($J1864,SorP!$B$1:$B$6230,0))))</f>
        <v/>
      </c>
      <c r="U1864" s="240"/>
      <c r="V1864" s="274" t="e">
        <f>IF(C1864="",NA(),MATCH($B1864&amp;$C1864,'Smelter Look-up'!$J:$J,0))</f>
        <v>#N/A</v>
      </c>
      <c r="W1864" s="275"/>
      <c r="X1864" s="275">
        <f t="shared" ca="1" si="265"/>
        <v>0</v>
      </c>
      <c r="Y1864" s="275"/>
      <c r="Z1864" s="275"/>
      <c r="AB1864" s="277" t="str">
        <f t="shared" si="266"/>
        <v/>
      </c>
    </row>
    <row r="1865" spans="1:28" s="276" customFormat="1" ht="20.25">
      <c r="A1865" s="330"/>
      <c r="B1865" s="216" t="str">
        <f>IF(LEN(A1865)=0,"",INDEX('Smelter Look-up'!$A:$A,MATCH($A1865,'Smelter Look-up'!$E:$E,0)))</f>
        <v/>
      </c>
      <c r="C1865" s="220" t="str">
        <f>IF(LEN(A1865)=0,"",INDEX('Smelter Look-up'!$C:$C,MATCH($A1865,'Smelter Look-up'!$E:$E,0)))</f>
        <v/>
      </c>
      <c r="D1865" s="282"/>
      <c r="E1865" s="216" t="str">
        <f ca="1">IF(ISERROR($V1865),"",OFFSET('Smelter Look-up'!$D$4,$V1865-4,0)&amp;"")</f>
        <v/>
      </c>
      <c r="F1865" s="216" t="str">
        <f ca="1">IF(ISERROR($V1865),"",OFFSET('Smelter Look-up'!$E$4,$V1865-4,0))</f>
        <v/>
      </c>
      <c r="G1865" s="216" t="str">
        <f ca="1">IF(C1865=$X$4,"Enter smelter details",IF(ISERROR($V1865),"",OFFSET('Smelter Look-up'!$F$4,$V1865-4,0)))</f>
        <v/>
      </c>
      <c r="H1865" s="217" t="str">
        <f ca="1">IF(ISERROR($V1865),"",OFFSET('Smelter Look-up'!$G$4,$V1865-4,0))</f>
        <v/>
      </c>
      <c r="I1865" s="218" t="str">
        <f ca="1">IF(ISERROR($V1865),"",OFFSET('Smelter Look-up'!$H$4,$V1865-4,0))</f>
        <v/>
      </c>
      <c r="J1865" s="218" t="str">
        <f ca="1">IF(ISERROR($V1865),"",OFFSET('Smelter Look-up'!$I$4,$V1865-4,0))</f>
        <v/>
      </c>
      <c r="K1865" s="272"/>
      <c r="L1865" s="272"/>
      <c r="M1865" s="272"/>
      <c r="N1865" s="272"/>
      <c r="O1865" s="272"/>
      <c r="P1865" s="219"/>
      <c r="Q1865" s="273"/>
      <c r="R1865" s="216" t="str">
        <f ca="1">IF(ISERROR($V1865),"",OFFSET('Smelter Look-up'!$C$4,$V1865-4,0)&amp;"")</f>
        <v/>
      </c>
      <c r="S1865" s="224" t="str">
        <f t="shared" ca="1" si="264"/>
        <v/>
      </c>
      <c r="T1865" s="224" t="str">
        <f ca="1">IF(B1865="","",IF(ISERROR(MATCH($J1865,SorP!$B$1:$B$6230,0)),"",INDIRECT("'SorP'!$A$"&amp;MATCH($J1865,SorP!$B$1:$B$6230,0))))</f>
        <v/>
      </c>
      <c r="U1865" s="240"/>
      <c r="V1865" s="274" t="e">
        <f>IF(C1865="",NA(),MATCH($B1865&amp;$C1865,'Smelter Look-up'!$J:$J,0))</f>
        <v>#N/A</v>
      </c>
      <c r="W1865" s="275"/>
      <c r="X1865" s="275">
        <f t="shared" ca="1" si="265"/>
        <v>0</v>
      </c>
      <c r="Y1865" s="275"/>
      <c r="Z1865" s="275"/>
      <c r="AB1865" s="277" t="str">
        <f t="shared" si="266"/>
        <v/>
      </c>
    </row>
    <row r="1866" spans="1:28" s="276" customFormat="1" ht="20.25">
      <c r="A1866" s="330"/>
      <c r="B1866" s="216" t="str">
        <f>IF(LEN(A1866)=0,"",INDEX('Smelter Look-up'!$A:$A,MATCH($A1866,'Smelter Look-up'!$E:$E,0)))</f>
        <v/>
      </c>
      <c r="C1866" s="220" t="str">
        <f>IF(LEN(A1866)=0,"",INDEX('Smelter Look-up'!$C:$C,MATCH($A1866,'Smelter Look-up'!$E:$E,0)))</f>
        <v/>
      </c>
      <c r="D1866" s="282"/>
      <c r="E1866" s="216" t="str">
        <f ca="1">IF(ISERROR($V1866),"",OFFSET('Smelter Look-up'!$D$4,$V1866-4,0)&amp;"")</f>
        <v/>
      </c>
      <c r="F1866" s="216" t="str">
        <f ca="1">IF(ISERROR($V1866),"",OFFSET('Smelter Look-up'!$E$4,$V1866-4,0))</f>
        <v/>
      </c>
      <c r="G1866" s="216" t="str">
        <f ca="1">IF(C1866=$X$4,"Enter smelter details",IF(ISERROR($V1866),"",OFFSET('Smelter Look-up'!$F$4,$V1866-4,0)))</f>
        <v/>
      </c>
      <c r="H1866" s="217" t="str">
        <f ca="1">IF(ISERROR($V1866),"",OFFSET('Smelter Look-up'!$G$4,$V1866-4,0))</f>
        <v/>
      </c>
      <c r="I1866" s="218" t="str">
        <f ca="1">IF(ISERROR($V1866),"",OFFSET('Smelter Look-up'!$H$4,$V1866-4,0))</f>
        <v/>
      </c>
      <c r="J1866" s="218" t="str">
        <f ca="1">IF(ISERROR($V1866),"",OFFSET('Smelter Look-up'!$I$4,$V1866-4,0))</f>
        <v/>
      </c>
      <c r="K1866" s="272"/>
      <c r="L1866" s="272"/>
      <c r="M1866" s="272"/>
      <c r="N1866" s="272"/>
      <c r="O1866" s="272"/>
      <c r="P1866" s="219"/>
      <c r="Q1866" s="273"/>
      <c r="R1866" s="216" t="str">
        <f ca="1">IF(ISERROR($V1866),"",OFFSET('Smelter Look-up'!$C$4,$V1866-4,0)&amp;"")</f>
        <v/>
      </c>
      <c r="S1866" s="224" t="str">
        <f t="shared" ca="1" si="264"/>
        <v/>
      </c>
      <c r="T1866" s="224" t="str">
        <f ca="1">IF(B1866="","",IF(ISERROR(MATCH($J1866,SorP!$B$1:$B$6230,0)),"",INDIRECT("'SorP'!$A$"&amp;MATCH($J1866,SorP!$B$1:$B$6230,0))))</f>
        <v/>
      </c>
      <c r="U1866" s="240"/>
      <c r="V1866" s="274" t="e">
        <f>IF(C1866="",NA(),MATCH($B1866&amp;$C1866,'Smelter Look-up'!$J:$J,0))</f>
        <v>#N/A</v>
      </c>
      <c r="W1866" s="275"/>
      <c r="X1866" s="275">
        <f t="shared" ca="1" si="265"/>
        <v>0</v>
      </c>
      <c r="Y1866" s="275"/>
      <c r="Z1866" s="275"/>
      <c r="AB1866" s="277" t="str">
        <f t="shared" si="266"/>
        <v/>
      </c>
    </row>
    <row r="1867" spans="1:28" s="276" customFormat="1" ht="20.25">
      <c r="A1867" s="330"/>
      <c r="B1867" s="216" t="str">
        <f>IF(LEN(A1867)=0,"",INDEX('Smelter Look-up'!$A:$A,MATCH($A1867,'Smelter Look-up'!$E:$E,0)))</f>
        <v/>
      </c>
      <c r="C1867" s="220" t="str">
        <f>IF(LEN(A1867)=0,"",INDEX('Smelter Look-up'!$C:$C,MATCH($A1867,'Smelter Look-up'!$E:$E,0)))</f>
        <v/>
      </c>
      <c r="D1867" s="282"/>
      <c r="E1867" s="216" t="str">
        <f ca="1">IF(ISERROR($V1867),"",OFFSET('Smelter Look-up'!$D$4,$V1867-4,0)&amp;"")</f>
        <v/>
      </c>
      <c r="F1867" s="216" t="str">
        <f ca="1">IF(ISERROR($V1867),"",OFFSET('Smelter Look-up'!$E$4,$V1867-4,0))</f>
        <v/>
      </c>
      <c r="G1867" s="216" t="str">
        <f ca="1">IF(C1867=$X$4,"Enter smelter details",IF(ISERROR($V1867),"",OFFSET('Smelter Look-up'!$F$4,$V1867-4,0)))</f>
        <v/>
      </c>
      <c r="H1867" s="217" t="str">
        <f ca="1">IF(ISERROR($V1867),"",OFFSET('Smelter Look-up'!$G$4,$V1867-4,0))</f>
        <v/>
      </c>
      <c r="I1867" s="218" t="str">
        <f ca="1">IF(ISERROR($V1867),"",OFFSET('Smelter Look-up'!$H$4,$V1867-4,0))</f>
        <v/>
      </c>
      <c r="J1867" s="218" t="str">
        <f ca="1">IF(ISERROR($V1867),"",OFFSET('Smelter Look-up'!$I$4,$V1867-4,0))</f>
        <v/>
      </c>
      <c r="K1867" s="272"/>
      <c r="L1867" s="272"/>
      <c r="M1867" s="272"/>
      <c r="N1867" s="272"/>
      <c r="O1867" s="272"/>
      <c r="P1867" s="219"/>
      <c r="Q1867" s="273"/>
      <c r="R1867" s="216" t="str">
        <f ca="1">IF(ISERROR($V1867),"",OFFSET('Smelter Look-up'!$C$4,$V1867-4,0)&amp;"")</f>
        <v/>
      </c>
      <c r="S1867" s="224" t="str">
        <f t="shared" ca="1" si="264"/>
        <v/>
      </c>
      <c r="T1867" s="224" t="str">
        <f ca="1">IF(B1867="","",IF(ISERROR(MATCH($J1867,SorP!$B$1:$B$6230,0)),"",INDIRECT("'SorP'!$A$"&amp;MATCH($J1867,SorP!$B$1:$B$6230,0))))</f>
        <v/>
      </c>
      <c r="U1867" s="240"/>
      <c r="V1867" s="274" t="e">
        <f>IF(C1867="",NA(),MATCH($B1867&amp;$C1867,'Smelter Look-up'!$J:$J,0))</f>
        <v>#N/A</v>
      </c>
      <c r="W1867" s="275"/>
      <c r="X1867" s="275">
        <f t="shared" ca="1" si="265"/>
        <v>0</v>
      </c>
      <c r="Y1867" s="275"/>
      <c r="Z1867" s="275"/>
      <c r="AB1867" s="277" t="str">
        <f t="shared" si="266"/>
        <v/>
      </c>
    </row>
    <row r="1868" spans="1:28" s="276" customFormat="1" ht="20.25">
      <c r="A1868" s="330"/>
      <c r="B1868" s="216" t="str">
        <f>IF(LEN(A1868)=0,"",INDEX('Smelter Look-up'!$A:$A,MATCH($A1868,'Smelter Look-up'!$E:$E,0)))</f>
        <v/>
      </c>
      <c r="C1868" s="220" t="str">
        <f>IF(LEN(A1868)=0,"",INDEX('Smelter Look-up'!$C:$C,MATCH($A1868,'Smelter Look-up'!$E:$E,0)))</f>
        <v/>
      </c>
      <c r="D1868" s="282"/>
      <c r="E1868" s="216" t="str">
        <f ca="1">IF(ISERROR($V1868),"",OFFSET('Smelter Look-up'!$D$4,$V1868-4,0)&amp;"")</f>
        <v/>
      </c>
      <c r="F1868" s="216" t="str">
        <f ca="1">IF(ISERROR($V1868),"",OFFSET('Smelter Look-up'!$E$4,$V1868-4,0))</f>
        <v/>
      </c>
      <c r="G1868" s="216" t="str">
        <f ca="1">IF(C1868=$X$4,"Enter smelter details",IF(ISERROR($V1868),"",OFFSET('Smelter Look-up'!$F$4,$V1868-4,0)))</f>
        <v/>
      </c>
      <c r="H1868" s="217" t="str">
        <f ca="1">IF(ISERROR($V1868),"",OFFSET('Smelter Look-up'!$G$4,$V1868-4,0))</f>
        <v/>
      </c>
      <c r="I1868" s="218" t="str">
        <f ca="1">IF(ISERROR($V1868),"",OFFSET('Smelter Look-up'!$H$4,$V1868-4,0))</f>
        <v/>
      </c>
      <c r="J1868" s="218" t="str">
        <f ca="1">IF(ISERROR($V1868),"",OFFSET('Smelter Look-up'!$I$4,$V1868-4,0))</f>
        <v/>
      </c>
      <c r="K1868" s="272"/>
      <c r="L1868" s="272"/>
      <c r="M1868" s="272"/>
      <c r="N1868" s="272"/>
      <c r="O1868" s="272"/>
      <c r="P1868" s="219"/>
      <c r="Q1868" s="273"/>
      <c r="R1868" s="216" t="str">
        <f ca="1">IF(ISERROR($V1868),"",OFFSET('Smelter Look-up'!$C$4,$V1868-4,0)&amp;"")</f>
        <v/>
      </c>
      <c r="S1868" s="224" t="str">
        <f t="shared" ca="1" si="264"/>
        <v/>
      </c>
      <c r="T1868" s="224" t="str">
        <f ca="1">IF(B1868="","",IF(ISERROR(MATCH($J1868,SorP!$B$1:$B$6230,0)),"",INDIRECT("'SorP'!$A$"&amp;MATCH($J1868,SorP!$B$1:$B$6230,0))))</f>
        <v/>
      </c>
      <c r="U1868" s="240"/>
      <c r="V1868" s="274" t="e">
        <f>IF(C1868="",NA(),MATCH($B1868&amp;$C1868,'Smelter Look-up'!$J:$J,0))</f>
        <v>#N/A</v>
      </c>
      <c r="W1868" s="275"/>
      <c r="X1868" s="275">
        <f t="shared" ca="1" si="265"/>
        <v>0</v>
      </c>
      <c r="Y1868" s="275"/>
      <c r="Z1868" s="275"/>
      <c r="AB1868" s="277" t="str">
        <f t="shared" si="266"/>
        <v/>
      </c>
    </row>
    <row r="1869" spans="1:28" s="276" customFormat="1" ht="20.25">
      <c r="A1869" s="330"/>
      <c r="B1869" s="216" t="str">
        <f>IF(LEN(A1869)=0,"",INDEX('Smelter Look-up'!$A:$A,MATCH($A1869,'Smelter Look-up'!$E:$E,0)))</f>
        <v/>
      </c>
      <c r="C1869" s="220" t="str">
        <f>IF(LEN(A1869)=0,"",INDEX('Smelter Look-up'!$C:$C,MATCH($A1869,'Smelter Look-up'!$E:$E,0)))</f>
        <v/>
      </c>
      <c r="D1869" s="282"/>
      <c r="E1869" s="216" t="str">
        <f ca="1">IF(ISERROR($V1869),"",OFFSET('Smelter Look-up'!$D$4,$V1869-4,0)&amp;"")</f>
        <v/>
      </c>
      <c r="F1869" s="216" t="str">
        <f ca="1">IF(ISERROR($V1869),"",OFFSET('Smelter Look-up'!$E$4,$V1869-4,0))</f>
        <v/>
      </c>
      <c r="G1869" s="216" t="str">
        <f ca="1">IF(C1869=$X$4,"Enter smelter details",IF(ISERROR($V1869),"",OFFSET('Smelter Look-up'!$F$4,$V1869-4,0)))</f>
        <v/>
      </c>
      <c r="H1869" s="217" t="str">
        <f ca="1">IF(ISERROR($V1869),"",OFFSET('Smelter Look-up'!$G$4,$V1869-4,0))</f>
        <v/>
      </c>
      <c r="I1869" s="218" t="str">
        <f ca="1">IF(ISERROR($V1869),"",OFFSET('Smelter Look-up'!$H$4,$V1869-4,0))</f>
        <v/>
      </c>
      <c r="J1869" s="218" t="str">
        <f ca="1">IF(ISERROR($V1869),"",OFFSET('Smelter Look-up'!$I$4,$V1869-4,0))</f>
        <v/>
      </c>
      <c r="K1869" s="272"/>
      <c r="L1869" s="272"/>
      <c r="M1869" s="272"/>
      <c r="N1869" s="272"/>
      <c r="O1869" s="272"/>
      <c r="P1869" s="219"/>
      <c r="Q1869" s="273"/>
      <c r="R1869" s="216" t="str">
        <f ca="1">IF(ISERROR($V1869),"",OFFSET('Smelter Look-up'!$C$4,$V1869-4,0)&amp;"")</f>
        <v/>
      </c>
      <c r="S1869" s="224" t="str">
        <f t="shared" ca="1" si="264"/>
        <v/>
      </c>
      <c r="T1869" s="224" t="str">
        <f ca="1">IF(B1869="","",IF(ISERROR(MATCH($J1869,SorP!$B$1:$B$6230,0)),"",INDIRECT("'SorP'!$A$"&amp;MATCH($J1869,SorP!$B$1:$B$6230,0))))</f>
        <v/>
      </c>
      <c r="U1869" s="240"/>
      <c r="V1869" s="274" t="e">
        <f>IF(C1869="",NA(),MATCH($B1869&amp;$C1869,'Smelter Look-up'!$J:$J,0))</f>
        <v>#N/A</v>
      </c>
      <c r="W1869" s="275"/>
      <c r="X1869" s="275">
        <f t="shared" ca="1" si="265"/>
        <v>0</v>
      </c>
      <c r="Y1869" s="275"/>
      <c r="Z1869" s="275"/>
      <c r="AB1869" s="277" t="str">
        <f t="shared" si="266"/>
        <v/>
      </c>
    </row>
    <row r="1870" spans="1:28" s="276" customFormat="1" ht="20.25">
      <c r="A1870" s="330"/>
      <c r="B1870" s="216" t="str">
        <f>IF(LEN(A1870)=0,"",INDEX('Smelter Look-up'!$A:$A,MATCH($A1870,'Smelter Look-up'!$E:$E,0)))</f>
        <v/>
      </c>
      <c r="C1870" s="220" t="str">
        <f>IF(LEN(A1870)=0,"",INDEX('Smelter Look-up'!$C:$C,MATCH($A1870,'Smelter Look-up'!$E:$E,0)))</f>
        <v/>
      </c>
      <c r="D1870" s="282"/>
      <c r="E1870" s="216" t="str">
        <f ca="1">IF(ISERROR($V1870),"",OFFSET('Smelter Look-up'!$D$4,$V1870-4,0)&amp;"")</f>
        <v/>
      </c>
      <c r="F1870" s="216" t="str">
        <f ca="1">IF(ISERROR($V1870),"",OFFSET('Smelter Look-up'!$E$4,$V1870-4,0))</f>
        <v/>
      </c>
      <c r="G1870" s="216" t="str">
        <f ca="1">IF(C1870=$X$4,"Enter smelter details",IF(ISERROR($V1870),"",OFFSET('Smelter Look-up'!$F$4,$V1870-4,0)))</f>
        <v/>
      </c>
      <c r="H1870" s="217" t="str">
        <f ca="1">IF(ISERROR($V1870),"",OFFSET('Smelter Look-up'!$G$4,$V1870-4,0))</f>
        <v/>
      </c>
      <c r="I1870" s="218" t="str">
        <f ca="1">IF(ISERROR($V1870),"",OFFSET('Smelter Look-up'!$H$4,$V1870-4,0))</f>
        <v/>
      </c>
      <c r="J1870" s="218" t="str">
        <f ca="1">IF(ISERROR($V1870),"",OFFSET('Smelter Look-up'!$I$4,$V1870-4,0))</f>
        <v/>
      </c>
      <c r="K1870" s="272"/>
      <c r="L1870" s="272"/>
      <c r="M1870" s="272"/>
      <c r="N1870" s="272"/>
      <c r="O1870" s="272"/>
      <c r="P1870" s="219"/>
      <c r="Q1870" s="273"/>
      <c r="R1870" s="216" t="str">
        <f ca="1">IF(ISERROR($V1870),"",OFFSET('Smelter Look-up'!$C$4,$V1870-4,0)&amp;"")</f>
        <v/>
      </c>
      <c r="S1870" s="224" t="str">
        <f t="shared" ca="1" si="264"/>
        <v/>
      </c>
      <c r="T1870" s="224" t="str">
        <f ca="1">IF(B1870="","",IF(ISERROR(MATCH($J1870,SorP!$B$1:$B$6230,0)),"",INDIRECT("'SorP'!$A$"&amp;MATCH($J1870,SorP!$B$1:$B$6230,0))))</f>
        <v/>
      </c>
      <c r="U1870" s="240"/>
      <c r="V1870" s="274" t="e">
        <f>IF(C1870="",NA(),MATCH($B1870&amp;$C1870,'Smelter Look-up'!$J:$J,0))</f>
        <v>#N/A</v>
      </c>
      <c r="W1870" s="275"/>
      <c r="X1870" s="275">
        <f t="shared" ca="1" si="265"/>
        <v>0</v>
      </c>
      <c r="Y1870" s="275"/>
      <c r="Z1870" s="275"/>
      <c r="AB1870" s="277" t="str">
        <f t="shared" si="266"/>
        <v/>
      </c>
    </row>
    <row r="1871" spans="1:28" s="276" customFormat="1" ht="20.25">
      <c r="A1871" s="330"/>
      <c r="B1871" s="216" t="str">
        <f>IF(LEN(A1871)=0,"",INDEX('Smelter Look-up'!$A:$A,MATCH($A1871,'Smelter Look-up'!$E:$E,0)))</f>
        <v/>
      </c>
      <c r="C1871" s="220" t="str">
        <f>IF(LEN(A1871)=0,"",INDEX('Smelter Look-up'!$C:$C,MATCH($A1871,'Smelter Look-up'!$E:$E,0)))</f>
        <v/>
      </c>
      <c r="D1871" s="282"/>
      <c r="E1871" s="216" t="str">
        <f ca="1">IF(ISERROR($V1871),"",OFFSET('Smelter Look-up'!$D$4,$V1871-4,0)&amp;"")</f>
        <v/>
      </c>
      <c r="F1871" s="216" t="str">
        <f ca="1">IF(ISERROR($V1871),"",OFFSET('Smelter Look-up'!$E$4,$V1871-4,0))</f>
        <v/>
      </c>
      <c r="G1871" s="216" t="str">
        <f ca="1">IF(C1871=$X$4,"Enter smelter details",IF(ISERROR($V1871),"",OFFSET('Smelter Look-up'!$F$4,$V1871-4,0)))</f>
        <v/>
      </c>
      <c r="H1871" s="217" t="str">
        <f ca="1">IF(ISERROR($V1871),"",OFFSET('Smelter Look-up'!$G$4,$V1871-4,0))</f>
        <v/>
      </c>
      <c r="I1871" s="218" t="str">
        <f ca="1">IF(ISERROR($V1871),"",OFFSET('Smelter Look-up'!$H$4,$V1871-4,0))</f>
        <v/>
      </c>
      <c r="J1871" s="218" t="str">
        <f ca="1">IF(ISERROR($V1871),"",OFFSET('Smelter Look-up'!$I$4,$V1871-4,0))</f>
        <v/>
      </c>
      <c r="K1871" s="272"/>
      <c r="L1871" s="272"/>
      <c r="M1871" s="272"/>
      <c r="N1871" s="272"/>
      <c r="O1871" s="272"/>
      <c r="P1871" s="219"/>
      <c r="Q1871" s="273"/>
      <c r="R1871" s="216" t="str">
        <f ca="1">IF(ISERROR($V1871),"",OFFSET('Smelter Look-up'!$C$4,$V1871-4,0)&amp;"")</f>
        <v/>
      </c>
      <c r="S1871" s="224" t="str">
        <f t="shared" ca="1" si="264"/>
        <v/>
      </c>
      <c r="T1871" s="224" t="str">
        <f ca="1">IF(B1871="","",IF(ISERROR(MATCH($J1871,SorP!$B$1:$B$6230,0)),"",INDIRECT("'SorP'!$A$"&amp;MATCH($J1871,SorP!$B$1:$B$6230,0))))</f>
        <v/>
      </c>
      <c r="U1871" s="240"/>
      <c r="V1871" s="274" t="e">
        <f>IF(C1871="",NA(),MATCH($B1871&amp;$C1871,'Smelter Look-up'!$J:$J,0))</f>
        <v>#N/A</v>
      </c>
      <c r="W1871" s="275"/>
      <c r="X1871" s="275">
        <f t="shared" ca="1" si="265"/>
        <v>0</v>
      </c>
      <c r="Y1871" s="275"/>
      <c r="Z1871" s="275"/>
      <c r="AB1871" s="277" t="str">
        <f t="shared" si="266"/>
        <v/>
      </c>
    </row>
    <row r="1872" spans="1:28" s="276" customFormat="1" ht="20.25">
      <c r="A1872" s="330"/>
      <c r="B1872" s="216" t="str">
        <f>IF(LEN(A1872)=0,"",INDEX('Smelter Look-up'!$A:$A,MATCH($A1872,'Smelter Look-up'!$E:$E,0)))</f>
        <v/>
      </c>
      <c r="C1872" s="220" t="str">
        <f>IF(LEN(A1872)=0,"",INDEX('Smelter Look-up'!$C:$C,MATCH($A1872,'Smelter Look-up'!$E:$E,0)))</f>
        <v/>
      </c>
      <c r="D1872" s="282"/>
      <c r="E1872" s="216" t="str">
        <f ca="1">IF(ISERROR($V1872),"",OFFSET('Smelter Look-up'!$D$4,$V1872-4,0)&amp;"")</f>
        <v/>
      </c>
      <c r="F1872" s="216" t="str">
        <f ca="1">IF(ISERROR($V1872),"",OFFSET('Smelter Look-up'!$E$4,$V1872-4,0))</f>
        <v/>
      </c>
      <c r="G1872" s="216" t="str">
        <f ca="1">IF(C1872=$X$4,"Enter smelter details",IF(ISERROR($V1872),"",OFFSET('Smelter Look-up'!$F$4,$V1872-4,0)))</f>
        <v/>
      </c>
      <c r="H1872" s="217" t="str">
        <f ca="1">IF(ISERROR($V1872),"",OFFSET('Smelter Look-up'!$G$4,$V1872-4,0))</f>
        <v/>
      </c>
      <c r="I1872" s="218" t="str">
        <f ca="1">IF(ISERROR($V1872),"",OFFSET('Smelter Look-up'!$H$4,$V1872-4,0))</f>
        <v/>
      </c>
      <c r="J1872" s="218" t="str">
        <f ca="1">IF(ISERROR($V1872),"",OFFSET('Smelter Look-up'!$I$4,$V1872-4,0))</f>
        <v/>
      </c>
      <c r="K1872" s="272"/>
      <c r="L1872" s="272"/>
      <c r="M1872" s="272"/>
      <c r="N1872" s="272"/>
      <c r="O1872" s="272"/>
      <c r="P1872" s="219"/>
      <c r="Q1872" s="273"/>
      <c r="R1872" s="216" t="str">
        <f ca="1">IF(ISERROR($V1872),"",OFFSET('Smelter Look-up'!$C$4,$V1872-4,0)&amp;"")</f>
        <v/>
      </c>
      <c r="S1872" s="224" t="str">
        <f t="shared" ca="1" si="264"/>
        <v/>
      </c>
      <c r="T1872" s="224" t="str">
        <f ca="1">IF(B1872="","",IF(ISERROR(MATCH($J1872,SorP!$B$1:$B$6230,0)),"",INDIRECT("'SorP'!$A$"&amp;MATCH($J1872,SorP!$B$1:$B$6230,0))))</f>
        <v/>
      </c>
      <c r="U1872" s="240"/>
      <c r="V1872" s="274" t="e">
        <f>IF(C1872="",NA(),MATCH($B1872&amp;$C1872,'Smelter Look-up'!$J:$J,0))</f>
        <v>#N/A</v>
      </c>
      <c r="W1872" s="275"/>
      <c r="X1872" s="275">
        <f t="shared" ca="1" si="265"/>
        <v>0</v>
      </c>
      <c r="Y1872" s="275"/>
      <c r="Z1872" s="275"/>
      <c r="AB1872" s="277" t="str">
        <f t="shared" si="266"/>
        <v/>
      </c>
    </row>
    <row r="1873" spans="1:28" s="276" customFormat="1" ht="20.25">
      <c r="A1873" s="330"/>
      <c r="B1873" s="216" t="str">
        <f>IF(LEN(A1873)=0,"",INDEX('Smelter Look-up'!$A:$A,MATCH($A1873,'Smelter Look-up'!$E:$E,0)))</f>
        <v/>
      </c>
      <c r="C1873" s="220" t="str">
        <f>IF(LEN(A1873)=0,"",INDEX('Smelter Look-up'!$C:$C,MATCH($A1873,'Smelter Look-up'!$E:$E,0)))</f>
        <v/>
      </c>
      <c r="D1873" s="282"/>
      <c r="E1873" s="216" t="str">
        <f ca="1">IF(ISERROR($V1873),"",OFFSET('Smelter Look-up'!$D$4,$V1873-4,0)&amp;"")</f>
        <v/>
      </c>
      <c r="F1873" s="216" t="str">
        <f ca="1">IF(ISERROR($V1873),"",OFFSET('Smelter Look-up'!$E$4,$V1873-4,0))</f>
        <v/>
      </c>
      <c r="G1873" s="216" t="str">
        <f ca="1">IF(C1873=$X$4,"Enter smelter details",IF(ISERROR($V1873),"",OFFSET('Smelter Look-up'!$F$4,$V1873-4,0)))</f>
        <v/>
      </c>
      <c r="H1873" s="217" t="str">
        <f ca="1">IF(ISERROR($V1873),"",OFFSET('Smelter Look-up'!$G$4,$V1873-4,0))</f>
        <v/>
      </c>
      <c r="I1873" s="218" t="str">
        <f ca="1">IF(ISERROR($V1873),"",OFFSET('Smelter Look-up'!$H$4,$V1873-4,0))</f>
        <v/>
      </c>
      <c r="J1873" s="218" t="str">
        <f ca="1">IF(ISERROR($V1873),"",OFFSET('Smelter Look-up'!$I$4,$V1873-4,0))</f>
        <v/>
      </c>
      <c r="K1873" s="272"/>
      <c r="L1873" s="272"/>
      <c r="M1873" s="272"/>
      <c r="N1873" s="272"/>
      <c r="O1873" s="272"/>
      <c r="P1873" s="219"/>
      <c r="Q1873" s="273"/>
      <c r="R1873" s="216" t="str">
        <f ca="1">IF(ISERROR($V1873),"",OFFSET('Smelter Look-up'!$C$4,$V1873-4,0)&amp;"")</f>
        <v/>
      </c>
      <c r="S1873" s="224" t="str">
        <f t="shared" ca="1" si="264"/>
        <v/>
      </c>
      <c r="T1873" s="224" t="str">
        <f ca="1">IF(B1873="","",IF(ISERROR(MATCH($J1873,SorP!$B$1:$B$6230,0)),"",INDIRECT("'SorP'!$A$"&amp;MATCH($J1873,SorP!$B$1:$B$6230,0))))</f>
        <v/>
      </c>
      <c r="U1873" s="240"/>
      <c r="V1873" s="274" t="e">
        <f>IF(C1873="",NA(),MATCH($B1873&amp;$C1873,'Smelter Look-up'!$J:$J,0))</f>
        <v>#N/A</v>
      </c>
      <c r="W1873" s="275"/>
      <c r="X1873" s="275">
        <f t="shared" ca="1" si="265"/>
        <v>0</v>
      </c>
      <c r="Y1873" s="275"/>
      <c r="Z1873" s="275"/>
      <c r="AB1873" s="277" t="str">
        <f t="shared" si="266"/>
        <v/>
      </c>
    </row>
    <row r="1874" spans="1:28" s="276" customFormat="1" ht="20.25">
      <c r="A1874" s="330"/>
      <c r="B1874" s="216" t="str">
        <f>IF(LEN(A1874)=0,"",INDEX('Smelter Look-up'!$A:$A,MATCH($A1874,'Smelter Look-up'!$E:$E,0)))</f>
        <v/>
      </c>
      <c r="C1874" s="220" t="str">
        <f>IF(LEN(A1874)=0,"",INDEX('Smelter Look-up'!$C:$C,MATCH($A1874,'Smelter Look-up'!$E:$E,0)))</f>
        <v/>
      </c>
      <c r="D1874" s="282"/>
      <c r="E1874" s="216" t="str">
        <f ca="1">IF(ISERROR($V1874),"",OFFSET('Smelter Look-up'!$D$4,$V1874-4,0)&amp;"")</f>
        <v/>
      </c>
      <c r="F1874" s="216" t="str">
        <f ca="1">IF(ISERROR($V1874),"",OFFSET('Smelter Look-up'!$E$4,$V1874-4,0))</f>
        <v/>
      </c>
      <c r="G1874" s="216" t="str">
        <f ca="1">IF(C1874=$X$4,"Enter smelter details",IF(ISERROR($V1874),"",OFFSET('Smelter Look-up'!$F$4,$V1874-4,0)))</f>
        <v/>
      </c>
      <c r="H1874" s="217" t="str">
        <f ca="1">IF(ISERROR($V1874),"",OFFSET('Smelter Look-up'!$G$4,$V1874-4,0))</f>
        <v/>
      </c>
      <c r="I1874" s="218" t="str">
        <f ca="1">IF(ISERROR($V1874),"",OFFSET('Smelter Look-up'!$H$4,$V1874-4,0))</f>
        <v/>
      </c>
      <c r="J1874" s="218" t="str">
        <f ca="1">IF(ISERROR($V1874),"",OFFSET('Smelter Look-up'!$I$4,$V1874-4,0))</f>
        <v/>
      </c>
      <c r="K1874" s="272"/>
      <c r="L1874" s="272"/>
      <c r="M1874" s="272"/>
      <c r="N1874" s="272"/>
      <c r="O1874" s="272"/>
      <c r="P1874" s="219"/>
      <c r="Q1874" s="273"/>
      <c r="R1874" s="216" t="str">
        <f ca="1">IF(ISERROR($V1874),"",OFFSET('Smelter Look-up'!$C$4,$V1874-4,0)&amp;"")</f>
        <v/>
      </c>
      <c r="S1874" s="224" t="str">
        <f t="shared" ca="1" si="264"/>
        <v/>
      </c>
      <c r="T1874" s="224" t="str">
        <f ca="1">IF(B1874="","",IF(ISERROR(MATCH($J1874,SorP!$B$1:$B$6230,0)),"",INDIRECT("'SorP'!$A$"&amp;MATCH($J1874,SorP!$B$1:$B$6230,0))))</f>
        <v/>
      </c>
      <c r="U1874" s="240"/>
      <c r="V1874" s="274" t="e">
        <f>IF(C1874="",NA(),MATCH($B1874&amp;$C1874,'Smelter Look-up'!$J:$J,0))</f>
        <v>#N/A</v>
      </c>
      <c r="W1874" s="275"/>
      <c r="X1874" s="275">
        <f t="shared" ca="1" si="265"/>
        <v>0</v>
      </c>
      <c r="Y1874" s="275"/>
      <c r="Z1874" s="275"/>
      <c r="AB1874" s="277" t="str">
        <f t="shared" si="266"/>
        <v/>
      </c>
    </row>
    <row r="1875" spans="1:28" s="276" customFormat="1" ht="20.25">
      <c r="A1875" s="330"/>
      <c r="B1875" s="216" t="str">
        <f>IF(LEN(A1875)=0,"",INDEX('Smelter Look-up'!$A:$A,MATCH($A1875,'Smelter Look-up'!$E:$E,0)))</f>
        <v/>
      </c>
      <c r="C1875" s="220" t="str">
        <f>IF(LEN(A1875)=0,"",INDEX('Smelter Look-up'!$C:$C,MATCH($A1875,'Smelter Look-up'!$E:$E,0)))</f>
        <v/>
      </c>
      <c r="D1875" s="282"/>
      <c r="E1875" s="216" t="str">
        <f ca="1">IF(ISERROR($V1875),"",OFFSET('Smelter Look-up'!$D$4,$V1875-4,0)&amp;"")</f>
        <v/>
      </c>
      <c r="F1875" s="216" t="str">
        <f ca="1">IF(ISERROR($V1875),"",OFFSET('Smelter Look-up'!$E$4,$V1875-4,0))</f>
        <v/>
      </c>
      <c r="G1875" s="216" t="str">
        <f ca="1">IF(C1875=$X$4,"Enter smelter details",IF(ISERROR($V1875),"",OFFSET('Smelter Look-up'!$F$4,$V1875-4,0)))</f>
        <v/>
      </c>
      <c r="H1875" s="217" t="str">
        <f ca="1">IF(ISERROR($V1875),"",OFFSET('Smelter Look-up'!$G$4,$V1875-4,0))</f>
        <v/>
      </c>
      <c r="I1875" s="218" t="str">
        <f ca="1">IF(ISERROR($V1875),"",OFFSET('Smelter Look-up'!$H$4,$V1875-4,0))</f>
        <v/>
      </c>
      <c r="J1875" s="218" t="str">
        <f ca="1">IF(ISERROR($V1875),"",OFFSET('Smelter Look-up'!$I$4,$V1875-4,0))</f>
        <v/>
      </c>
      <c r="K1875" s="272"/>
      <c r="L1875" s="272"/>
      <c r="M1875" s="272"/>
      <c r="N1875" s="272"/>
      <c r="O1875" s="272"/>
      <c r="P1875" s="219"/>
      <c r="Q1875" s="273"/>
      <c r="R1875" s="216" t="str">
        <f ca="1">IF(ISERROR($V1875),"",OFFSET('Smelter Look-up'!$C$4,$V1875-4,0)&amp;"")</f>
        <v/>
      </c>
      <c r="S1875" s="224" t="str">
        <f t="shared" ca="1" si="264"/>
        <v/>
      </c>
      <c r="T1875" s="224" t="str">
        <f ca="1">IF(B1875="","",IF(ISERROR(MATCH($J1875,SorP!$B$1:$B$6230,0)),"",INDIRECT("'SorP'!$A$"&amp;MATCH($J1875,SorP!$B$1:$B$6230,0))))</f>
        <v/>
      </c>
      <c r="U1875" s="240"/>
      <c r="V1875" s="274" t="e">
        <f>IF(C1875="",NA(),MATCH($B1875&amp;$C1875,'Smelter Look-up'!$J:$J,0))</f>
        <v>#N/A</v>
      </c>
      <c r="W1875" s="275"/>
      <c r="X1875" s="275">
        <f t="shared" ca="1" si="265"/>
        <v>0</v>
      </c>
      <c r="Y1875" s="275"/>
      <c r="Z1875" s="275"/>
      <c r="AB1875" s="277" t="str">
        <f t="shared" si="266"/>
        <v/>
      </c>
    </row>
    <row r="1876" spans="1:28" s="276" customFormat="1" ht="20.25">
      <c r="A1876" s="330"/>
      <c r="B1876" s="216" t="str">
        <f>IF(LEN(A1876)=0,"",INDEX('Smelter Look-up'!$A:$A,MATCH($A1876,'Smelter Look-up'!$E:$E,0)))</f>
        <v/>
      </c>
      <c r="C1876" s="220" t="str">
        <f>IF(LEN(A1876)=0,"",INDEX('Smelter Look-up'!$C:$C,MATCH($A1876,'Smelter Look-up'!$E:$E,0)))</f>
        <v/>
      </c>
      <c r="D1876" s="282"/>
      <c r="E1876" s="216" t="str">
        <f ca="1">IF(ISERROR($V1876),"",OFFSET('Smelter Look-up'!$D$4,$V1876-4,0)&amp;"")</f>
        <v/>
      </c>
      <c r="F1876" s="216" t="str">
        <f ca="1">IF(ISERROR($V1876),"",OFFSET('Smelter Look-up'!$E$4,$V1876-4,0))</f>
        <v/>
      </c>
      <c r="G1876" s="216" t="str">
        <f ca="1">IF(C1876=$X$4,"Enter smelter details",IF(ISERROR($V1876),"",OFFSET('Smelter Look-up'!$F$4,$V1876-4,0)))</f>
        <v/>
      </c>
      <c r="H1876" s="217" t="str">
        <f ca="1">IF(ISERROR($V1876),"",OFFSET('Smelter Look-up'!$G$4,$V1876-4,0))</f>
        <v/>
      </c>
      <c r="I1876" s="218" t="str">
        <f ca="1">IF(ISERROR($V1876),"",OFFSET('Smelter Look-up'!$H$4,$V1876-4,0))</f>
        <v/>
      </c>
      <c r="J1876" s="218" t="str">
        <f ca="1">IF(ISERROR($V1876),"",OFFSET('Smelter Look-up'!$I$4,$V1876-4,0))</f>
        <v/>
      </c>
      <c r="K1876" s="272"/>
      <c r="L1876" s="272"/>
      <c r="M1876" s="272"/>
      <c r="N1876" s="272"/>
      <c r="O1876" s="272"/>
      <c r="P1876" s="219"/>
      <c r="Q1876" s="273"/>
      <c r="R1876" s="216" t="str">
        <f ca="1">IF(ISERROR($V1876),"",OFFSET('Smelter Look-up'!$C$4,$V1876-4,0)&amp;"")</f>
        <v/>
      </c>
      <c r="S1876" s="224" t="str">
        <f t="shared" ca="1" si="264"/>
        <v/>
      </c>
      <c r="T1876" s="224" t="str">
        <f ca="1">IF(B1876="","",IF(ISERROR(MATCH($J1876,SorP!$B$1:$B$6230,0)),"",INDIRECT("'SorP'!$A$"&amp;MATCH($J1876,SorP!$B$1:$B$6230,0))))</f>
        <v/>
      </c>
      <c r="U1876" s="240"/>
      <c r="V1876" s="274" t="e">
        <f>IF(C1876="",NA(),MATCH($B1876&amp;$C1876,'Smelter Look-up'!$J:$J,0))</f>
        <v>#N/A</v>
      </c>
      <c r="W1876" s="275"/>
      <c r="X1876" s="275">
        <f t="shared" ca="1" si="265"/>
        <v>0</v>
      </c>
      <c r="Y1876" s="275"/>
      <c r="Z1876" s="275"/>
      <c r="AB1876" s="277" t="str">
        <f t="shared" si="266"/>
        <v/>
      </c>
    </row>
    <row r="1877" spans="1:28" s="276" customFormat="1" ht="20.25">
      <c r="A1877" s="330"/>
      <c r="B1877" s="216" t="str">
        <f>IF(LEN(A1877)=0,"",INDEX('Smelter Look-up'!$A:$A,MATCH($A1877,'Smelter Look-up'!$E:$E,0)))</f>
        <v/>
      </c>
      <c r="C1877" s="220" t="str">
        <f>IF(LEN(A1877)=0,"",INDEX('Smelter Look-up'!$C:$C,MATCH($A1877,'Smelter Look-up'!$E:$E,0)))</f>
        <v/>
      </c>
      <c r="D1877" s="282"/>
      <c r="E1877" s="216" t="str">
        <f ca="1">IF(ISERROR($V1877),"",OFFSET('Smelter Look-up'!$D$4,$V1877-4,0)&amp;"")</f>
        <v/>
      </c>
      <c r="F1877" s="216" t="str">
        <f ca="1">IF(ISERROR($V1877),"",OFFSET('Smelter Look-up'!$E$4,$V1877-4,0))</f>
        <v/>
      </c>
      <c r="G1877" s="216" t="str">
        <f ca="1">IF(C1877=$X$4,"Enter smelter details",IF(ISERROR($V1877),"",OFFSET('Smelter Look-up'!$F$4,$V1877-4,0)))</f>
        <v/>
      </c>
      <c r="H1877" s="217" t="str">
        <f ca="1">IF(ISERROR($V1877),"",OFFSET('Smelter Look-up'!$G$4,$V1877-4,0))</f>
        <v/>
      </c>
      <c r="I1877" s="218" t="str">
        <f ca="1">IF(ISERROR($V1877),"",OFFSET('Smelter Look-up'!$H$4,$V1877-4,0))</f>
        <v/>
      </c>
      <c r="J1877" s="218" t="str">
        <f ca="1">IF(ISERROR($V1877),"",OFFSET('Smelter Look-up'!$I$4,$V1877-4,0))</f>
        <v/>
      </c>
      <c r="K1877" s="272"/>
      <c r="L1877" s="272"/>
      <c r="M1877" s="272"/>
      <c r="N1877" s="272"/>
      <c r="O1877" s="272"/>
      <c r="P1877" s="219"/>
      <c r="Q1877" s="273"/>
      <c r="R1877" s="216" t="str">
        <f ca="1">IF(ISERROR($V1877),"",OFFSET('Smelter Look-up'!$C$4,$V1877-4,0)&amp;"")</f>
        <v/>
      </c>
      <c r="S1877" s="224" t="str">
        <f t="shared" ca="1" si="264"/>
        <v/>
      </c>
      <c r="T1877" s="224" t="str">
        <f ca="1">IF(B1877="","",IF(ISERROR(MATCH($J1877,SorP!$B$1:$B$6230,0)),"",INDIRECT("'SorP'!$A$"&amp;MATCH($J1877,SorP!$B$1:$B$6230,0))))</f>
        <v/>
      </c>
      <c r="U1877" s="240"/>
      <c r="V1877" s="274" t="e">
        <f>IF(C1877="",NA(),MATCH($B1877&amp;$C1877,'Smelter Look-up'!$J:$J,0))</f>
        <v>#N/A</v>
      </c>
      <c r="W1877" s="275"/>
      <c r="X1877" s="275">
        <f t="shared" ca="1" si="265"/>
        <v>0</v>
      </c>
      <c r="Y1877" s="275"/>
      <c r="Z1877" s="275"/>
      <c r="AB1877" s="277" t="str">
        <f t="shared" si="266"/>
        <v/>
      </c>
    </row>
    <row r="1878" spans="1:28" s="276" customFormat="1" ht="20.25">
      <c r="A1878" s="330"/>
      <c r="B1878" s="216" t="str">
        <f>IF(LEN(A1878)=0,"",INDEX('Smelter Look-up'!$A:$A,MATCH($A1878,'Smelter Look-up'!$E:$E,0)))</f>
        <v/>
      </c>
      <c r="C1878" s="220" t="str">
        <f>IF(LEN(A1878)=0,"",INDEX('Smelter Look-up'!$C:$C,MATCH($A1878,'Smelter Look-up'!$E:$E,0)))</f>
        <v/>
      </c>
      <c r="D1878" s="282"/>
      <c r="E1878" s="216" t="str">
        <f ca="1">IF(ISERROR($V1878),"",OFFSET('Smelter Look-up'!$D$4,$V1878-4,0)&amp;"")</f>
        <v/>
      </c>
      <c r="F1878" s="216" t="str">
        <f ca="1">IF(ISERROR($V1878),"",OFFSET('Smelter Look-up'!$E$4,$V1878-4,0))</f>
        <v/>
      </c>
      <c r="G1878" s="216" t="str">
        <f ca="1">IF(C1878=$X$4,"Enter smelter details",IF(ISERROR($V1878),"",OFFSET('Smelter Look-up'!$F$4,$V1878-4,0)))</f>
        <v/>
      </c>
      <c r="H1878" s="217" t="str">
        <f ca="1">IF(ISERROR($V1878),"",OFFSET('Smelter Look-up'!$G$4,$V1878-4,0))</f>
        <v/>
      </c>
      <c r="I1878" s="218" t="str">
        <f ca="1">IF(ISERROR($V1878),"",OFFSET('Smelter Look-up'!$H$4,$V1878-4,0))</f>
        <v/>
      </c>
      <c r="J1878" s="218" t="str">
        <f ca="1">IF(ISERROR($V1878),"",OFFSET('Smelter Look-up'!$I$4,$V1878-4,0))</f>
        <v/>
      </c>
      <c r="K1878" s="272"/>
      <c r="L1878" s="272"/>
      <c r="M1878" s="272"/>
      <c r="N1878" s="272"/>
      <c r="O1878" s="272"/>
      <c r="P1878" s="219"/>
      <c r="Q1878" s="273"/>
      <c r="R1878" s="216" t="str">
        <f ca="1">IF(ISERROR($V1878),"",OFFSET('Smelter Look-up'!$C$4,$V1878-4,0)&amp;"")</f>
        <v/>
      </c>
      <c r="S1878" s="224" t="str">
        <f t="shared" ca="1" si="264"/>
        <v/>
      </c>
      <c r="T1878" s="224" t="str">
        <f ca="1">IF(B1878="","",IF(ISERROR(MATCH($J1878,SorP!$B$1:$B$6230,0)),"",INDIRECT("'SorP'!$A$"&amp;MATCH($J1878,SorP!$B$1:$B$6230,0))))</f>
        <v/>
      </c>
      <c r="U1878" s="240"/>
      <c r="V1878" s="274" t="e">
        <f>IF(C1878="",NA(),MATCH($B1878&amp;$C1878,'Smelter Look-up'!$J:$J,0))</f>
        <v>#N/A</v>
      </c>
      <c r="W1878" s="275"/>
      <c r="X1878" s="275">
        <f t="shared" ca="1" si="265"/>
        <v>0</v>
      </c>
      <c r="Y1878" s="275"/>
      <c r="Z1878" s="275"/>
      <c r="AB1878" s="277" t="str">
        <f t="shared" si="266"/>
        <v/>
      </c>
    </row>
    <row r="1879" spans="1:28" s="276" customFormat="1" ht="20.25">
      <c r="A1879" s="330"/>
      <c r="B1879" s="216" t="str">
        <f>IF(LEN(A1879)=0,"",INDEX('Smelter Look-up'!$A:$A,MATCH($A1879,'Smelter Look-up'!$E:$E,0)))</f>
        <v/>
      </c>
      <c r="C1879" s="220" t="str">
        <f>IF(LEN(A1879)=0,"",INDEX('Smelter Look-up'!$C:$C,MATCH($A1879,'Smelter Look-up'!$E:$E,0)))</f>
        <v/>
      </c>
      <c r="D1879" s="282"/>
      <c r="E1879" s="216" t="str">
        <f ca="1">IF(ISERROR($V1879),"",OFFSET('Smelter Look-up'!$D$4,$V1879-4,0)&amp;"")</f>
        <v/>
      </c>
      <c r="F1879" s="216" t="str">
        <f ca="1">IF(ISERROR($V1879),"",OFFSET('Smelter Look-up'!$E$4,$V1879-4,0))</f>
        <v/>
      </c>
      <c r="G1879" s="216" t="str">
        <f ca="1">IF(C1879=$X$4,"Enter smelter details",IF(ISERROR($V1879),"",OFFSET('Smelter Look-up'!$F$4,$V1879-4,0)))</f>
        <v/>
      </c>
      <c r="H1879" s="217" t="str">
        <f ca="1">IF(ISERROR($V1879),"",OFFSET('Smelter Look-up'!$G$4,$V1879-4,0))</f>
        <v/>
      </c>
      <c r="I1879" s="218" t="str">
        <f ca="1">IF(ISERROR($V1879),"",OFFSET('Smelter Look-up'!$H$4,$V1879-4,0))</f>
        <v/>
      </c>
      <c r="J1879" s="218" t="str">
        <f ca="1">IF(ISERROR($V1879),"",OFFSET('Smelter Look-up'!$I$4,$V1879-4,0))</f>
        <v/>
      </c>
      <c r="K1879" s="272"/>
      <c r="L1879" s="272"/>
      <c r="M1879" s="272"/>
      <c r="N1879" s="272"/>
      <c r="O1879" s="272"/>
      <c r="P1879" s="219"/>
      <c r="Q1879" s="273"/>
      <c r="R1879" s="216" t="str">
        <f ca="1">IF(ISERROR($V1879),"",OFFSET('Smelter Look-up'!$C$4,$V1879-4,0)&amp;"")</f>
        <v/>
      </c>
      <c r="S1879" s="224" t="str">
        <f t="shared" ca="1" si="264"/>
        <v/>
      </c>
      <c r="T1879" s="224" t="str">
        <f ca="1">IF(B1879="","",IF(ISERROR(MATCH($J1879,SorP!$B$1:$B$6230,0)),"",INDIRECT("'SorP'!$A$"&amp;MATCH($J1879,SorP!$B$1:$B$6230,0))))</f>
        <v/>
      </c>
      <c r="U1879" s="240"/>
      <c r="V1879" s="274" t="e">
        <f>IF(C1879="",NA(),MATCH($B1879&amp;$C1879,'Smelter Look-up'!$J:$J,0))</f>
        <v>#N/A</v>
      </c>
      <c r="W1879" s="275"/>
      <c r="X1879" s="275">
        <f t="shared" ca="1" si="265"/>
        <v>0</v>
      </c>
      <c r="Y1879" s="275"/>
      <c r="Z1879" s="275"/>
      <c r="AB1879" s="277" t="str">
        <f t="shared" si="266"/>
        <v/>
      </c>
    </row>
    <row r="1880" spans="1:28" s="276" customFormat="1" ht="20.25">
      <c r="A1880" s="330"/>
      <c r="B1880" s="216" t="str">
        <f>IF(LEN(A1880)=0,"",INDEX('Smelter Look-up'!$A:$A,MATCH($A1880,'Smelter Look-up'!$E:$E,0)))</f>
        <v/>
      </c>
      <c r="C1880" s="220" t="str">
        <f>IF(LEN(A1880)=0,"",INDEX('Smelter Look-up'!$C:$C,MATCH($A1880,'Smelter Look-up'!$E:$E,0)))</f>
        <v/>
      </c>
      <c r="D1880" s="282"/>
      <c r="E1880" s="216" t="str">
        <f ca="1">IF(ISERROR($V1880),"",OFFSET('Smelter Look-up'!$D$4,$V1880-4,0)&amp;"")</f>
        <v/>
      </c>
      <c r="F1880" s="216" t="str">
        <f ca="1">IF(ISERROR($V1880),"",OFFSET('Smelter Look-up'!$E$4,$V1880-4,0))</f>
        <v/>
      </c>
      <c r="G1880" s="216" t="str">
        <f ca="1">IF(C1880=$X$4,"Enter smelter details",IF(ISERROR($V1880),"",OFFSET('Smelter Look-up'!$F$4,$V1880-4,0)))</f>
        <v/>
      </c>
      <c r="H1880" s="217" t="str">
        <f ca="1">IF(ISERROR($V1880),"",OFFSET('Smelter Look-up'!$G$4,$V1880-4,0))</f>
        <v/>
      </c>
      <c r="I1880" s="218" t="str">
        <f ca="1">IF(ISERROR($V1880),"",OFFSET('Smelter Look-up'!$H$4,$V1880-4,0))</f>
        <v/>
      </c>
      <c r="J1880" s="218" t="str">
        <f ca="1">IF(ISERROR($V1880),"",OFFSET('Smelter Look-up'!$I$4,$V1880-4,0))</f>
        <v/>
      </c>
      <c r="K1880" s="272"/>
      <c r="L1880" s="272"/>
      <c r="M1880" s="272"/>
      <c r="N1880" s="272"/>
      <c r="O1880" s="272"/>
      <c r="P1880" s="219"/>
      <c r="Q1880" s="273"/>
      <c r="R1880" s="216" t="str">
        <f ca="1">IF(ISERROR($V1880),"",OFFSET('Smelter Look-up'!$C$4,$V1880-4,0)&amp;"")</f>
        <v/>
      </c>
      <c r="S1880" s="224" t="str">
        <f t="shared" ca="1" si="264"/>
        <v/>
      </c>
      <c r="T1880" s="224" t="str">
        <f ca="1">IF(B1880="","",IF(ISERROR(MATCH($J1880,SorP!$B$1:$B$6230,0)),"",INDIRECT("'SorP'!$A$"&amp;MATCH($J1880,SorP!$B$1:$B$6230,0))))</f>
        <v/>
      </c>
      <c r="U1880" s="240"/>
      <c r="V1880" s="274" t="e">
        <f>IF(C1880="",NA(),MATCH($B1880&amp;$C1880,'Smelter Look-up'!$J:$J,0))</f>
        <v>#N/A</v>
      </c>
      <c r="W1880" s="275"/>
      <c r="X1880" s="275">
        <f t="shared" ca="1" si="265"/>
        <v>0</v>
      </c>
      <c r="Y1880" s="275"/>
      <c r="Z1880" s="275"/>
      <c r="AB1880" s="277" t="str">
        <f t="shared" si="266"/>
        <v/>
      </c>
    </row>
    <row r="1881" spans="1:28" s="276" customFormat="1" ht="20.25">
      <c r="A1881" s="330"/>
      <c r="B1881" s="216" t="str">
        <f>IF(LEN(A1881)=0,"",INDEX('Smelter Look-up'!$A:$A,MATCH($A1881,'Smelter Look-up'!$E:$E,0)))</f>
        <v/>
      </c>
      <c r="C1881" s="220" t="str">
        <f>IF(LEN(A1881)=0,"",INDEX('Smelter Look-up'!$C:$C,MATCH($A1881,'Smelter Look-up'!$E:$E,0)))</f>
        <v/>
      </c>
      <c r="D1881" s="282"/>
      <c r="E1881" s="216" t="str">
        <f ca="1">IF(ISERROR($V1881),"",OFFSET('Smelter Look-up'!$D$4,$V1881-4,0)&amp;"")</f>
        <v/>
      </c>
      <c r="F1881" s="216" t="str">
        <f ca="1">IF(ISERROR($V1881),"",OFFSET('Smelter Look-up'!$E$4,$V1881-4,0))</f>
        <v/>
      </c>
      <c r="G1881" s="216" t="str">
        <f ca="1">IF(C1881=$X$4,"Enter smelter details",IF(ISERROR($V1881),"",OFFSET('Smelter Look-up'!$F$4,$V1881-4,0)))</f>
        <v/>
      </c>
      <c r="H1881" s="217" t="str">
        <f ca="1">IF(ISERROR($V1881),"",OFFSET('Smelter Look-up'!$G$4,$V1881-4,0))</f>
        <v/>
      </c>
      <c r="I1881" s="218" t="str">
        <f ca="1">IF(ISERROR($V1881),"",OFFSET('Smelter Look-up'!$H$4,$V1881-4,0))</f>
        <v/>
      </c>
      <c r="J1881" s="218" t="str">
        <f ca="1">IF(ISERROR($V1881),"",OFFSET('Smelter Look-up'!$I$4,$V1881-4,0))</f>
        <v/>
      </c>
      <c r="K1881" s="272"/>
      <c r="L1881" s="272"/>
      <c r="M1881" s="272"/>
      <c r="N1881" s="272"/>
      <c r="O1881" s="272"/>
      <c r="P1881" s="219"/>
      <c r="Q1881" s="273"/>
      <c r="R1881" s="216" t="str">
        <f ca="1">IF(ISERROR($V1881),"",OFFSET('Smelter Look-up'!$C$4,$V1881-4,0)&amp;"")</f>
        <v/>
      </c>
      <c r="S1881" s="224" t="str">
        <f t="shared" ca="1" si="264"/>
        <v/>
      </c>
      <c r="T1881" s="224" t="str">
        <f ca="1">IF(B1881="","",IF(ISERROR(MATCH($J1881,SorP!$B$1:$B$6230,0)),"",INDIRECT("'SorP'!$A$"&amp;MATCH($J1881,SorP!$B$1:$B$6230,0))))</f>
        <v/>
      </c>
      <c r="U1881" s="240"/>
      <c r="V1881" s="274" t="e">
        <f>IF(C1881="",NA(),MATCH($B1881&amp;$C1881,'Smelter Look-up'!$J:$J,0))</f>
        <v>#N/A</v>
      </c>
      <c r="W1881" s="275"/>
      <c r="X1881" s="275">
        <f t="shared" ca="1" si="265"/>
        <v>0</v>
      </c>
      <c r="Y1881" s="275"/>
      <c r="Z1881" s="275"/>
      <c r="AB1881" s="277" t="str">
        <f t="shared" si="266"/>
        <v/>
      </c>
    </row>
    <row r="1882" spans="1:28" s="276" customFormat="1" ht="20.25">
      <c r="A1882" s="330"/>
      <c r="B1882" s="216" t="str">
        <f>IF(LEN(A1882)=0,"",INDEX('Smelter Look-up'!$A:$A,MATCH($A1882,'Smelter Look-up'!$E:$E,0)))</f>
        <v/>
      </c>
      <c r="C1882" s="220" t="str">
        <f>IF(LEN(A1882)=0,"",INDEX('Smelter Look-up'!$C:$C,MATCH($A1882,'Smelter Look-up'!$E:$E,0)))</f>
        <v/>
      </c>
      <c r="D1882" s="282"/>
      <c r="E1882" s="216" t="str">
        <f ca="1">IF(ISERROR($V1882),"",OFFSET('Smelter Look-up'!$D$4,$V1882-4,0)&amp;"")</f>
        <v/>
      </c>
      <c r="F1882" s="216" t="str">
        <f ca="1">IF(ISERROR($V1882),"",OFFSET('Smelter Look-up'!$E$4,$V1882-4,0))</f>
        <v/>
      </c>
      <c r="G1882" s="216" t="str">
        <f ca="1">IF(C1882=$X$4,"Enter smelter details",IF(ISERROR($V1882),"",OFFSET('Smelter Look-up'!$F$4,$V1882-4,0)))</f>
        <v/>
      </c>
      <c r="H1882" s="217" t="str">
        <f ca="1">IF(ISERROR($V1882),"",OFFSET('Smelter Look-up'!$G$4,$V1882-4,0))</f>
        <v/>
      </c>
      <c r="I1882" s="218" t="str">
        <f ca="1">IF(ISERROR($V1882),"",OFFSET('Smelter Look-up'!$H$4,$V1882-4,0))</f>
        <v/>
      </c>
      <c r="J1882" s="218" t="str">
        <f ca="1">IF(ISERROR($V1882),"",OFFSET('Smelter Look-up'!$I$4,$V1882-4,0))</f>
        <v/>
      </c>
      <c r="K1882" s="272"/>
      <c r="L1882" s="272"/>
      <c r="M1882" s="272"/>
      <c r="N1882" s="272"/>
      <c r="O1882" s="272"/>
      <c r="P1882" s="219"/>
      <c r="Q1882" s="273"/>
      <c r="R1882" s="216" t="str">
        <f ca="1">IF(ISERROR($V1882),"",OFFSET('Smelter Look-up'!$C$4,$V1882-4,0)&amp;"")</f>
        <v/>
      </c>
      <c r="S1882" s="224" t="str">
        <f t="shared" ca="1" si="264"/>
        <v/>
      </c>
      <c r="T1882" s="224" t="str">
        <f ca="1">IF(B1882="","",IF(ISERROR(MATCH($J1882,SorP!$B$1:$B$6230,0)),"",INDIRECT("'SorP'!$A$"&amp;MATCH($J1882,SorP!$B$1:$B$6230,0))))</f>
        <v/>
      </c>
      <c r="U1882" s="240"/>
      <c r="V1882" s="274" t="e">
        <f>IF(C1882="",NA(),MATCH($B1882&amp;$C1882,'Smelter Look-up'!$J:$J,0))</f>
        <v>#N/A</v>
      </c>
      <c r="W1882" s="275"/>
      <c r="X1882" s="275">
        <f t="shared" ca="1" si="265"/>
        <v>0</v>
      </c>
      <c r="Y1882" s="275"/>
      <c r="Z1882" s="275"/>
      <c r="AB1882" s="277" t="str">
        <f t="shared" si="266"/>
        <v/>
      </c>
    </row>
    <row r="1883" spans="1:28" s="276" customFormat="1" ht="20.25">
      <c r="A1883" s="330"/>
      <c r="B1883" s="216" t="str">
        <f>IF(LEN(A1883)=0,"",INDEX('Smelter Look-up'!$A:$A,MATCH($A1883,'Smelter Look-up'!$E:$E,0)))</f>
        <v/>
      </c>
      <c r="C1883" s="220" t="str">
        <f>IF(LEN(A1883)=0,"",INDEX('Smelter Look-up'!$C:$C,MATCH($A1883,'Smelter Look-up'!$E:$E,0)))</f>
        <v/>
      </c>
      <c r="D1883" s="282"/>
      <c r="E1883" s="216" t="str">
        <f ca="1">IF(ISERROR($V1883),"",OFFSET('Smelter Look-up'!$D$4,$V1883-4,0)&amp;"")</f>
        <v/>
      </c>
      <c r="F1883" s="216" t="str">
        <f ca="1">IF(ISERROR($V1883),"",OFFSET('Smelter Look-up'!$E$4,$V1883-4,0))</f>
        <v/>
      </c>
      <c r="G1883" s="216" t="str">
        <f ca="1">IF(C1883=$X$4,"Enter smelter details",IF(ISERROR($V1883),"",OFFSET('Smelter Look-up'!$F$4,$V1883-4,0)))</f>
        <v/>
      </c>
      <c r="H1883" s="217" t="str">
        <f ca="1">IF(ISERROR($V1883),"",OFFSET('Smelter Look-up'!$G$4,$V1883-4,0))</f>
        <v/>
      </c>
      <c r="I1883" s="218" t="str">
        <f ca="1">IF(ISERROR($V1883),"",OFFSET('Smelter Look-up'!$H$4,$V1883-4,0))</f>
        <v/>
      </c>
      <c r="J1883" s="218" t="str">
        <f ca="1">IF(ISERROR($V1883),"",OFFSET('Smelter Look-up'!$I$4,$V1883-4,0))</f>
        <v/>
      </c>
      <c r="K1883" s="272"/>
      <c r="L1883" s="272"/>
      <c r="M1883" s="272"/>
      <c r="N1883" s="272"/>
      <c r="O1883" s="272"/>
      <c r="P1883" s="219"/>
      <c r="Q1883" s="273"/>
      <c r="R1883" s="216" t="str">
        <f ca="1">IF(ISERROR($V1883),"",OFFSET('Smelter Look-up'!$C$4,$V1883-4,0)&amp;"")</f>
        <v/>
      </c>
      <c r="S1883" s="224" t="str">
        <f t="shared" ca="1" si="264"/>
        <v/>
      </c>
      <c r="T1883" s="224" t="str">
        <f ca="1">IF(B1883="","",IF(ISERROR(MATCH($J1883,SorP!$B$1:$B$6230,0)),"",INDIRECT("'SorP'!$A$"&amp;MATCH($J1883,SorP!$B$1:$B$6230,0))))</f>
        <v/>
      </c>
      <c r="U1883" s="240"/>
      <c r="V1883" s="274" t="e">
        <f>IF(C1883="",NA(),MATCH($B1883&amp;$C1883,'Smelter Look-up'!$J:$J,0))</f>
        <v>#N/A</v>
      </c>
      <c r="W1883" s="275"/>
      <c r="X1883" s="275">
        <f t="shared" ca="1" si="265"/>
        <v>0</v>
      </c>
      <c r="Y1883" s="275"/>
      <c r="Z1883" s="275"/>
      <c r="AB1883" s="277" t="str">
        <f t="shared" si="266"/>
        <v/>
      </c>
    </row>
    <row r="1884" spans="1:28" s="276" customFormat="1" ht="20.25">
      <c r="A1884" s="330"/>
      <c r="B1884" s="216" t="str">
        <f>IF(LEN(A1884)=0,"",INDEX('Smelter Look-up'!$A:$A,MATCH($A1884,'Smelter Look-up'!$E:$E,0)))</f>
        <v/>
      </c>
      <c r="C1884" s="220" t="str">
        <f>IF(LEN(A1884)=0,"",INDEX('Smelter Look-up'!$C:$C,MATCH($A1884,'Smelter Look-up'!$E:$E,0)))</f>
        <v/>
      </c>
      <c r="D1884" s="282"/>
      <c r="E1884" s="216" t="str">
        <f ca="1">IF(ISERROR($V1884),"",OFFSET('Smelter Look-up'!$D$4,$V1884-4,0)&amp;"")</f>
        <v/>
      </c>
      <c r="F1884" s="216" t="str">
        <f ca="1">IF(ISERROR($V1884),"",OFFSET('Smelter Look-up'!$E$4,$V1884-4,0))</f>
        <v/>
      </c>
      <c r="G1884" s="216" t="str">
        <f ca="1">IF(C1884=$X$4,"Enter smelter details",IF(ISERROR($V1884),"",OFFSET('Smelter Look-up'!$F$4,$V1884-4,0)))</f>
        <v/>
      </c>
      <c r="H1884" s="217" t="str">
        <f ca="1">IF(ISERROR($V1884),"",OFFSET('Smelter Look-up'!$G$4,$V1884-4,0))</f>
        <v/>
      </c>
      <c r="I1884" s="218" t="str">
        <f ca="1">IF(ISERROR($V1884),"",OFFSET('Smelter Look-up'!$H$4,$V1884-4,0))</f>
        <v/>
      </c>
      <c r="J1884" s="218" t="str">
        <f ca="1">IF(ISERROR($V1884),"",OFFSET('Smelter Look-up'!$I$4,$V1884-4,0))</f>
        <v/>
      </c>
      <c r="K1884" s="272"/>
      <c r="L1884" s="272"/>
      <c r="M1884" s="272"/>
      <c r="N1884" s="272"/>
      <c r="O1884" s="272"/>
      <c r="P1884" s="219"/>
      <c r="Q1884" s="273"/>
      <c r="R1884" s="216" t="str">
        <f ca="1">IF(ISERROR($V1884),"",OFFSET('Smelter Look-up'!$C$4,$V1884-4,0)&amp;"")</f>
        <v/>
      </c>
      <c r="S1884" s="224" t="str">
        <f t="shared" ref="S1884:S1914" ca="1" si="267">IF(B1884="","",IF(ISERROR(MATCH($E1884,CL,0)),"Unknown",INDIRECT("'C'!$A$"&amp;MATCH($E1884,CL,0)+1)))</f>
        <v/>
      </c>
      <c r="T1884" s="224" t="str">
        <f ca="1">IF(B1884="","",IF(ISERROR(MATCH($J1884,SorP!$B$1:$B$6230,0)),"",INDIRECT("'SorP'!$A$"&amp;MATCH($J1884,SorP!$B$1:$B$6230,0))))</f>
        <v/>
      </c>
      <c r="U1884" s="240"/>
      <c r="V1884" s="274" t="e">
        <f>IF(C1884="",NA(),MATCH($B1884&amp;$C1884,'Smelter Look-up'!$J:$J,0))</f>
        <v>#N/A</v>
      </c>
      <c r="W1884" s="275"/>
      <c r="X1884" s="275">
        <f t="shared" ref="X1884:X1914" ca="1" si="268">IF(AND(C1884="Smelter not listed",OR(LEN(D1884)=0,LEN(E1884)=0)),1,0)</f>
        <v>0</v>
      </c>
      <c r="Y1884" s="275"/>
      <c r="Z1884" s="275"/>
      <c r="AB1884" s="277" t="str">
        <f t="shared" ref="AB1884:AB1914" si="269">B1884&amp;C1884</f>
        <v/>
      </c>
    </row>
    <row r="1885" spans="1:28" s="276" customFormat="1" ht="20.25">
      <c r="A1885" s="330"/>
      <c r="B1885" s="216" t="str">
        <f>IF(LEN(A1885)=0,"",INDEX('Smelter Look-up'!$A:$A,MATCH($A1885,'Smelter Look-up'!$E:$E,0)))</f>
        <v/>
      </c>
      <c r="C1885" s="220" t="str">
        <f>IF(LEN(A1885)=0,"",INDEX('Smelter Look-up'!$C:$C,MATCH($A1885,'Smelter Look-up'!$E:$E,0)))</f>
        <v/>
      </c>
      <c r="D1885" s="282"/>
      <c r="E1885" s="216" t="str">
        <f ca="1">IF(ISERROR($V1885),"",OFFSET('Smelter Look-up'!$D$4,$V1885-4,0)&amp;"")</f>
        <v/>
      </c>
      <c r="F1885" s="216" t="str">
        <f ca="1">IF(ISERROR($V1885),"",OFFSET('Smelter Look-up'!$E$4,$V1885-4,0))</f>
        <v/>
      </c>
      <c r="G1885" s="216" t="str">
        <f ca="1">IF(C1885=$X$4,"Enter smelter details",IF(ISERROR($V1885),"",OFFSET('Smelter Look-up'!$F$4,$V1885-4,0)))</f>
        <v/>
      </c>
      <c r="H1885" s="217" t="str">
        <f ca="1">IF(ISERROR($V1885),"",OFFSET('Smelter Look-up'!$G$4,$V1885-4,0))</f>
        <v/>
      </c>
      <c r="I1885" s="218" t="str">
        <f ca="1">IF(ISERROR($V1885),"",OFFSET('Smelter Look-up'!$H$4,$V1885-4,0))</f>
        <v/>
      </c>
      <c r="J1885" s="218" t="str">
        <f ca="1">IF(ISERROR($V1885),"",OFFSET('Smelter Look-up'!$I$4,$V1885-4,0))</f>
        <v/>
      </c>
      <c r="K1885" s="272"/>
      <c r="L1885" s="272"/>
      <c r="M1885" s="272"/>
      <c r="N1885" s="272"/>
      <c r="O1885" s="272"/>
      <c r="P1885" s="219"/>
      <c r="Q1885" s="273"/>
      <c r="R1885" s="216" t="str">
        <f ca="1">IF(ISERROR($V1885),"",OFFSET('Smelter Look-up'!$C$4,$V1885-4,0)&amp;"")</f>
        <v/>
      </c>
      <c r="S1885" s="224" t="str">
        <f t="shared" ca="1" si="267"/>
        <v/>
      </c>
      <c r="T1885" s="224" t="str">
        <f ca="1">IF(B1885="","",IF(ISERROR(MATCH($J1885,SorP!$B$1:$B$6230,0)),"",INDIRECT("'SorP'!$A$"&amp;MATCH($J1885,SorP!$B$1:$B$6230,0))))</f>
        <v/>
      </c>
      <c r="U1885" s="240"/>
      <c r="V1885" s="274" t="e">
        <f>IF(C1885="",NA(),MATCH($B1885&amp;$C1885,'Smelter Look-up'!$J:$J,0))</f>
        <v>#N/A</v>
      </c>
      <c r="W1885" s="275"/>
      <c r="X1885" s="275">
        <f t="shared" ca="1" si="268"/>
        <v>0</v>
      </c>
      <c r="Y1885" s="275"/>
      <c r="Z1885" s="275"/>
      <c r="AB1885" s="277" t="str">
        <f t="shared" si="269"/>
        <v/>
      </c>
    </row>
    <row r="1886" spans="1:28" s="276" customFormat="1" ht="20.25">
      <c r="A1886" s="330"/>
      <c r="B1886" s="216" t="str">
        <f>IF(LEN(A1886)=0,"",INDEX('Smelter Look-up'!$A:$A,MATCH($A1886,'Smelter Look-up'!$E:$E,0)))</f>
        <v/>
      </c>
      <c r="C1886" s="220" t="str">
        <f>IF(LEN(A1886)=0,"",INDEX('Smelter Look-up'!$C:$C,MATCH($A1886,'Smelter Look-up'!$E:$E,0)))</f>
        <v/>
      </c>
      <c r="D1886" s="282"/>
      <c r="E1886" s="216" t="str">
        <f ca="1">IF(ISERROR($V1886),"",OFFSET('Smelter Look-up'!$D$4,$V1886-4,0)&amp;"")</f>
        <v/>
      </c>
      <c r="F1886" s="216" t="str">
        <f ca="1">IF(ISERROR($V1886),"",OFFSET('Smelter Look-up'!$E$4,$V1886-4,0))</f>
        <v/>
      </c>
      <c r="G1886" s="216" t="str">
        <f ca="1">IF(C1886=$X$4,"Enter smelter details",IF(ISERROR($V1886),"",OFFSET('Smelter Look-up'!$F$4,$V1886-4,0)))</f>
        <v/>
      </c>
      <c r="H1886" s="217" t="str">
        <f ca="1">IF(ISERROR($V1886),"",OFFSET('Smelter Look-up'!$G$4,$V1886-4,0))</f>
        <v/>
      </c>
      <c r="I1886" s="218" t="str">
        <f ca="1">IF(ISERROR($V1886),"",OFFSET('Smelter Look-up'!$H$4,$V1886-4,0))</f>
        <v/>
      </c>
      <c r="J1886" s="218" t="str">
        <f ca="1">IF(ISERROR($V1886),"",OFFSET('Smelter Look-up'!$I$4,$V1886-4,0))</f>
        <v/>
      </c>
      <c r="K1886" s="272"/>
      <c r="L1886" s="272"/>
      <c r="M1886" s="272"/>
      <c r="N1886" s="272"/>
      <c r="O1886" s="272"/>
      <c r="P1886" s="219"/>
      <c r="Q1886" s="273"/>
      <c r="R1886" s="216" t="str">
        <f ca="1">IF(ISERROR($V1886),"",OFFSET('Smelter Look-up'!$C$4,$V1886-4,0)&amp;"")</f>
        <v/>
      </c>
      <c r="S1886" s="224" t="str">
        <f t="shared" ca="1" si="267"/>
        <v/>
      </c>
      <c r="T1886" s="224" t="str">
        <f ca="1">IF(B1886="","",IF(ISERROR(MATCH($J1886,SorP!$B$1:$B$6230,0)),"",INDIRECT("'SorP'!$A$"&amp;MATCH($J1886,SorP!$B$1:$B$6230,0))))</f>
        <v/>
      </c>
      <c r="U1886" s="240"/>
      <c r="V1886" s="274" t="e">
        <f>IF(C1886="",NA(),MATCH($B1886&amp;$C1886,'Smelter Look-up'!$J:$J,0))</f>
        <v>#N/A</v>
      </c>
      <c r="W1886" s="275"/>
      <c r="X1886" s="275">
        <f t="shared" ca="1" si="268"/>
        <v>0</v>
      </c>
      <c r="Y1886" s="275"/>
      <c r="Z1886" s="275"/>
      <c r="AB1886" s="277" t="str">
        <f t="shared" si="269"/>
        <v/>
      </c>
    </row>
    <row r="1887" spans="1:28" s="276" customFormat="1" ht="20.25">
      <c r="A1887" s="330"/>
      <c r="B1887" s="216" t="str">
        <f>IF(LEN(A1887)=0,"",INDEX('Smelter Look-up'!$A:$A,MATCH($A1887,'Smelter Look-up'!$E:$E,0)))</f>
        <v/>
      </c>
      <c r="C1887" s="220" t="str">
        <f>IF(LEN(A1887)=0,"",INDEX('Smelter Look-up'!$C:$C,MATCH($A1887,'Smelter Look-up'!$E:$E,0)))</f>
        <v/>
      </c>
      <c r="D1887" s="282"/>
      <c r="E1887" s="216" t="str">
        <f ca="1">IF(ISERROR($V1887),"",OFFSET('Smelter Look-up'!$D$4,$V1887-4,0)&amp;"")</f>
        <v/>
      </c>
      <c r="F1887" s="216" t="str">
        <f ca="1">IF(ISERROR($V1887),"",OFFSET('Smelter Look-up'!$E$4,$V1887-4,0))</f>
        <v/>
      </c>
      <c r="G1887" s="216" t="str">
        <f ca="1">IF(C1887=$X$4,"Enter smelter details",IF(ISERROR($V1887),"",OFFSET('Smelter Look-up'!$F$4,$V1887-4,0)))</f>
        <v/>
      </c>
      <c r="H1887" s="217" t="str">
        <f ca="1">IF(ISERROR($V1887),"",OFFSET('Smelter Look-up'!$G$4,$V1887-4,0))</f>
        <v/>
      </c>
      <c r="I1887" s="218" t="str">
        <f ca="1">IF(ISERROR($V1887),"",OFFSET('Smelter Look-up'!$H$4,$V1887-4,0))</f>
        <v/>
      </c>
      <c r="J1887" s="218" t="str">
        <f ca="1">IF(ISERROR($V1887),"",OFFSET('Smelter Look-up'!$I$4,$V1887-4,0))</f>
        <v/>
      </c>
      <c r="K1887" s="272"/>
      <c r="L1887" s="272"/>
      <c r="M1887" s="272"/>
      <c r="N1887" s="272"/>
      <c r="O1887" s="272"/>
      <c r="P1887" s="219"/>
      <c r="Q1887" s="273"/>
      <c r="R1887" s="216" t="str">
        <f ca="1">IF(ISERROR($V1887),"",OFFSET('Smelter Look-up'!$C$4,$V1887-4,0)&amp;"")</f>
        <v/>
      </c>
      <c r="S1887" s="224" t="str">
        <f t="shared" ca="1" si="267"/>
        <v/>
      </c>
      <c r="T1887" s="224" t="str">
        <f ca="1">IF(B1887="","",IF(ISERROR(MATCH($J1887,SorP!$B$1:$B$6230,0)),"",INDIRECT("'SorP'!$A$"&amp;MATCH($J1887,SorP!$B$1:$B$6230,0))))</f>
        <v/>
      </c>
      <c r="U1887" s="240"/>
      <c r="V1887" s="274" t="e">
        <f>IF(C1887="",NA(),MATCH($B1887&amp;$C1887,'Smelter Look-up'!$J:$J,0))</f>
        <v>#N/A</v>
      </c>
      <c r="W1887" s="275"/>
      <c r="X1887" s="275">
        <f t="shared" ca="1" si="268"/>
        <v>0</v>
      </c>
      <c r="Y1887" s="275"/>
      <c r="Z1887" s="275"/>
      <c r="AB1887" s="277" t="str">
        <f t="shared" si="269"/>
        <v/>
      </c>
    </row>
    <row r="1888" spans="1:28" s="276" customFormat="1" ht="20.25">
      <c r="A1888" s="330"/>
      <c r="B1888" s="216" t="str">
        <f>IF(LEN(A1888)=0,"",INDEX('Smelter Look-up'!$A:$A,MATCH($A1888,'Smelter Look-up'!$E:$E,0)))</f>
        <v/>
      </c>
      <c r="C1888" s="220" t="str">
        <f>IF(LEN(A1888)=0,"",INDEX('Smelter Look-up'!$C:$C,MATCH($A1888,'Smelter Look-up'!$E:$E,0)))</f>
        <v/>
      </c>
      <c r="D1888" s="282"/>
      <c r="E1888" s="216" t="str">
        <f ca="1">IF(ISERROR($V1888),"",OFFSET('Smelter Look-up'!$D$4,$V1888-4,0)&amp;"")</f>
        <v/>
      </c>
      <c r="F1888" s="216" t="str">
        <f ca="1">IF(ISERROR($V1888),"",OFFSET('Smelter Look-up'!$E$4,$V1888-4,0))</f>
        <v/>
      </c>
      <c r="G1888" s="216" t="str">
        <f ca="1">IF(C1888=$X$4,"Enter smelter details",IF(ISERROR($V1888),"",OFFSET('Smelter Look-up'!$F$4,$V1888-4,0)))</f>
        <v/>
      </c>
      <c r="H1888" s="217" t="str">
        <f ca="1">IF(ISERROR($V1888),"",OFFSET('Smelter Look-up'!$G$4,$V1888-4,0))</f>
        <v/>
      </c>
      <c r="I1888" s="218" t="str">
        <f ca="1">IF(ISERROR($V1888),"",OFFSET('Smelter Look-up'!$H$4,$V1888-4,0))</f>
        <v/>
      </c>
      <c r="J1888" s="218" t="str">
        <f ca="1">IF(ISERROR($V1888),"",OFFSET('Smelter Look-up'!$I$4,$V1888-4,0))</f>
        <v/>
      </c>
      <c r="K1888" s="272"/>
      <c r="L1888" s="272"/>
      <c r="M1888" s="272"/>
      <c r="N1888" s="272"/>
      <c r="O1888" s="272"/>
      <c r="P1888" s="219"/>
      <c r="Q1888" s="273"/>
      <c r="R1888" s="216" t="str">
        <f ca="1">IF(ISERROR($V1888),"",OFFSET('Smelter Look-up'!$C$4,$V1888-4,0)&amp;"")</f>
        <v/>
      </c>
      <c r="S1888" s="224" t="str">
        <f t="shared" ca="1" si="267"/>
        <v/>
      </c>
      <c r="T1888" s="224" t="str">
        <f ca="1">IF(B1888="","",IF(ISERROR(MATCH($J1888,SorP!$B$1:$B$6230,0)),"",INDIRECT("'SorP'!$A$"&amp;MATCH($J1888,SorP!$B$1:$B$6230,0))))</f>
        <v/>
      </c>
      <c r="U1888" s="240"/>
      <c r="V1888" s="274" t="e">
        <f>IF(C1888="",NA(),MATCH($B1888&amp;$C1888,'Smelter Look-up'!$J:$J,0))</f>
        <v>#N/A</v>
      </c>
      <c r="W1888" s="275"/>
      <c r="X1888" s="275">
        <f t="shared" ca="1" si="268"/>
        <v>0</v>
      </c>
      <c r="Y1888" s="275"/>
      <c r="Z1888" s="275"/>
      <c r="AB1888" s="277" t="str">
        <f t="shared" si="269"/>
        <v/>
      </c>
    </row>
    <row r="1889" spans="1:28" s="276" customFormat="1" ht="20.25">
      <c r="A1889" s="330"/>
      <c r="B1889" s="216" t="str">
        <f>IF(LEN(A1889)=0,"",INDEX('Smelter Look-up'!$A:$A,MATCH($A1889,'Smelter Look-up'!$E:$E,0)))</f>
        <v/>
      </c>
      <c r="C1889" s="220" t="str">
        <f>IF(LEN(A1889)=0,"",INDEX('Smelter Look-up'!$C:$C,MATCH($A1889,'Smelter Look-up'!$E:$E,0)))</f>
        <v/>
      </c>
      <c r="D1889" s="282"/>
      <c r="E1889" s="216" t="str">
        <f ca="1">IF(ISERROR($V1889),"",OFFSET('Smelter Look-up'!$D$4,$V1889-4,0)&amp;"")</f>
        <v/>
      </c>
      <c r="F1889" s="216" t="str">
        <f ca="1">IF(ISERROR($V1889),"",OFFSET('Smelter Look-up'!$E$4,$V1889-4,0))</f>
        <v/>
      </c>
      <c r="G1889" s="216" t="str">
        <f ca="1">IF(C1889=$X$4,"Enter smelter details",IF(ISERROR($V1889),"",OFFSET('Smelter Look-up'!$F$4,$V1889-4,0)))</f>
        <v/>
      </c>
      <c r="H1889" s="217" t="str">
        <f ca="1">IF(ISERROR($V1889),"",OFFSET('Smelter Look-up'!$G$4,$V1889-4,0))</f>
        <v/>
      </c>
      <c r="I1889" s="218" t="str">
        <f ca="1">IF(ISERROR($V1889),"",OFFSET('Smelter Look-up'!$H$4,$V1889-4,0))</f>
        <v/>
      </c>
      <c r="J1889" s="218" t="str">
        <f ca="1">IF(ISERROR($V1889),"",OFFSET('Smelter Look-up'!$I$4,$V1889-4,0))</f>
        <v/>
      </c>
      <c r="K1889" s="272"/>
      <c r="L1889" s="272"/>
      <c r="M1889" s="272"/>
      <c r="N1889" s="272"/>
      <c r="O1889" s="272"/>
      <c r="P1889" s="219"/>
      <c r="Q1889" s="273"/>
      <c r="R1889" s="216" t="str">
        <f ca="1">IF(ISERROR($V1889),"",OFFSET('Smelter Look-up'!$C$4,$V1889-4,0)&amp;"")</f>
        <v/>
      </c>
      <c r="S1889" s="224" t="str">
        <f t="shared" ca="1" si="267"/>
        <v/>
      </c>
      <c r="T1889" s="224" t="str">
        <f ca="1">IF(B1889="","",IF(ISERROR(MATCH($J1889,SorP!$B$1:$B$6230,0)),"",INDIRECT("'SorP'!$A$"&amp;MATCH($J1889,SorP!$B$1:$B$6230,0))))</f>
        <v/>
      </c>
      <c r="U1889" s="240"/>
      <c r="V1889" s="274" t="e">
        <f>IF(C1889="",NA(),MATCH($B1889&amp;$C1889,'Smelter Look-up'!$J:$J,0))</f>
        <v>#N/A</v>
      </c>
      <c r="W1889" s="275"/>
      <c r="X1889" s="275">
        <f t="shared" ca="1" si="268"/>
        <v>0</v>
      </c>
      <c r="Y1889" s="275"/>
      <c r="Z1889" s="275"/>
      <c r="AB1889" s="277" t="str">
        <f t="shared" si="269"/>
        <v/>
      </c>
    </row>
    <row r="1890" spans="1:28" s="276" customFormat="1" ht="20.25">
      <c r="A1890" s="330"/>
      <c r="B1890" s="216" t="str">
        <f>IF(LEN(A1890)=0,"",INDEX('Smelter Look-up'!$A:$A,MATCH($A1890,'Smelter Look-up'!$E:$E,0)))</f>
        <v/>
      </c>
      <c r="C1890" s="220" t="str">
        <f>IF(LEN(A1890)=0,"",INDEX('Smelter Look-up'!$C:$C,MATCH($A1890,'Smelter Look-up'!$E:$E,0)))</f>
        <v/>
      </c>
      <c r="D1890" s="282"/>
      <c r="E1890" s="216" t="str">
        <f ca="1">IF(ISERROR($V1890),"",OFFSET('Smelter Look-up'!$D$4,$V1890-4,0)&amp;"")</f>
        <v/>
      </c>
      <c r="F1890" s="216" t="str">
        <f ca="1">IF(ISERROR($V1890),"",OFFSET('Smelter Look-up'!$E$4,$V1890-4,0))</f>
        <v/>
      </c>
      <c r="G1890" s="216" t="str">
        <f ca="1">IF(C1890=$X$4,"Enter smelter details",IF(ISERROR($V1890),"",OFFSET('Smelter Look-up'!$F$4,$V1890-4,0)))</f>
        <v/>
      </c>
      <c r="H1890" s="217" t="str">
        <f ca="1">IF(ISERROR($V1890),"",OFFSET('Smelter Look-up'!$G$4,$V1890-4,0))</f>
        <v/>
      </c>
      <c r="I1890" s="218" t="str">
        <f ca="1">IF(ISERROR($V1890),"",OFFSET('Smelter Look-up'!$H$4,$V1890-4,0))</f>
        <v/>
      </c>
      <c r="J1890" s="218" t="str">
        <f ca="1">IF(ISERROR($V1890),"",OFFSET('Smelter Look-up'!$I$4,$V1890-4,0))</f>
        <v/>
      </c>
      <c r="K1890" s="272"/>
      <c r="L1890" s="272"/>
      <c r="M1890" s="272"/>
      <c r="N1890" s="272"/>
      <c r="O1890" s="272"/>
      <c r="P1890" s="219"/>
      <c r="Q1890" s="273"/>
      <c r="R1890" s="216" t="str">
        <f ca="1">IF(ISERROR($V1890),"",OFFSET('Smelter Look-up'!$C$4,$V1890-4,0)&amp;"")</f>
        <v/>
      </c>
      <c r="S1890" s="224" t="str">
        <f t="shared" ca="1" si="267"/>
        <v/>
      </c>
      <c r="T1890" s="224" t="str">
        <f ca="1">IF(B1890="","",IF(ISERROR(MATCH($J1890,SorP!$B$1:$B$6230,0)),"",INDIRECT("'SorP'!$A$"&amp;MATCH($J1890,SorP!$B$1:$B$6230,0))))</f>
        <v/>
      </c>
      <c r="U1890" s="240"/>
      <c r="V1890" s="274" t="e">
        <f>IF(C1890="",NA(),MATCH($B1890&amp;$C1890,'Smelter Look-up'!$J:$J,0))</f>
        <v>#N/A</v>
      </c>
      <c r="W1890" s="275"/>
      <c r="X1890" s="275">
        <f t="shared" ca="1" si="268"/>
        <v>0</v>
      </c>
      <c r="Y1890" s="275"/>
      <c r="Z1890" s="275"/>
      <c r="AB1890" s="277" t="str">
        <f t="shared" si="269"/>
        <v/>
      </c>
    </row>
    <row r="1891" spans="1:28" s="276" customFormat="1" ht="20.25">
      <c r="A1891" s="330"/>
      <c r="B1891" s="216" t="str">
        <f>IF(LEN(A1891)=0,"",INDEX('Smelter Look-up'!$A:$A,MATCH($A1891,'Smelter Look-up'!$E:$E,0)))</f>
        <v/>
      </c>
      <c r="C1891" s="220" t="str">
        <f>IF(LEN(A1891)=0,"",INDEX('Smelter Look-up'!$C:$C,MATCH($A1891,'Smelter Look-up'!$E:$E,0)))</f>
        <v/>
      </c>
      <c r="D1891" s="282"/>
      <c r="E1891" s="216" t="str">
        <f ca="1">IF(ISERROR($V1891),"",OFFSET('Smelter Look-up'!$D$4,$V1891-4,0)&amp;"")</f>
        <v/>
      </c>
      <c r="F1891" s="216" t="str">
        <f ca="1">IF(ISERROR($V1891),"",OFFSET('Smelter Look-up'!$E$4,$V1891-4,0))</f>
        <v/>
      </c>
      <c r="G1891" s="216" t="str">
        <f ca="1">IF(C1891=$X$4,"Enter smelter details",IF(ISERROR($V1891),"",OFFSET('Smelter Look-up'!$F$4,$V1891-4,0)))</f>
        <v/>
      </c>
      <c r="H1891" s="217" t="str">
        <f ca="1">IF(ISERROR($V1891),"",OFFSET('Smelter Look-up'!$G$4,$V1891-4,0))</f>
        <v/>
      </c>
      <c r="I1891" s="218" t="str">
        <f ca="1">IF(ISERROR($V1891),"",OFFSET('Smelter Look-up'!$H$4,$V1891-4,0))</f>
        <v/>
      </c>
      <c r="J1891" s="218" t="str">
        <f ca="1">IF(ISERROR($V1891),"",OFFSET('Smelter Look-up'!$I$4,$V1891-4,0))</f>
        <v/>
      </c>
      <c r="K1891" s="272"/>
      <c r="L1891" s="272"/>
      <c r="M1891" s="272"/>
      <c r="N1891" s="272"/>
      <c r="O1891" s="272"/>
      <c r="P1891" s="219"/>
      <c r="Q1891" s="273"/>
      <c r="R1891" s="216" t="str">
        <f ca="1">IF(ISERROR($V1891),"",OFFSET('Smelter Look-up'!$C$4,$V1891-4,0)&amp;"")</f>
        <v/>
      </c>
      <c r="S1891" s="224" t="str">
        <f t="shared" ca="1" si="267"/>
        <v/>
      </c>
      <c r="T1891" s="224" t="str">
        <f ca="1">IF(B1891="","",IF(ISERROR(MATCH($J1891,SorP!$B$1:$B$6230,0)),"",INDIRECT("'SorP'!$A$"&amp;MATCH($J1891,SorP!$B$1:$B$6230,0))))</f>
        <v/>
      </c>
      <c r="U1891" s="240"/>
      <c r="V1891" s="274" t="e">
        <f>IF(C1891="",NA(),MATCH($B1891&amp;$C1891,'Smelter Look-up'!$J:$J,0))</f>
        <v>#N/A</v>
      </c>
      <c r="W1891" s="275"/>
      <c r="X1891" s="275">
        <f t="shared" ca="1" si="268"/>
        <v>0</v>
      </c>
      <c r="Y1891" s="275"/>
      <c r="Z1891" s="275"/>
      <c r="AB1891" s="277" t="str">
        <f t="shared" si="269"/>
        <v/>
      </c>
    </row>
    <row r="1892" spans="1:28" s="276" customFormat="1" ht="20.25">
      <c r="A1892" s="330"/>
      <c r="B1892" s="216" t="str">
        <f>IF(LEN(A1892)=0,"",INDEX('Smelter Look-up'!$A:$A,MATCH($A1892,'Smelter Look-up'!$E:$E,0)))</f>
        <v/>
      </c>
      <c r="C1892" s="220" t="str">
        <f>IF(LEN(A1892)=0,"",INDEX('Smelter Look-up'!$C:$C,MATCH($A1892,'Smelter Look-up'!$E:$E,0)))</f>
        <v/>
      </c>
      <c r="D1892" s="282"/>
      <c r="E1892" s="216" t="str">
        <f ca="1">IF(ISERROR($V1892),"",OFFSET('Smelter Look-up'!$D$4,$V1892-4,0)&amp;"")</f>
        <v/>
      </c>
      <c r="F1892" s="216" t="str">
        <f ca="1">IF(ISERROR($V1892),"",OFFSET('Smelter Look-up'!$E$4,$V1892-4,0))</f>
        <v/>
      </c>
      <c r="G1892" s="216" t="str">
        <f ca="1">IF(C1892=$X$4,"Enter smelter details",IF(ISERROR($V1892),"",OFFSET('Smelter Look-up'!$F$4,$V1892-4,0)))</f>
        <v/>
      </c>
      <c r="H1892" s="217" t="str">
        <f ca="1">IF(ISERROR($V1892),"",OFFSET('Smelter Look-up'!$G$4,$V1892-4,0))</f>
        <v/>
      </c>
      <c r="I1892" s="218" t="str">
        <f ca="1">IF(ISERROR($V1892),"",OFFSET('Smelter Look-up'!$H$4,$V1892-4,0))</f>
        <v/>
      </c>
      <c r="J1892" s="218" t="str">
        <f ca="1">IF(ISERROR($V1892),"",OFFSET('Smelter Look-up'!$I$4,$V1892-4,0))</f>
        <v/>
      </c>
      <c r="K1892" s="272"/>
      <c r="L1892" s="272"/>
      <c r="M1892" s="272"/>
      <c r="N1892" s="272"/>
      <c r="O1892" s="272"/>
      <c r="P1892" s="219"/>
      <c r="Q1892" s="273"/>
      <c r="R1892" s="216" t="str">
        <f ca="1">IF(ISERROR($V1892),"",OFFSET('Smelter Look-up'!$C$4,$V1892-4,0)&amp;"")</f>
        <v/>
      </c>
      <c r="S1892" s="224" t="str">
        <f t="shared" ca="1" si="267"/>
        <v/>
      </c>
      <c r="T1892" s="224" t="str">
        <f ca="1">IF(B1892="","",IF(ISERROR(MATCH($J1892,SorP!$B$1:$B$6230,0)),"",INDIRECT("'SorP'!$A$"&amp;MATCH($J1892,SorP!$B$1:$B$6230,0))))</f>
        <v/>
      </c>
      <c r="U1892" s="240"/>
      <c r="V1892" s="274" t="e">
        <f>IF(C1892="",NA(),MATCH($B1892&amp;$C1892,'Smelter Look-up'!$J:$J,0))</f>
        <v>#N/A</v>
      </c>
      <c r="W1892" s="275"/>
      <c r="X1892" s="275">
        <f t="shared" ca="1" si="268"/>
        <v>0</v>
      </c>
      <c r="Y1892" s="275"/>
      <c r="Z1892" s="275"/>
      <c r="AB1892" s="277" t="str">
        <f t="shared" si="269"/>
        <v/>
      </c>
    </row>
    <row r="1893" spans="1:28" s="276" customFormat="1" ht="20.25">
      <c r="A1893" s="330"/>
      <c r="B1893" s="216" t="str">
        <f>IF(LEN(A1893)=0,"",INDEX('Smelter Look-up'!$A:$A,MATCH($A1893,'Smelter Look-up'!$E:$E,0)))</f>
        <v/>
      </c>
      <c r="C1893" s="220" t="str">
        <f>IF(LEN(A1893)=0,"",INDEX('Smelter Look-up'!$C:$C,MATCH($A1893,'Smelter Look-up'!$E:$E,0)))</f>
        <v/>
      </c>
      <c r="D1893" s="282"/>
      <c r="E1893" s="216" t="str">
        <f ca="1">IF(ISERROR($V1893),"",OFFSET('Smelter Look-up'!$D$4,$V1893-4,0)&amp;"")</f>
        <v/>
      </c>
      <c r="F1893" s="216" t="str">
        <f ca="1">IF(ISERROR($V1893),"",OFFSET('Smelter Look-up'!$E$4,$V1893-4,0))</f>
        <v/>
      </c>
      <c r="G1893" s="216" t="str">
        <f ca="1">IF(C1893=$X$4,"Enter smelter details",IF(ISERROR($V1893),"",OFFSET('Smelter Look-up'!$F$4,$V1893-4,0)))</f>
        <v/>
      </c>
      <c r="H1893" s="217" t="str">
        <f ca="1">IF(ISERROR($V1893),"",OFFSET('Smelter Look-up'!$G$4,$V1893-4,0))</f>
        <v/>
      </c>
      <c r="I1893" s="218" t="str">
        <f ca="1">IF(ISERROR($V1893),"",OFFSET('Smelter Look-up'!$H$4,$V1893-4,0))</f>
        <v/>
      </c>
      <c r="J1893" s="218" t="str">
        <f ca="1">IF(ISERROR($V1893),"",OFFSET('Smelter Look-up'!$I$4,$V1893-4,0))</f>
        <v/>
      </c>
      <c r="K1893" s="272"/>
      <c r="L1893" s="272"/>
      <c r="M1893" s="272"/>
      <c r="N1893" s="272"/>
      <c r="O1893" s="272"/>
      <c r="P1893" s="219"/>
      <c r="Q1893" s="273"/>
      <c r="R1893" s="216" t="str">
        <f ca="1">IF(ISERROR($V1893),"",OFFSET('Smelter Look-up'!$C$4,$V1893-4,0)&amp;"")</f>
        <v/>
      </c>
      <c r="S1893" s="224" t="str">
        <f t="shared" ca="1" si="267"/>
        <v/>
      </c>
      <c r="T1893" s="224" t="str">
        <f ca="1">IF(B1893="","",IF(ISERROR(MATCH($J1893,SorP!$B$1:$B$6230,0)),"",INDIRECT("'SorP'!$A$"&amp;MATCH($J1893,SorP!$B$1:$B$6230,0))))</f>
        <v/>
      </c>
      <c r="U1893" s="240"/>
      <c r="V1893" s="274" t="e">
        <f>IF(C1893="",NA(),MATCH($B1893&amp;$C1893,'Smelter Look-up'!$J:$J,0))</f>
        <v>#N/A</v>
      </c>
      <c r="W1893" s="275"/>
      <c r="X1893" s="275">
        <f t="shared" ca="1" si="268"/>
        <v>0</v>
      </c>
      <c r="Y1893" s="275"/>
      <c r="Z1893" s="275"/>
      <c r="AB1893" s="277" t="str">
        <f t="shared" si="269"/>
        <v/>
      </c>
    </row>
    <row r="1894" spans="1:28" s="276" customFormat="1" ht="20.25">
      <c r="A1894" s="330"/>
      <c r="B1894" s="216" t="str">
        <f>IF(LEN(A1894)=0,"",INDEX('Smelter Look-up'!$A:$A,MATCH($A1894,'Smelter Look-up'!$E:$E,0)))</f>
        <v/>
      </c>
      <c r="C1894" s="220" t="str">
        <f>IF(LEN(A1894)=0,"",INDEX('Smelter Look-up'!$C:$C,MATCH($A1894,'Smelter Look-up'!$E:$E,0)))</f>
        <v/>
      </c>
      <c r="D1894" s="282"/>
      <c r="E1894" s="216" t="str">
        <f ca="1">IF(ISERROR($V1894),"",OFFSET('Smelter Look-up'!$D$4,$V1894-4,0)&amp;"")</f>
        <v/>
      </c>
      <c r="F1894" s="216" t="str">
        <f ca="1">IF(ISERROR($V1894),"",OFFSET('Smelter Look-up'!$E$4,$V1894-4,0))</f>
        <v/>
      </c>
      <c r="G1894" s="216" t="str">
        <f ca="1">IF(C1894=$X$4,"Enter smelter details",IF(ISERROR($V1894),"",OFFSET('Smelter Look-up'!$F$4,$V1894-4,0)))</f>
        <v/>
      </c>
      <c r="H1894" s="217" t="str">
        <f ca="1">IF(ISERROR($V1894),"",OFFSET('Smelter Look-up'!$G$4,$V1894-4,0))</f>
        <v/>
      </c>
      <c r="I1894" s="218" t="str">
        <f ca="1">IF(ISERROR($V1894),"",OFFSET('Smelter Look-up'!$H$4,$V1894-4,0))</f>
        <v/>
      </c>
      <c r="J1894" s="218" t="str">
        <f ca="1">IF(ISERROR($V1894),"",OFFSET('Smelter Look-up'!$I$4,$V1894-4,0))</f>
        <v/>
      </c>
      <c r="K1894" s="272"/>
      <c r="L1894" s="272"/>
      <c r="M1894" s="272"/>
      <c r="N1894" s="272"/>
      <c r="O1894" s="272"/>
      <c r="P1894" s="219"/>
      <c r="Q1894" s="273"/>
      <c r="R1894" s="216" t="str">
        <f ca="1">IF(ISERROR($V1894),"",OFFSET('Smelter Look-up'!$C$4,$V1894-4,0)&amp;"")</f>
        <v/>
      </c>
      <c r="S1894" s="224" t="str">
        <f t="shared" ca="1" si="267"/>
        <v/>
      </c>
      <c r="T1894" s="224" t="str">
        <f ca="1">IF(B1894="","",IF(ISERROR(MATCH($J1894,SorP!$B$1:$B$6230,0)),"",INDIRECT("'SorP'!$A$"&amp;MATCH($J1894,SorP!$B$1:$B$6230,0))))</f>
        <v/>
      </c>
      <c r="U1894" s="240"/>
      <c r="V1894" s="274" t="e">
        <f>IF(C1894="",NA(),MATCH($B1894&amp;$C1894,'Smelter Look-up'!$J:$J,0))</f>
        <v>#N/A</v>
      </c>
      <c r="W1894" s="275"/>
      <c r="X1894" s="275">
        <f t="shared" ca="1" si="268"/>
        <v>0</v>
      </c>
      <c r="Y1894" s="275"/>
      <c r="Z1894" s="275"/>
      <c r="AB1894" s="277" t="str">
        <f t="shared" si="269"/>
        <v/>
      </c>
    </row>
    <row r="1895" spans="1:28" s="276" customFormat="1" ht="20.25">
      <c r="A1895" s="330"/>
      <c r="B1895" s="216" t="str">
        <f>IF(LEN(A1895)=0,"",INDEX('Smelter Look-up'!$A:$A,MATCH($A1895,'Smelter Look-up'!$E:$E,0)))</f>
        <v/>
      </c>
      <c r="C1895" s="220" t="str">
        <f>IF(LEN(A1895)=0,"",INDEX('Smelter Look-up'!$C:$C,MATCH($A1895,'Smelter Look-up'!$E:$E,0)))</f>
        <v/>
      </c>
      <c r="D1895" s="282"/>
      <c r="E1895" s="216" t="str">
        <f ca="1">IF(ISERROR($V1895),"",OFFSET('Smelter Look-up'!$D$4,$V1895-4,0)&amp;"")</f>
        <v/>
      </c>
      <c r="F1895" s="216" t="str">
        <f ca="1">IF(ISERROR($V1895),"",OFFSET('Smelter Look-up'!$E$4,$V1895-4,0))</f>
        <v/>
      </c>
      <c r="G1895" s="216" t="str">
        <f ca="1">IF(C1895=$X$4,"Enter smelter details",IF(ISERROR($V1895),"",OFFSET('Smelter Look-up'!$F$4,$V1895-4,0)))</f>
        <v/>
      </c>
      <c r="H1895" s="217" t="str">
        <f ca="1">IF(ISERROR($V1895),"",OFFSET('Smelter Look-up'!$G$4,$V1895-4,0))</f>
        <v/>
      </c>
      <c r="I1895" s="218" t="str">
        <f ca="1">IF(ISERROR($V1895),"",OFFSET('Smelter Look-up'!$H$4,$V1895-4,0))</f>
        <v/>
      </c>
      <c r="J1895" s="218" t="str">
        <f ca="1">IF(ISERROR($V1895),"",OFFSET('Smelter Look-up'!$I$4,$V1895-4,0))</f>
        <v/>
      </c>
      <c r="K1895" s="272"/>
      <c r="L1895" s="272"/>
      <c r="M1895" s="272"/>
      <c r="N1895" s="272"/>
      <c r="O1895" s="272"/>
      <c r="P1895" s="219"/>
      <c r="Q1895" s="273"/>
      <c r="R1895" s="216" t="str">
        <f ca="1">IF(ISERROR($V1895),"",OFFSET('Smelter Look-up'!$C$4,$V1895-4,0)&amp;"")</f>
        <v/>
      </c>
      <c r="S1895" s="224" t="str">
        <f t="shared" ca="1" si="267"/>
        <v/>
      </c>
      <c r="T1895" s="224" t="str">
        <f ca="1">IF(B1895="","",IF(ISERROR(MATCH($J1895,SorP!$B$1:$B$6230,0)),"",INDIRECT("'SorP'!$A$"&amp;MATCH($J1895,SorP!$B$1:$B$6230,0))))</f>
        <v/>
      </c>
      <c r="U1895" s="240"/>
      <c r="V1895" s="274" t="e">
        <f>IF(C1895="",NA(),MATCH($B1895&amp;$C1895,'Smelter Look-up'!$J:$J,0))</f>
        <v>#N/A</v>
      </c>
      <c r="W1895" s="275"/>
      <c r="X1895" s="275">
        <f t="shared" ca="1" si="268"/>
        <v>0</v>
      </c>
      <c r="Y1895" s="275"/>
      <c r="Z1895" s="275"/>
      <c r="AB1895" s="277" t="str">
        <f t="shared" si="269"/>
        <v/>
      </c>
    </row>
    <row r="1896" spans="1:28" s="276" customFormat="1" ht="20.25">
      <c r="A1896" s="330"/>
      <c r="B1896" s="216" t="str">
        <f>IF(LEN(A1896)=0,"",INDEX('Smelter Look-up'!$A:$A,MATCH($A1896,'Smelter Look-up'!$E:$E,0)))</f>
        <v/>
      </c>
      <c r="C1896" s="220" t="str">
        <f>IF(LEN(A1896)=0,"",INDEX('Smelter Look-up'!$C:$C,MATCH($A1896,'Smelter Look-up'!$E:$E,0)))</f>
        <v/>
      </c>
      <c r="D1896" s="282"/>
      <c r="E1896" s="216" t="str">
        <f ca="1">IF(ISERROR($V1896),"",OFFSET('Smelter Look-up'!$D$4,$V1896-4,0)&amp;"")</f>
        <v/>
      </c>
      <c r="F1896" s="216" t="str">
        <f ca="1">IF(ISERROR($V1896),"",OFFSET('Smelter Look-up'!$E$4,$V1896-4,0))</f>
        <v/>
      </c>
      <c r="G1896" s="216" t="str">
        <f ca="1">IF(C1896=$X$4,"Enter smelter details",IF(ISERROR($V1896),"",OFFSET('Smelter Look-up'!$F$4,$V1896-4,0)))</f>
        <v/>
      </c>
      <c r="H1896" s="217" t="str">
        <f ca="1">IF(ISERROR($V1896),"",OFFSET('Smelter Look-up'!$G$4,$V1896-4,0))</f>
        <v/>
      </c>
      <c r="I1896" s="218" t="str">
        <f ca="1">IF(ISERROR($V1896),"",OFFSET('Smelter Look-up'!$H$4,$V1896-4,0))</f>
        <v/>
      </c>
      <c r="J1896" s="218" t="str">
        <f ca="1">IF(ISERROR($V1896),"",OFFSET('Smelter Look-up'!$I$4,$V1896-4,0))</f>
        <v/>
      </c>
      <c r="K1896" s="272"/>
      <c r="L1896" s="272"/>
      <c r="M1896" s="272"/>
      <c r="N1896" s="272"/>
      <c r="O1896" s="272"/>
      <c r="P1896" s="219"/>
      <c r="Q1896" s="273"/>
      <c r="R1896" s="216" t="str">
        <f ca="1">IF(ISERROR($V1896),"",OFFSET('Smelter Look-up'!$C$4,$V1896-4,0)&amp;"")</f>
        <v/>
      </c>
      <c r="S1896" s="224" t="str">
        <f t="shared" ca="1" si="267"/>
        <v/>
      </c>
      <c r="T1896" s="224" t="str">
        <f ca="1">IF(B1896="","",IF(ISERROR(MATCH($J1896,SorP!$B$1:$B$6230,0)),"",INDIRECT("'SorP'!$A$"&amp;MATCH($J1896,SorP!$B$1:$B$6230,0))))</f>
        <v/>
      </c>
      <c r="U1896" s="240"/>
      <c r="V1896" s="274" t="e">
        <f>IF(C1896="",NA(),MATCH($B1896&amp;$C1896,'Smelter Look-up'!$J:$J,0))</f>
        <v>#N/A</v>
      </c>
      <c r="W1896" s="275"/>
      <c r="X1896" s="275">
        <f t="shared" ca="1" si="268"/>
        <v>0</v>
      </c>
      <c r="Y1896" s="275"/>
      <c r="Z1896" s="275"/>
      <c r="AB1896" s="277" t="str">
        <f t="shared" si="269"/>
        <v/>
      </c>
    </row>
    <row r="1897" spans="1:28" s="276" customFormat="1" ht="20.25">
      <c r="A1897" s="330"/>
      <c r="B1897" s="216" t="str">
        <f>IF(LEN(A1897)=0,"",INDEX('Smelter Look-up'!$A:$A,MATCH($A1897,'Smelter Look-up'!$E:$E,0)))</f>
        <v/>
      </c>
      <c r="C1897" s="220" t="str">
        <f>IF(LEN(A1897)=0,"",INDEX('Smelter Look-up'!$C:$C,MATCH($A1897,'Smelter Look-up'!$E:$E,0)))</f>
        <v/>
      </c>
      <c r="D1897" s="282"/>
      <c r="E1897" s="216" t="str">
        <f ca="1">IF(ISERROR($V1897),"",OFFSET('Smelter Look-up'!$D$4,$V1897-4,0)&amp;"")</f>
        <v/>
      </c>
      <c r="F1897" s="216" t="str">
        <f ca="1">IF(ISERROR($V1897),"",OFFSET('Smelter Look-up'!$E$4,$V1897-4,0))</f>
        <v/>
      </c>
      <c r="G1897" s="216" t="str">
        <f ca="1">IF(C1897=$X$4,"Enter smelter details",IF(ISERROR($V1897),"",OFFSET('Smelter Look-up'!$F$4,$V1897-4,0)))</f>
        <v/>
      </c>
      <c r="H1897" s="217" t="str">
        <f ca="1">IF(ISERROR($V1897),"",OFFSET('Smelter Look-up'!$G$4,$V1897-4,0))</f>
        <v/>
      </c>
      <c r="I1897" s="218" t="str">
        <f ca="1">IF(ISERROR($V1897),"",OFFSET('Smelter Look-up'!$H$4,$V1897-4,0))</f>
        <v/>
      </c>
      <c r="J1897" s="218" t="str">
        <f ca="1">IF(ISERROR($V1897),"",OFFSET('Smelter Look-up'!$I$4,$V1897-4,0))</f>
        <v/>
      </c>
      <c r="K1897" s="272"/>
      <c r="L1897" s="272"/>
      <c r="M1897" s="272"/>
      <c r="N1897" s="272"/>
      <c r="O1897" s="272"/>
      <c r="P1897" s="219"/>
      <c r="Q1897" s="273"/>
      <c r="R1897" s="216" t="str">
        <f ca="1">IF(ISERROR($V1897),"",OFFSET('Smelter Look-up'!$C$4,$V1897-4,0)&amp;"")</f>
        <v/>
      </c>
      <c r="S1897" s="224" t="str">
        <f t="shared" ca="1" si="267"/>
        <v/>
      </c>
      <c r="T1897" s="224" t="str">
        <f ca="1">IF(B1897="","",IF(ISERROR(MATCH($J1897,SorP!$B$1:$B$6230,0)),"",INDIRECT("'SorP'!$A$"&amp;MATCH($J1897,SorP!$B$1:$B$6230,0))))</f>
        <v/>
      </c>
      <c r="U1897" s="240"/>
      <c r="V1897" s="274" t="e">
        <f>IF(C1897="",NA(),MATCH($B1897&amp;$C1897,'Smelter Look-up'!$J:$J,0))</f>
        <v>#N/A</v>
      </c>
      <c r="W1897" s="275"/>
      <c r="X1897" s="275">
        <f t="shared" ca="1" si="268"/>
        <v>0</v>
      </c>
      <c r="Y1897" s="275"/>
      <c r="Z1897" s="275"/>
      <c r="AB1897" s="277" t="str">
        <f t="shared" si="269"/>
        <v/>
      </c>
    </row>
    <row r="1898" spans="1:28" s="276" customFormat="1" ht="20.25">
      <c r="A1898" s="330"/>
      <c r="B1898" s="216" t="str">
        <f>IF(LEN(A1898)=0,"",INDEX('Smelter Look-up'!$A:$A,MATCH($A1898,'Smelter Look-up'!$E:$E,0)))</f>
        <v/>
      </c>
      <c r="C1898" s="220" t="str">
        <f>IF(LEN(A1898)=0,"",INDEX('Smelter Look-up'!$C:$C,MATCH($A1898,'Smelter Look-up'!$E:$E,0)))</f>
        <v/>
      </c>
      <c r="D1898" s="282"/>
      <c r="E1898" s="216" t="str">
        <f ca="1">IF(ISERROR($V1898),"",OFFSET('Smelter Look-up'!$D$4,$V1898-4,0)&amp;"")</f>
        <v/>
      </c>
      <c r="F1898" s="216" t="str">
        <f ca="1">IF(ISERROR($V1898),"",OFFSET('Smelter Look-up'!$E$4,$V1898-4,0))</f>
        <v/>
      </c>
      <c r="G1898" s="216" t="str">
        <f ca="1">IF(C1898=$X$4,"Enter smelter details",IF(ISERROR($V1898),"",OFFSET('Smelter Look-up'!$F$4,$V1898-4,0)))</f>
        <v/>
      </c>
      <c r="H1898" s="217" t="str">
        <f ca="1">IF(ISERROR($V1898),"",OFFSET('Smelter Look-up'!$G$4,$V1898-4,0))</f>
        <v/>
      </c>
      <c r="I1898" s="218" t="str">
        <f ca="1">IF(ISERROR($V1898),"",OFFSET('Smelter Look-up'!$H$4,$V1898-4,0))</f>
        <v/>
      </c>
      <c r="J1898" s="218" t="str">
        <f ca="1">IF(ISERROR($V1898),"",OFFSET('Smelter Look-up'!$I$4,$V1898-4,0))</f>
        <v/>
      </c>
      <c r="K1898" s="272"/>
      <c r="L1898" s="272"/>
      <c r="M1898" s="272"/>
      <c r="N1898" s="272"/>
      <c r="O1898" s="272"/>
      <c r="P1898" s="219"/>
      <c r="Q1898" s="273"/>
      <c r="R1898" s="216" t="str">
        <f ca="1">IF(ISERROR($V1898),"",OFFSET('Smelter Look-up'!$C$4,$V1898-4,0)&amp;"")</f>
        <v/>
      </c>
      <c r="S1898" s="224" t="str">
        <f t="shared" ca="1" si="267"/>
        <v/>
      </c>
      <c r="T1898" s="224" t="str">
        <f ca="1">IF(B1898="","",IF(ISERROR(MATCH($J1898,SorP!$B$1:$B$6230,0)),"",INDIRECT("'SorP'!$A$"&amp;MATCH($J1898,SorP!$B$1:$B$6230,0))))</f>
        <v/>
      </c>
      <c r="U1898" s="240"/>
      <c r="V1898" s="274" t="e">
        <f>IF(C1898="",NA(),MATCH($B1898&amp;$C1898,'Smelter Look-up'!$J:$J,0))</f>
        <v>#N/A</v>
      </c>
      <c r="W1898" s="275"/>
      <c r="X1898" s="275">
        <f t="shared" ca="1" si="268"/>
        <v>0</v>
      </c>
      <c r="Y1898" s="275"/>
      <c r="Z1898" s="275"/>
      <c r="AB1898" s="277" t="str">
        <f t="shared" si="269"/>
        <v/>
      </c>
    </row>
    <row r="1899" spans="1:28" s="276" customFormat="1" ht="20.25">
      <c r="A1899" s="330"/>
      <c r="B1899" s="216" t="str">
        <f>IF(LEN(A1899)=0,"",INDEX('Smelter Look-up'!$A:$A,MATCH($A1899,'Smelter Look-up'!$E:$E,0)))</f>
        <v/>
      </c>
      <c r="C1899" s="220" t="str">
        <f>IF(LEN(A1899)=0,"",INDEX('Smelter Look-up'!$C:$C,MATCH($A1899,'Smelter Look-up'!$E:$E,0)))</f>
        <v/>
      </c>
      <c r="D1899" s="282"/>
      <c r="E1899" s="216" t="str">
        <f ca="1">IF(ISERROR($V1899),"",OFFSET('Smelter Look-up'!$D$4,$V1899-4,0)&amp;"")</f>
        <v/>
      </c>
      <c r="F1899" s="216" t="str">
        <f ca="1">IF(ISERROR($V1899),"",OFFSET('Smelter Look-up'!$E$4,$V1899-4,0))</f>
        <v/>
      </c>
      <c r="G1899" s="216" t="str">
        <f ca="1">IF(C1899=$X$4,"Enter smelter details",IF(ISERROR($V1899),"",OFFSET('Smelter Look-up'!$F$4,$V1899-4,0)))</f>
        <v/>
      </c>
      <c r="H1899" s="217" t="str">
        <f ca="1">IF(ISERROR($V1899),"",OFFSET('Smelter Look-up'!$G$4,$V1899-4,0))</f>
        <v/>
      </c>
      <c r="I1899" s="218" t="str">
        <f ca="1">IF(ISERROR($V1899),"",OFFSET('Smelter Look-up'!$H$4,$V1899-4,0))</f>
        <v/>
      </c>
      <c r="J1899" s="218" t="str">
        <f ca="1">IF(ISERROR($V1899),"",OFFSET('Smelter Look-up'!$I$4,$V1899-4,0))</f>
        <v/>
      </c>
      <c r="K1899" s="272"/>
      <c r="L1899" s="272"/>
      <c r="M1899" s="272"/>
      <c r="N1899" s="272"/>
      <c r="O1899" s="272"/>
      <c r="P1899" s="219"/>
      <c r="Q1899" s="273"/>
      <c r="R1899" s="216" t="str">
        <f ca="1">IF(ISERROR($V1899),"",OFFSET('Smelter Look-up'!$C$4,$V1899-4,0)&amp;"")</f>
        <v/>
      </c>
      <c r="S1899" s="224" t="str">
        <f t="shared" ca="1" si="267"/>
        <v/>
      </c>
      <c r="T1899" s="224" t="str">
        <f ca="1">IF(B1899="","",IF(ISERROR(MATCH($J1899,SorP!$B$1:$B$6230,0)),"",INDIRECT("'SorP'!$A$"&amp;MATCH($J1899,SorP!$B$1:$B$6230,0))))</f>
        <v/>
      </c>
      <c r="U1899" s="240"/>
      <c r="V1899" s="274" t="e">
        <f>IF(C1899="",NA(),MATCH($B1899&amp;$C1899,'Smelter Look-up'!$J:$J,0))</f>
        <v>#N/A</v>
      </c>
      <c r="W1899" s="275"/>
      <c r="X1899" s="275">
        <f t="shared" ca="1" si="268"/>
        <v>0</v>
      </c>
      <c r="Y1899" s="275"/>
      <c r="Z1899" s="275"/>
      <c r="AB1899" s="277" t="str">
        <f t="shared" si="269"/>
        <v/>
      </c>
    </row>
    <row r="1900" spans="1:28" s="276" customFormat="1" ht="20.25">
      <c r="A1900" s="330"/>
      <c r="B1900" s="216" t="str">
        <f>IF(LEN(A1900)=0,"",INDEX('Smelter Look-up'!$A:$A,MATCH($A1900,'Smelter Look-up'!$E:$E,0)))</f>
        <v/>
      </c>
      <c r="C1900" s="220" t="str">
        <f>IF(LEN(A1900)=0,"",INDEX('Smelter Look-up'!$C:$C,MATCH($A1900,'Smelter Look-up'!$E:$E,0)))</f>
        <v/>
      </c>
      <c r="D1900" s="282"/>
      <c r="E1900" s="216" t="str">
        <f ca="1">IF(ISERROR($V1900),"",OFFSET('Smelter Look-up'!$D$4,$V1900-4,0)&amp;"")</f>
        <v/>
      </c>
      <c r="F1900" s="216" t="str">
        <f ca="1">IF(ISERROR($V1900),"",OFFSET('Smelter Look-up'!$E$4,$V1900-4,0))</f>
        <v/>
      </c>
      <c r="G1900" s="216" t="str">
        <f ca="1">IF(C1900=$X$4,"Enter smelter details",IF(ISERROR($V1900),"",OFFSET('Smelter Look-up'!$F$4,$V1900-4,0)))</f>
        <v/>
      </c>
      <c r="H1900" s="217" t="str">
        <f ca="1">IF(ISERROR($V1900),"",OFFSET('Smelter Look-up'!$G$4,$V1900-4,0))</f>
        <v/>
      </c>
      <c r="I1900" s="218" t="str">
        <f ca="1">IF(ISERROR($V1900),"",OFFSET('Smelter Look-up'!$H$4,$V1900-4,0))</f>
        <v/>
      </c>
      <c r="J1900" s="218" t="str">
        <f ca="1">IF(ISERROR($V1900),"",OFFSET('Smelter Look-up'!$I$4,$V1900-4,0))</f>
        <v/>
      </c>
      <c r="K1900" s="272"/>
      <c r="L1900" s="272"/>
      <c r="M1900" s="272"/>
      <c r="N1900" s="272"/>
      <c r="O1900" s="272"/>
      <c r="P1900" s="219"/>
      <c r="Q1900" s="273"/>
      <c r="R1900" s="216" t="str">
        <f ca="1">IF(ISERROR($V1900),"",OFFSET('Smelter Look-up'!$C$4,$V1900-4,0)&amp;"")</f>
        <v/>
      </c>
      <c r="S1900" s="224" t="str">
        <f t="shared" ca="1" si="267"/>
        <v/>
      </c>
      <c r="T1900" s="224" t="str">
        <f ca="1">IF(B1900="","",IF(ISERROR(MATCH($J1900,SorP!$B$1:$B$6230,0)),"",INDIRECT("'SorP'!$A$"&amp;MATCH($J1900,SorP!$B$1:$B$6230,0))))</f>
        <v/>
      </c>
      <c r="U1900" s="240"/>
      <c r="V1900" s="274" t="e">
        <f>IF(C1900="",NA(),MATCH($B1900&amp;$C1900,'Smelter Look-up'!$J:$J,0))</f>
        <v>#N/A</v>
      </c>
      <c r="W1900" s="275"/>
      <c r="X1900" s="275">
        <f t="shared" ca="1" si="268"/>
        <v>0</v>
      </c>
      <c r="Y1900" s="275"/>
      <c r="Z1900" s="275"/>
      <c r="AB1900" s="277" t="str">
        <f t="shared" si="269"/>
        <v/>
      </c>
    </row>
    <row r="1901" spans="1:28" s="276" customFormat="1" ht="20.25">
      <c r="A1901" s="330"/>
      <c r="B1901" s="216" t="str">
        <f>IF(LEN(A1901)=0,"",INDEX('Smelter Look-up'!$A:$A,MATCH($A1901,'Smelter Look-up'!$E:$E,0)))</f>
        <v/>
      </c>
      <c r="C1901" s="220" t="str">
        <f>IF(LEN(A1901)=0,"",INDEX('Smelter Look-up'!$C:$C,MATCH($A1901,'Smelter Look-up'!$E:$E,0)))</f>
        <v/>
      </c>
      <c r="D1901" s="282"/>
      <c r="E1901" s="216" t="str">
        <f ca="1">IF(ISERROR($V1901),"",OFFSET('Smelter Look-up'!$D$4,$V1901-4,0)&amp;"")</f>
        <v/>
      </c>
      <c r="F1901" s="216" t="str">
        <f ca="1">IF(ISERROR($V1901),"",OFFSET('Smelter Look-up'!$E$4,$V1901-4,0))</f>
        <v/>
      </c>
      <c r="G1901" s="216" t="str">
        <f ca="1">IF(C1901=$X$4,"Enter smelter details",IF(ISERROR($V1901),"",OFFSET('Smelter Look-up'!$F$4,$V1901-4,0)))</f>
        <v/>
      </c>
      <c r="H1901" s="217" t="str">
        <f ca="1">IF(ISERROR($V1901),"",OFFSET('Smelter Look-up'!$G$4,$V1901-4,0))</f>
        <v/>
      </c>
      <c r="I1901" s="218" t="str">
        <f ca="1">IF(ISERROR($V1901),"",OFFSET('Smelter Look-up'!$H$4,$V1901-4,0))</f>
        <v/>
      </c>
      <c r="J1901" s="218" t="str">
        <f ca="1">IF(ISERROR($V1901),"",OFFSET('Smelter Look-up'!$I$4,$V1901-4,0))</f>
        <v/>
      </c>
      <c r="K1901" s="272"/>
      <c r="L1901" s="272"/>
      <c r="M1901" s="272"/>
      <c r="N1901" s="272"/>
      <c r="O1901" s="272"/>
      <c r="P1901" s="219"/>
      <c r="Q1901" s="273"/>
      <c r="R1901" s="216" t="str">
        <f ca="1">IF(ISERROR($V1901),"",OFFSET('Smelter Look-up'!$C$4,$V1901-4,0)&amp;"")</f>
        <v/>
      </c>
      <c r="S1901" s="224" t="str">
        <f t="shared" ca="1" si="267"/>
        <v/>
      </c>
      <c r="T1901" s="224" t="str">
        <f ca="1">IF(B1901="","",IF(ISERROR(MATCH($J1901,SorP!$B$1:$B$6230,0)),"",INDIRECT("'SorP'!$A$"&amp;MATCH($J1901,SorP!$B$1:$B$6230,0))))</f>
        <v/>
      </c>
      <c r="U1901" s="240"/>
      <c r="V1901" s="274" t="e">
        <f>IF(C1901="",NA(),MATCH($B1901&amp;$C1901,'Smelter Look-up'!$J:$J,0))</f>
        <v>#N/A</v>
      </c>
      <c r="W1901" s="275"/>
      <c r="X1901" s="275">
        <f t="shared" ca="1" si="268"/>
        <v>0</v>
      </c>
      <c r="Y1901" s="275"/>
      <c r="Z1901" s="275"/>
      <c r="AB1901" s="277" t="str">
        <f t="shared" si="269"/>
        <v/>
      </c>
    </row>
    <row r="1902" spans="1:28" s="276" customFormat="1" ht="20.25">
      <c r="A1902" s="330"/>
      <c r="B1902" s="216" t="str">
        <f>IF(LEN(A1902)=0,"",INDEX('Smelter Look-up'!$A:$A,MATCH($A1902,'Smelter Look-up'!$E:$E,0)))</f>
        <v/>
      </c>
      <c r="C1902" s="220" t="str">
        <f>IF(LEN(A1902)=0,"",INDEX('Smelter Look-up'!$C:$C,MATCH($A1902,'Smelter Look-up'!$E:$E,0)))</f>
        <v/>
      </c>
      <c r="D1902" s="282"/>
      <c r="E1902" s="216" t="str">
        <f ca="1">IF(ISERROR($V1902),"",OFFSET('Smelter Look-up'!$D$4,$V1902-4,0)&amp;"")</f>
        <v/>
      </c>
      <c r="F1902" s="216" t="str">
        <f ca="1">IF(ISERROR($V1902),"",OFFSET('Smelter Look-up'!$E$4,$V1902-4,0))</f>
        <v/>
      </c>
      <c r="G1902" s="216" t="str">
        <f ca="1">IF(C1902=$X$4,"Enter smelter details",IF(ISERROR($V1902),"",OFFSET('Smelter Look-up'!$F$4,$V1902-4,0)))</f>
        <v/>
      </c>
      <c r="H1902" s="217" t="str">
        <f ca="1">IF(ISERROR($V1902),"",OFFSET('Smelter Look-up'!$G$4,$V1902-4,0))</f>
        <v/>
      </c>
      <c r="I1902" s="218" t="str">
        <f ca="1">IF(ISERROR($V1902),"",OFFSET('Smelter Look-up'!$H$4,$V1902-4,0))</f>
        <v/>
      </c>
      <c r="J1902" s="218" t="str">
        <f ca="1">IF(ISERROR($V1902),"",OFFSET('Smelter Look-up'!$I$4,$V1902-4,0))</f>
        <v/>
      </c>
      <c r="K1902" s="272"/>
      <c r="L1902" s="272"/>
      <c r="M1902" s="272"/>
      <c r="N1902" s="272"/>
      <c r="O1902" s="272"/>
      <c r="P1902" s="219"/>
      <c r="Q1902" s="273"/>
      <c r="R1902" s="216" t="str">
        <f ca="1">IF(ISERROR($V1902),"",OFFSET('Smelter Look-up'!$C$4,$V1902-4,0)&amp;"")</f>
        <v/>
      </c>
      <c r="S1902" s="224" t="str">
        <f t="shared" ca="1" si="267"/>
        <v/>
      </c>
      <c r="T1902" s="224" t="str">
        <f ca="1">IF(B1902="","",IF(ISERROR(MATCH($J1902,SorP!$B$1:$B$6230,0)),"",INDIRECT("'SorP'!$A$"&amp;MATCH($J1902,SorP!$B$1:$B$6230,0))))</f>
        <v/>
      </c>
      <c r="U1902" s="240"/>
      <c r="V1902" s="274" t="e">
        <f>IF(C1902="",NA(),MATCH($B1902&amp;$C1902,'Smelter Look-up'!$J:$J,0))</f>
        <v>#N/A</v>
      </c>
      <c r="W1902" s="275"/>
      <c r="X1902" s="275">
        <f t="shared" ca="1" si="268"/>
        <v>0</v>
      </c>
      <c r="Y1902" s="275"/>
      <c r="Z1902" s="275"/>
      <c r="AB1902" s="277" t="str">
        <f t="shared" si="269"/>
        <v/>
      </c>
    </row>
    <row r="1903" spans="1:28" s="276" customFormat="1" ht="20.25">
      <c r="A1903" s="330"/>
      <c r="B1903" s="216" t="str">
        <f>IF(LEN(A1903)=0,"",INDEX('Smelter Look-up'!$A:$A,MATCH($A1903,'Smelter Look-up'!$E:$E,0)))</f>
        <v/>
      </c>
      <c r="C1903" s="220" t="str">
        <f>IF(LEN(A1903)=0,"",INDEX('Smelter Look-up'!$C:$C,MATCH($A1903,'Smelter Look-up'!$E:$E,0)))</f>
        <v/>
      </c>
      <c r="D1903" s="282"/>
      <c r="E1903" s="216" t="str">
        <f ca="1">IF(ISERROR($V1903),"",OFFSET('Smelter Look-up'!$D$4,$V1903-4,0)&amp;"")</f>
        <v/>
      </c>
      <c r="F1903" s="216" t="str">
        <f ca="1">IF(ISERROR($V1903),"",OFFSET('Smelter Look-up'!$E$4,$V1903-4,0))</f>
        <v/>
      </c>
      <c r="G1903" s="216" t="str">
        <f ca="1">IF(C1903=$X$4,"Enter smelter details",IF(ISERROR($V1903),"",OFFSET('Smelter Look-up'!$F$4,$V1903-4,0)))</f>
        <v/>
      </c>
      <c r="H1903" s="217" t="str">
        <f ca="1">IF(ISERROR($V1903),"",OFFSET('Smelter Look-up'!$G$4,$V1903-4,0))</f>
        <v/>
      </c>
      <c r="I1903" s="218" t="str">
        <f ca="1">IF(ISERROR($V1903),"",OFFSET('Smelter Look-up'!$H$4,$V1903-4,0))</f>
        <v/>
      </c>
      <c r="J1903" s="218" t="str">
        <f ca="1">IF(ISERROR($V1903),"",OFFSET('Smelter Look-up'!$I$4,$V1903-4,0))</f>
        <v/>
      </c>
      <c r="K1903" s="272"/>
      <c r="L1903" s="272"/>
      <c r="M1903" s="272"/>
      <c r="N1903" s="272"/>
      <c r="O1903" s="272"/>
      <c r="P1903" s="219"/>
      <c r="Q1903" s="273"/>
      <c r="R1903" s="216" t="str">
        <f ca="1">IF(ISERROR($V1903),"",OFFSET('Smelter Look-up'!$C$4,$V1903-4,0)&amp;"")</f>
        <v/>
      </c>
      <c r="S1903" s="224" t="str">
        <f t="shared" ca="1" si="267"/>
        <v/>
      </c>
      <c r="T1903" s="224" t="str">
        <f ca="1">IF(B1903="","",IF(ISERROR(MATCH($J1903,SorP!$B$1:$B$6230,0)),"",INDIRECT("'SorP'!$A$"&amp;MATCH($J1903,SorP!$B$1:$B$6230,0))))</f>
        <v/>
      </c>
      <c r="U1903" s="240"/>
      <c r="V1903" s="274" t="e">
        <f>IF(C1903="",NA(),MATCH($B1903&amp;$C1903,'Smelter Look-up'!$J:$J,0))</f>
        <v>#N/A</v>
      </c>
      <c r="W1903" s="275"/>
      <c r="X1903" s="275">
        <f t="shared" ca="1" si="268"/>
        <v>0</v>
      </c>
      <c r="Y1903" s="275"/>
      <c r="Z1903" s="275"/>
      <c r="AB1903" s="277" t="str">
        <f t="shared" si="269"/>
        <v/>
      </c>
    </row>
    <row r="1904" spans="1:28" s="276" customFormat="1" ht="20.25">
      <c r="A1904" s="330"/>
      <c r="B1904" s="216" t="str">
        <f>IF(LEN(A1904)=0,"",INDEX('Smelter Look-up'!$A:$A,MATCH($A1904,'Smelter Look-up'!$E:$E,0)))</f>
        <v/>
      </c>
      <c r="C1904" s="220" t="str">
        <f>IF(LEN(A1904)=0,"",INDEX('Smelter Look-up'!$C:$C,MATCH($A1904,'Smelter Look-up'!$E:$E,0)))</f>
        <v/>
      </c>
      <c r="D1904" s="282"/>
      <c r="E1904" s="216" t="str">
        <f ca="1">IF(ISERROR($V1904),"",OFFSET('Smelter Look-up'!$D$4,$V1904-4,0)&amp;"")</f>
        <v/>
      </c>
      <c r="F1904" s="216" t="str">
        <f ca="1">IF(ISERROR($V1904),"",OFFSET('Smelter Look-up'!$E$4,$V1904-4,0))</f>
        <v/>
      </c>
      <c r="G1904" s="216" t="str">
        <f ca="1">IF(C1904=$X$4,"Enter smelter details",IF(ISERROR($V1904),"",OFFSET('Smelter Look-up'!$F$4,$V1904-4,0)))</f>
        <v/>
      </c>
      <c r="H1904" s="217" t="str">
        <f ca="1">IF(ISERROR($V1904),"",OFFSET('Smelter Look-up'!$G$4,$V1904-4,0))</f>
        <v/>
      </c>
      <c r="I1904" s="218" t="str">
        <f ca="1">IF(ISERROR($V1904),"",OFFSET('Smelter Look-up'!$H$4,$V1904-4,0))</f>
        <v/>
      </c>
      <c r="J1904" s="218" t="str">
        <f ca="1">IF(ISERROR($V1904),"",OFFSET('Smelter Look-up'!$I$4,$V1904-4,0))</f>
        <v/>
      </c>
      <c r="K1904" s="272"/>
      <c r="L1904" s="272"/>
      <c r="M1904" s="272"/>
      <c r="N1904" s="272"/>
      <c r="O1904" s="272"/>
      <c r="P1904" s="219"/>
      <c r="Q1904" s="273"/>
      <c r="R1904" s="216" t="str">
        <f ca="1">IF(ISERROR($V1904),"",OFFSET('Smelter Look-up'!$C$4,$V1904-4,0)&amp;"")</f>
        <v/>
      </c>
      <c r="S1904" s="224" t="str">
        <f t="shared" ca="1" si="267"/>
        <v/>
      </c>
      <c r="T1904" s="224" t="str">
        <f ca="1">IF(B1904="","",IF(ISERROR(MATCH($J1904,SorP!$B$1:$B$6230,0)),"",INDIRECT("'SorP'!$A$"&amp;MATCH($J1904,SorP!$B$1:$B$6230,0))))</f>
        <v/>
      </c>
      <c r="U1904" s="240"/>
      <c r="V1904" s="274" t="e">
        <f>IF(C1904="",NA(),MATCH($B1904&amp;$C1904,'Smelter Look-up'!$J:$J,0))</f>
        <v>#N/A</v>
      </c>
      <c r="W1904" s="275"/>
      <c r="X1904" s="275">
        <f t="shared" ca="1" si="268"/>
        <v>0</v>
      </c>
      <c r="Y1904" s="275"/>
      <c r="Z1904" s="275"/>
      <c r="AB1904" s="277" t="str">
        <f t="shared" si="269"/>
        <v/>
      </c>
    </row>
    <row r="1905" spans="1:28" s="276" customFormat="1" ht="20.25">
      <c r="A1905" s="330"/>
      <c r="B1905" s="216" t="str">
        <f>IF(LEN(A1905)=0,"",INDEX('Smelter Look-up'!$A:$A,MATCH($A1905,'Smelter Look-up'!$E:$E,0)))</f>
        <v/>
      </c>
      <c r="C1905" s="220" t="str">
        <f>IF(LEN(A1905)=0,"",INDEX('Smelter Look-up'!$C:$C,MATCH($A1905,'Smelter Look-up'!$E:$E,0)))</f>
        <v/>
      </c>
      <c r="D1905" s="282"/>
      <c r="E1905" s="216" t="str">
        <f ca="1">IF(ISERROR($V1905),"",OFFSET('Smelter Look-up'!$D$4,$V1905-4,0)&amp;"")</f>
        <v/>
      </c>
      <c r="F1905" s="216" t="str">
        <f ca="1">IF(ISERROR($V1905),"",OFFSET('Smelter Look-up'!$E$4,$V1905-4,0))</f>
        <v/>
      </c>
      <c r="G1905" s="216" t="str">
        <f ca="1">IF(C1905=$X$4,"Enter smelter details",IF(ISERROR($V1905),"",OFFSET('Smelter Look-up'!$F$4,$V1905-4,0)))</f>
        <v/>
      </c>
      <c r="H1905" s="217" t="str">
        <f ca="1">IF(ISERROR($V1905),"",OFFSET('Smelter Look-up'!$G$4,$V1905-4,0))</f>
        <v/>
      </c>
      <c r="I1905" s="218" t="str">
        <f ca="1">IF(ISERROR($V1905),"",OFFSET('Smelter Look-up'!$H$4,$V1905-4,0))</f>
        <v/>
      </c>
      <c r="J1905" s="218" t="str">
        <f ca="1">IF(ISERROR($V1905),"",OFFSET('Smelter Look-up'!$I$4,$V1905-4,0))</f>
        <v/>
      </c>
      <c r="K1905" s="272"/>
      <c r="L1905" s="272"/>
      <c r="M1905" s="272"/>
      <c r="N1905" s="272"/>
      <c r="O1905" s="272"/>
      <c r="P1905" s="219"/>
      <c r="Q1905" s="273"/>
      <c r="R1905" s="216" t="str">
        <f ca="1">IF(ISERROR($V1905),"",OFFSET('Smelter Look-up'!$C$4,$V1905-4,0)&amp;"")</f>
        <v/>
      </c>
      <c r="S1905" s="224" t="str">
        <f t="shared" ca="1" si="267"/>
        <v/>
      </c>
      <c r="T1905" s="224" t="str">
        <f ca="1">IF(B1905="","",IF(ISERROR(MATCH($J1905,SorP!$B$1:$B$6230,0)),"",INDIRECT("'SorP'!$A$"&amp;MATCH($J1905,SorP!$B$1:$B$6230,0))))</f>
        <v/>
      </c>
      <c r="U1905" s="240"/>
      <c r="V1905" s="274" t="e">
        <f>IF(C1905="",NA(),MATCH($B1905&amp;$C1905,'Smelter Look-up'!$J:$J,0))</f>
        <v>#N/A</v>
      </c>
      <c r="W1905" s="275"/>
      <c r="X1905" s="275">
        <f t="shared" ca="1" si="268"/>
        <v>0</v>
      </c>
      <c r="Y1905" s="275"/>
      <c r="Z1905" s="275"/>
      <c r="AB1905" s="277" t="str">
        <f t="shared" si="269"/>
        <v/>
      </c>
    </row>
    <row r="1906" spans="1:28" s="276" customFormat="1" ht="20.25">
      <c r="A1906" s="330"/>
      <c r="B1906" s="216" t="str">
        <f>IF(LEN(A1906)=0,"",INDEX('Smelter Look-up'!$A:$A,MATCH($A1906,'Smelter Look-up'!$E:$E,0)))</f>
        <v/>
      </c>
      <c r="C1906" s="220" t="str">
        <f>IF(LEN(A1906)=0,"",INDEX('Smelter Look-up'!$C:$C,MATCH($A1906,'Smelter Look-up'!$E:$E,0)))</f>
        <v/>
      </c>
      <c r="D1906" s="282"/>
      <c r="E1906" s="216" t="str">
        <f ca="1">IF(ISERROR($V1906),"",OFFSET('Smelter Look-up'!$D$4,$V1906-4,0)&amp;"")</f>
        <v/>
      </c>
      <c r="F1906" s="216" t="str">
        <f ca="1">IF(ISERROR($V1906),"",OFFSET('Smelter Look-up'!$E$4,$V1906-4,0))</f>
        <v/>
      </c>
      <c r="G1906" s="216" t="str">
        <f ca="1">IF(C1906=$X$4,"Enter smelter details",IF(ISERROR($V1906),"",OFFSET('Smelter Look-up'!$F$4,$V1906-4,0)))</f>
        <v/>
      </c>
      <c r="H1906" s="217" t="str">
        <f ca="1">IF(ISERROR($V1906),"",OFFSET('Smelter Look-up'!$G$4,$V1906-4,0))</f>
        <v/>
      </c>
      <c r="I1906" s="218" t="str">
        <f ca="1">IF(ISERROR($V1906),"",OFFSET('Smelter Look-up'!$H$4,$V1906-4,0))</f>
        <v/>
      </c>
      <c r="J1906" s="218" t="str">
        <f ca="1">IF(ISERROR($V1906),"",OFFSET('Smelter Look-up'!$I$4,$V1906-4,0))</f>
        <v/>
      </c>
      <c r="K1906" s="272"/>
      <c r="L1906" s="272"/>
      <c r="M1906" s="272"/>
      <c r="N1906" s="272"/>
      <c r="O1906" s="272"/>
      <c r="P1906" s="219"/>
      <c r="Q1906" s="273"/>
      <c r="R1906" s="216" t="str">
        <f ca="1">IF(ISERROR($V1906),"",OFFSET('Smelter Look-up'!$C$4,$V1906-4,0)&amp;"")</f>
        <v/>
      </c>
      <c r="S1906" s="224" t="str">
        <f t="shared" ca="1" si="267"/>
        <v/>
      </c>
      <c r="T1906" s="224" t="str">
        <f ca="1">IF(B1906="","",IF(ISERROR(MATCH($J1906,SorP!$B$1:$B$6230,0)),"",INDIRECT("'SorP'!$A$"&amp;MATCH($J1906,SorP!$B$1:$B$6230,0))))</f>
        <v/>
      </c>
      <c r="U1906" s="240"/>
      <c r="V1906" s="274" t="e">
        <f>IF(C1906="",NA(),MATCH($B1906&amp;$C1906,'Smelter Look-up'!$J:$J,0))</f>
        <v>#N/A</v>
      </c>
      <c r="W1906" s="275"/>
      <c r="X1906" s="275">
        <f t="shared" ca="1" si="268"/>
        <v>0</v>
      </c>
      <c r="Y1906" s="275"/>
      <c r="Z1906" s="275"/>
      <c r="AB1906" s="277" t="str">
        <f t="shared" si="269"/>
        <v/>
      </c>
    </row>
    <row r="1907" spans="1:28" s="276" customFormat="1" ht="20.25">
      <c r="A1907" s="330"/>
      <c r="B1907" s="216" t="str">
        <f>IF(LEN(A1907)=0,"",INDEX('Smelter Look-up'!$A:$A,MATCH($A1907,'Smelter Look-up'!$E:$E,0)))</f>
        <v/>
      </c>
      <c r="C1907" s="220" t="str">
        <f>IF(LEN(A1907)=0,"",INDEX('Smelter Look-up'!$C:$C,MATCH($A1907,'Smelter Look-up'!$E:$E,0)))</f>
        <v/>
      </c>
      <c r="D1907" s="282"/>
      <c r="E1907" s="216" t="str">
        <f ca="1">IF(ISERROR($V1907),"",OFFSET('Smelter Look-up'!$D$4,$V1907-4,0)&amp;"")</f>
        <v/>
      </c>
      <c r="F1907" s="216" t="str">
        <f ca="1">IF(ISERROR($V1907),"",OFFSET('Smelter Look-up'!$E$4,$V1907-4,0))</f>
        <v/>
      </c>
      <c r="G1907" s="216" t="str">
        <f ca="1">IF(C1907=$X$4,"Enter smelter details",IF(ISERROR($V1907),"",OFFSET('Smelter Look-up'!$F$4,$V1907-4,0)))</f>
        <v/>
      </c>
      <c r="H1907" s="217" t="str">
        <f ca="1">IF(ISERROR($V1907),"",OFFSET('Smelter Look-up'!$G$4,$V1907-4,0))</f>
        <v/>
      </c>
      <c r="I1907" s="218" t="str">
        <f ca="1">IF(ISERROR($V1907),"",OFFSET('Smelter Look-up'!$H$4,$V1907-4,0))</f>
        <v/>
      </c>
      <c r="J1907" s="218" t="str">
        <f ca="1">IF(ISERROR($V1907),"",OFFSET('Smelter Look-up'!$I$4,$V1907-4,0))</f>
        <v/>
      </c>
      <c r="K1907" s="272"/>
      <c r="L1907" s="272"/>
      <c r="M1907" s="272"/>
      <c r="N1907" s="272"/>
      <c r="O1907" s="272"/>
      <c r="P1907" s="219"/>
      <c r="Q1907" s="273"/>
      <c r="R1907" s="216" t="str">
        <f ca="1">IF(ISERROR($V1907),"",OFFSET('Smelter Look-up'!$C$4,$V1907-4,0)&amp;"")</f>
        <v/>
      </c>
      <c r="S1907" s="224" t="str">
        <f t="shared" ca="1" si="267"/>
        <v/>
      </c>
      <c r="T1907" s="224" t="str">
        <f ca="1">IF(B1907="","",IF(ISERROR(MATCH($J1907,SorP!$B$1:$B$6230,0)),"",INDIRECT("'SorP'!$A$"&amp;MATCH($J1907,SorP!$B$1:$B$6230,0))))</f>
        <v/>
      </c>
      <c r="U1907" s="240"/>
      <c r="V1907" s="274" t="e">
        <f>IF(C1907="",NA(),MATCH($B1907&amp;$C1907,'Smelter Look-up'!$J:$J,0))</f>
        <v>#N/A</v>
      </c>
      <c r="W1907" s="275"/>
      <c r="X1907" s="275">
        <f t="shared" ca="1" si="268"/>
        <v>0</v>
      </c>
      <c r="Y1907" s="275"/>
      <c r="Z1907" s="275"/>
      <c r="AB1907" s="277" t="str">
        <f t="shared" si="269"/>
        <v/>
      </c>
    </row>
    <row r="1908" spans="1:28" s="276" customFormat="1" ht="20.25">
      <c r="A1908" s="330"/>
      <c r="B1908" s="216" t="str">
        <f>IF(LEN(A1908)=0,"",INDEX('Smelter Look-up'!$A:$A,MATCH($A1908,'Smelter Look-up'!$E:$E,0)))</f>
        <v/>
      </c>
      <c r="C1908" s="220" t="str">
        <f>IF(LEN(A1908)=0,"",INDEX('Smelter Look-up'!$C:$C,MATCH($A1908,'Smelter Look-up'!$E:$E,0)))</f>
        <v/>
      </c>
      <c r="D1908" s="282"/>
      <c r="E1908" s="216" t="str">
        <f ca="1">IF(ISERROR($V1908),"",OFFSET('Smelter Look-up'!$D$4,$V1908-4,0)&amp;"")</f>
        <v/>
      </c>
      <c r="F1908" s="216" t="str">
        <f ca="1">IF(ISERROR($V1908),"",OFFSET('Smelter Look-up'!$E$4,$V1908-4,0))</f>
        <v/>
      </c>
      <c r="G1908" s="216" t="str">
        <f ca="1">IF(C1908=$X$4,"Enter smelter details",IF(ISERROR($V1908),"",OFFSET('Smelter Look-up'!$F$4,$V1908-4,0)))</f>
        <v/>
      </c>
      <c r="H1908" s="217" t="str">
        <f ca="1">IF(ISERROR($V1908),"",OFFSET('Smelter Look-up'!$G$4,$V1908-4,0))</f>
        <v/>
      </c>
      <c r="I1908" s="218" t="str">
        <f ca="1">IF(ISERROR($V1908),"",OFFSET('Smelter Look-up'!$H$4,$V1908-4,0))</f>
        <v/>
      </c>
      <c r="J1908" s="218" t="str">
        <f ca="1">IF(ISERROR($V1908),"",OFFSET('Smelter Look-up'!$I$4,$V1908-4,0))</f>
        <v/>
      </c>
      <c r="K1908" s="272"/>
      <c r="L1908" s="272"/>
      <c r="M1908" s="272"/>
      <c r="N1908" s="272"/>
      <c r="O1908" s="272"/>
      <c r="P1908" s="219"/>
      <c r="Q1908" s="273"/>
      <c r="R1908" s="216" t="str">
        <f ca="1">IF(ISERROR($V1908),"",OFFSET('Smelter Look-up'!$C$4,$V1908-4,0)&amp;"")</f>
        <v/>
      </c>
      <c r="S1908" s="224" t="str">
        <f t="shared" ca="1" si="267"/>
        <v/>
      </c>
      <c r="T1908" s="224" t="str">
        <f ca="1">IF(B1908="","",IF(ISERROR(MATCH($J1908,SorP!$B$1:$B$6230,0)),"",INDIRECT("'SorP'!$A$"&amp;MATCH($J1908,SorP!$B$1:$B$6230,0))))</f>
        <v/>
      </c>
      <c r="U1908" s="240"/>
      <c r="V1908" s="274" t="e">
        <f>IF(C1908="",NA(),MATCH($B1908&amp;$C1908,'Smelter Look-up'!$J:$J,0))</f>
        <v>#N/A</v>
      </c>
      <c r="W1908" s="275"/>
      <c r="X1908" s="275">
        <f t="shared" ca="1" si="268"/>
        <v>0</v>
      </c>
      <c r="Y1908" s="275"/>
      <c r="Z1908" s="275"/>
      <c r="AB1908" s="277" t="str">
        <f t="shared" si="269"/>
        <v/>
      </c>
    </row>
    <row r="1909" spans="1:28" s="276" customFormat="1" ht="20.25">
      <c r="A1909" s="330"/>
      <c r="B1909" s="216" t="str">
        <f>IF(LEN(A1909)=0,"",INDEX('Smelter Look-up'!$A:$A,MATCH($A1909,'Smelter Look-up'!$E:$E,0)))</f>
        <v/>
      </c>
      <c r="C1909" s="220" t="str">
        <f>IF(LEN(A1909)=0,"",INDEX('Smelter Look-up'!$C:$C,MATCH($A1909,'Smelter Look-up'!$E:$E,0)))</f>
        <v/>
      </c>
      <c r="D1909" s="282"/>
      <c r="E1909" s="216" t="str">
        <f ca="1">IF(ISERROR($V1909),"",OFFSET('Smelter Look-up'!$D$4,$V1909-4,0)&amp;"")</f>
        <v/>
      </c>
      <c r="F1909" s="216" t="str">
        <f ca="1">IF(ISERROR($V1909),"",OFFSET('Smelter Look-up'!$E$4,$V1909-4,0))</f>
        <v/>
      </c>
      <c r="G1909" s="216" t="str">
        <f ca="1">IF(C1909=$X$4,"Enter smelter details",IF(ISERROR($V1909),"",OFFSET('Smelter Look-up'!$F$4,$V1909-4,0)))</f>
        <v/>
      </c>
      <c r="H1909" s="217" t="str">
        <f ca="1">IF(ISERROR($V1909),"",OFFSET('Smelter Look-up'!$G$4,$V1909-4,0))</f>
        <v/>
      </c>
      <c r="I1909" s="218" t="str">
        <f ca="1">IF(ISERROR($V1909),"",OFFSET('Smelter Look-up'!$H$4,$V1909-4,0))</f>
        <v/>
      </c>
      <c r="J1909" s="218" t="str">
        <f ca="1">IF(ISERROR($V1909),"",OFFSET('Smelter Look-up'!$I$4,$V1909-4,0))</f>
        <v/>
      </c>
      <c r="K1909" s="272"/>
      <c r="L1909" s="272"/>
      <c r="M1909" s="272"/>
      <c r="N1909" s="272"/>
      <c r="O1909" s="272"/>
      <c r="P1909" s="219"/>
      <c r="Q1909" s="273"/>
      <c r="R1909" s="216" t="str">
        <f ca="1">IF(ISERROR($V1909),"",OFFSET('Smelter Look-up'!$C$4,$V1909-4,0)&amp;"")</f>
        <v/>
      </c>
      <c r="S1909" s="224" t="str">
        <f t="shared" ca="1" si="267"/>
        <v/>
      </c>
      <c r="T1909" s="224" t="str">
        <f ca="1">IF(B1909="","",IF(ISERROR(MATCH($J1909,SorP!$B$1:$B$6230,0)),"",INDIRECT("'SorP'!$A$"&amp;MATCH($J1909,SorP!$B$1:$B$6230,0))))</f>
        <v/>
      </c>
      <c r="U1909" s="240"/>
      <c r="V1909" s="274" t="e">
        <f>IF(C1909="",NA(),MATCH($B1909&amp;$C1909,'Smelter Look-up'!$J:$J,0))</f>
        <v>#N/A</v>
      </c>
      <c r="W1909" s="275"/>
      <c r="X1909" s="275">
        <f t="shared" ca="1" si="268"/>
        <v>0</v>
      </c>
      <c r="Y1909" s="275"/>
      <c r="Z1909" s="275"/>
      <c r="AB1909" s="277" t="str">
        <f t="shared" si="269"/>
        <v/>
      </c>
    </row>
    <row r="1910" spans="1:28" s="276" customFormat="1" ht="20.25">
      <c r="A1910" s="330"/>
      <c r="B1910" s="216" t="str">
        <f>IF(LEN(A1910)=0,"",INDEX('Smelter Look-up'!$A:$A,MATCH($A1910,'Smelter Look-up'!$E:$E,0)))</f>
        <v/>
      </c>
      <c r="C1910" s="220" t="str">
        <f>IF(LEN(A1910)=0,"",INDEX('Smelter Look-up'!$C:$C,MATCH($A1910,'Smelter Look-up'!$E:$E,0)))</f>
        <v/>
      </c>
      <c r="D1910" s="282"/>
      <c r="E1910" s="216" t="str">
        <f ca="1">IF(ISERROR($V1910),"",OFFSET('Smelter Look-up'!$D$4,$V1910-4,0)&amp;"")</f>
        <v/>
      </c>
      <c r="F1910" s="216" t="str">
        <f ca="1">IF(ISERROR($V1910),"",OFFSET('Smelter Look-up'!$E$4,$V1910-4,0))</f>
        <v/>
      </c>
      <c r="G1910" s="216" t="str">
        <f ca="1">IF(C1910=$X$4,"Enter smelter details",IF(ISERROR($V1910),"",OFFSET('Smelter Look-up'!$F$4,$V1910-4,0)))</f>
        <v/>
      </c>
      <c r="H1910" s="217" t="str">
        <f ca="1">IF(ISERROR($V1910),"",OFFSET('Smelter Look-up'!$G$4,$V1910-4,0))</f>
        <v/>
      </c>
      <c r="I1910" s="218" t="str">
        <f ca="1">IF(ISERROR($V1910),"",OFFSET('Smelter Look-up'!$H$4,$V1910-4,0))</f>
        <v/>
      </c>
      <c r="J1910" s="218" t="str">
        <f ca="1">IF(ISERROR($V1910),"",OFFSET('Smelter Look-up'!$I$4,$V1910-4,0))</f>
        <v/>
      </c>
      <c r="K1910" s="272"/>
      <c r="L1910" s="272"/>
      <c r="M1910" s="272"/>
      <c r="N1910" s="272"/>
      <c r="O1910" s="272"/>
      <c r="P1910" s="219"/>
      <c r="Q1910" s="273"/>
      <c r="R1910" s="216" t="str">
        <f ca="1">IF(ISERROR($V1910),"",OFFSET('Smelter Look-up'!$C$4,$V1910-4,0)&amp;"")</f>
        <v/>
      </c>
      <c r="S1910" s="224" t="str">
        <f t="shared" ca="1" si="267"/>
        <v/>
      </c>
      <c r="T1910" s="224" t="str">
        <f ca="1">IF(B1910="","",IF(ISERROR(MATCH($J1910,SorP!$B$1:$B$6230,0)),"",INDIRECT("'SorP'!$A$"&amp;MATCH($J1910,SorP!$B$1:$B$6230,0))))</f>
        <v/>
      </c>
      <c r="U1910" s="240"/>
      <c r="V1910" s="274" t="e">
        <f>IF(C1910="",NA(),MATCH($B1910&amp;$C1910,'Smelter Look-up'!$J:$J,0))</f>
        <v>#N/A</v>
      </c>
      <c r="W1910" s="275"/>
      <c r="X1910" s="275">
        <f t="shared" ca="1" si="268"/>
        <v>0</v>
      </c>
      <c r="Y1910" s="275"/>
      <c r="Z1910" s="275"/>
      <c r="AB1910" s="277" t="str">
        <f t="shared" si="269"/>
        <v/>
      </c>
    </row>
    <row r="1911" spans="1:28" s="276" customFormat="1" ht="20.25">
      <c r="A1911" s="330"/>
      <c r="B1911" s="216" t="str">
        <f>IF(LEN(A1911)=0,"",INDEX('Smelter Look-up'!$A:$A,MATCH($A1911,'Smelter Look-up'!$E:$E,0)))</f>
        <v/>
      </c>
      <c r="C1911" s="220" t="str">
        <f>IF(LEN(A1911)=0,"",INDEX('Smelter Look-up'!$C:$C,MATCH($A1911,'Smelter Look-up'!$E:$E,0)))</f>
        <v/>
      </c>
      <c r="D1911" s="282"/>
      <c r="E1911" s="216" t="str">
        <f ca="1">IF(ISERROR($V1911),"",OFFSET('Smelter Look-up'!$D$4,$V1911-4,0)&amp;"")</f>
        <v/>
      </c>
      <c r="F1911" s="216" t="str">
        <f ca="1">IF(ISERROR($V1911),"",OFFSET('Smelter Look-up'!$E$4,$V1911-4,0))</f>
        <v/>
      </c>
      <c r="G1911" s="216" t="str">
        <f ca="1">IF(C1911=$X$4,"Enter smelter details",IF(ISERROR($V1911),"",OFFSET('Smelter Look-up'!$F$4,$V1911-4,0)))</f>
        <v/>
      </c>
      <c r="H1911" s="217" t="str">
        <f ca="1">IF(ISERROR($V1911),"",OFFSET('Smelter Look-up'!$G$4,$V1911-4,0))</f>
        <v/>
      </c>
      <c r="I1911" s="218" t="str">
        <f ca="1">IF(ISERROR($V1911),"",OFFSET('Smelter Look-up'!$H$4,$V1911-4,0))</f>
        <v/>
      </c>
      <c r="J1911" s="218" t="str">
        <f ca="1">IF(ISERROR($V1911),"",OFFSET('Smelter Look-up'!$I$4,$V1911-4,0))</f>
        <v/>
      </c>
      <c r="K1911" s="272"/>
      <c r="L1911" s="272"/>
      <c r="M1911" s="272"/>
      <c r="N1911" s="272"/>
      <c r="O1911" s="272"/>
      <c r="P1911" s="219"/>
      <c r="Q1911" s="273"/>
      <c r="R1911" s="216" t="str">
        <f ca="1">IF(ISERROR($V1911),"",OFFSET('Smelter Look-up'!$C$4,$V1911-4,0)&amp;"")</f>
        <v/>
      </c>
      <c r="S1911" s="224" t="str">
        <f t="shared" ca="1" si="267"/>
        <v/>
      </c>
      <c r="T1911" s="224" t="str">
        <f ca="1">IF(B1911="","",IF(ISERROR(MATCH($J1911,SorP!$B$1:$B$6230,0)),"",INDIRECT("'SorP'!$A$"&amp;MATCH($J1911,SorP!$B$1:$B$6230,0))))</f>
        <v/>
      </c>
      <c r="U1911" s="240"/>
      <c r="V1911" s="274" t="e">
        <f>IF(C1911="",NA(),MATCH($B1911&amp;$C1911,'Smelter Look-up'!$J:$J,0))</f>
        <v>#N/A</v>
      </c>
      <c r="W1911" s="275"/>
      <c r="X1911" s="275">
        <f t="shared" ca="1" si="268"/>
        <v>0</v>
      </c>
      <c r="Y1911" s="275"/>
      <c r="Z1911" s="275"/>
      <c r="AB1911" s="277" t="str">
        <f t="shared" si="269"/>
        <v/>
      </c>
    </row>
    <row r="1912" spans="1:28" s="276" customFormat="1" ht="20.25">
      <c r="A1912" s="330"/>
      <c r="B1912" s="216" t="str">
        <f>IF(LEN(A1912)=0,"",INDEX('Smelter Look-up'!$A:$A,MATCH($A1912,'Smelter Look-up'!$E:$E,0)))</f>
        <v/>
      </c>
      <c r="C1912" s="220" t="str">
        <f>IF(LEN(A1912)=0,"",INDEX('Smelter Look-up'!$C:$C,MATCH($A1912,'Smelter Look-up'!$E:$E,0)))</f>
        <v/>
      </c>
      <c r="D1912" s="282"/>
      <c r="E1912" s="216" t="str">
        <f ca="1">IF(ISERROR($V1912),"",OFFSET('Smelter Look-up'!$D$4,$V1912-4,0)&amp;"")</f>
        <v/>
      </c>
      <c r="F1912" s="216" t="str">
        <f ca="1">IF(ISERROR($V1912),"",OFFSET('Smelter Look-up'!$E$4,$V1912-4,0))</f>
        <v/>
      </c>
      <c r="G1912" s="216" t="str">
        <f ca="1">IF(C1912=$X$4,"Enter smelter details",IF(ISERROR($V1912),"",OFFSET('Smelter Look-up'!$F$4,$V1912-4,0)))</f>
        <v/>
      </c>
      <c r="H1912" s="217" t="str">
        <f ca="1">IF(ISERROR($V1912),"",OFFSET('Smelter Look-up'!$G$4,$V1912-4,0))</f>
        <v/>
      </c>
      <c r="I1912" s="218" t="str">
        <f ca="1">IF(ISERROR($V1912),"",OFFSET('Smelter Look-up'!$H$4,$V1912-4,0))</f>
        <v/>
      </c>
      <c r="J1912" s="218" t="str">
        <f ca="1">IF(ISERROR($V1912),"",OFFSET('Smelter Look-up'!$I$4,$V1912-4,0))</f>
        <v/>
      </c>
      <c r="K1912" s="272"/>
      <c r="L1912" s="272"/>
      <c r="M1912" s="272"/>
      <c r="N1912" s="272"/>
      <c r="O1912" s="272"/>
      <c r="P1912" s="219"/>
      <c r="Q1912" s="273"/>
      <c r="R1912" s="216" t="str">
        <f ca="1">IF(ISERROR($V1912),"",OFFSET('Smelter Look-up'!$C$4,$V1912-4,0)&amp;"")</f>
        <v/>
      </c>
      <c r="S1912" s="224" t="str">
        <f t="shared" ca="1" si="267"/>
        <v/>
      </c>
      <c r="T1912" s="224" t="str">
        <f ca="1">IF(B1912="","",IF(ISERROR(MATCH($J1912,SorP!$B$1:$B$6230,0)),"",INDIRECT("'SorP'!$A$"&amp;MATCH($J1912,SorP!$B$1:$B$6230,0))))</f>
        <v/>
      </c>
      <c r="U1912" s="240"/>
      <c r="V1912" s="274" t="e">
        <f>IF(C1912="",NA(),MATCH($B1912&amp;$C1912,'Smelter Look-up'!$J:$J,0))</f>
        <v>#N/A</v>
      </c>
      <c r="W1912" s="275"/>
      <c r="X1912" s="275">
        <f t="shared" ca="1" si="268"/>
        <v>0</v>
      </c>
      <c r="Y1912" s="275"/>
      <c r="Z1912" s="275"/>
      <c r="AB1912" s="277" t="str">
        <f t="shared" si="269"/>
        <v/>
      </c>
    </row>
    <row r="1913" spans="1:28" s="276" customFormat="1" ht="20.25">
      <c r="A1913" s="330"/>
      <c r="B1913" s="216" t="str">
        <f>IF(LEN(A1913)=0,"",INDEX('Smelter Look-up'!$A:$A,MATCH($A1913,'Smelter Look-up'!$E:$E,0)))</f>
        <v/>
      </c>
      <c r="C1913" s="220" t="str">
        <f>IF(LEN(A1913)=0,"",INDEX('Smelter Look-up'!$C:$C,MATCH($A1913,'Smelter Look-up'!$E:$E,0)))</f>
        <v/>
      </c>
      <c r="D1913" s="282"/>
      <c r="E1913" s="216" t="str">
        <f ca="1">IF(ISERROR($V1913),"",OFFSET('Smelter Look-up'!$D$4,$V1913-4,0)&amp;"")</f>
        <v/>
      </c>
      <c r="F1913" s="216" t="str">
        <f ca="1">IF(ISERROR($V1913),"",OFFSET('Smelter Look-up'!$E$4,$V1913-4,0))</f>
        <v/>
      </c>
      <c r="G1913" s="216" t="str">
        <f ca="1">IF(C1913=$X$4,"Enter smelter details",IF(ISERROR($V1913),"",OFFSET('Smelter Look-up'!$F$4,$V1913-4,0)))</f>
        <v/>
      </c>
      <c r="H1913" s="217" t="str">
        <f ca="1">IF(ISERROR($V1913),"",OFFSET('Smelter Look-up'!$G$4,$V1913-4,0))</f>
        <v/>
      </c>
      <c r="I1913" s="218" t="str">
        <f ca="1">IF(ISERROR($V1913),"",OFFSET('Smelter Look-up'!$H$4,$V1913-4,0))</f>
        <v/>
      </c>
      <c r="J1913" s="218" t="str">
        <f ca="1">IF(ISERROR($V1913),"",OFFSET('Smelter Look-up'!$I$4,$V1913-4,0))</f>
        <v/>
      </c>
      <c r="K1913" s="272"/>
      <c r="L1913" s="272"/>
      <c r="M1913" s="272"/>
      <c r="N1913" s="272"/>
      <c r="O1913" s="272"/>
      <c r="P1913" s="219"/>
      <c r="Q1913" s="273"/>
      <c r="R1913" s="216" t="str">
        <f ca="1">IF(ISERROR($V1913),"",OFFSET('Smelter Look-up'!$C$4,$V1913-4,0)&amp;"")</f>
        <v/>
      </c>
      <c r="S1913" s="224" t="str">
        <f t="shared" ca="1" si="267"/>
        <v/>
      </c>
      <c r="T1913" s="224" t="str">
        <f ca="1">IF(B1913="","",IF(ISERROR(MATCH($J1913,SorP!$B$1:$B$6230,0)),"",INDIRECT("'SorP'!$A$"&amp;MATCH($J1913,SorP!$B$1:$B$6230,0))))</f>
        <v/>
      </c>
      <c r="U1913" s="240"/>
      <c r="V1913" s="274" t="e">
        <f>IF(C1913="",NA(),MATCH($B1913&amp;$C1913,'Smelter Look-up'!$J:$J,0))</f>
        <v>#N/A</v>
      </c>
      <c r="W1913" s="275"/>
      <c r="X1913" s="275">
        <f t="shared" ca="1" si="268"/>
        <v>0</v>
      </c>
      <c r="Y1913" s="275"/>
      <c r="Z1913" s="275"/>
      <c r="AB1913" s="277" t="str">
        <f t="shared" si="269"/>
        <v/>
      </c>
    </row>
    <row r="1914" spans="1:28" s="276" customFormat="1" ht="20.25">
      <c r="A1914" s="330"/>
      <c r="B1914" s="216" t="str">
        <f>IF(LEN(A1914)=0,"",INDEX('Smelter Look-up'!$A:$A,MATCH($A1914,'Smelter Look-up'!$E:$E,0)))</f>
        <v/>
      </c>
      <c r="C1914" s="220" t="str">
        <f>IF(LEN(A1914)=0,"",INDEX('Smelter Look-up'!$C:$C,MATCH($A1914,'Smelter Look-up'!$E:$E,0)))</f>
        <v/>
      </c>
      <c r="D1914" s="282"/>
      <c r="E1914" s="216" t="str">
        <f ca="1">IF(ISERROR($V1914),"",OFFSET('Smelter Look-up'!$D$4,$V1914-4,0)&amp;"")</f>
        <v/>
      </c>
      <c r="F1914" s="216" t="str">
        <f ca="1">IF(ISERROR($V1914),"",OFFSET('Smelter Look-up'!$E$4,$V1914-4,0))</f>
        <v/>
      </c>
      <c r="G1914" s="216" t="str">
        <f ca="1">IF(C1914=$X$4,"Enter smelter details",IF(ISERROR($V1914),"",OFFSET('Smelter Look-up'!$F$4,$V1914-4,0)))</f>
        <v/>
      </c>
      <c r="H1914" s="217" t="str">
        <f ca="1">IF(ISERROR($V1914),"",OFFSET('Smelter Look-up'!$G$4,$V1914-4,0))</f>
        <v/>
      </c>
      <c r="I1914" s="218" t="str">
        <f ca="1">IF(ISERROR($V1914),"",OFFSET('Smelter Look-up'!$H$4,$V1914-4,0))</f>
        <v/>
      </c>
      <c r="J1914" s="218" t="str">
        <f ca="1">IF(ISERROR($V1914),"",OFFSET('Smelter Look-up'!$I$4,$V1914-4,0))</f>
        <v/>
      </c>
      <c r="K1914" s="272"/>
      <c r="L1914" s="272"/>
      <c r="M1914" s="272"/>
      <c r="N1914" s="272"/>
      <c r="O1914" s="272"/>
      <c r="P1914" s="219"/>
      <c r="Q1914" s="273"/>
      <c r="R1914" s="216" t="str">
        <f ca="1">IF(ISERROR($V1914),"",OFFSET('Smelter Look-up'!$C$4,$V1914-4,0)&amp;"")</f>
        <v/>
      </c>
      <c r="S1914" s="224" t="str">
        <f t="shared" ca="1" si="267"/>
        <v/>
      </c>
      <c r="T1914" s="224" t="str">
        <f ca="1">IF(B1914="","",IF(ISERROR(MATCH($J1914,SorP!$B$1:$B$6230,0)),"",INDIRECT("'SorP'!$A$"&amp;MATCH($J1914,SorP!$B$1:$B$6230,0))))</f>
        <v/>
      </c>
      <c r="U1914" s="240"/>
      <c r="V1914" s="274" t="e">
        <f>IF(C1914="",NA(),MATCH($B1914&amp;$C1914,'Smelter Look-up'!$J:$J,0))</f>
        <v>#N/A</v>
      </c>
      <c r="W1914" s="275"/>
      <c r="X1914" s="275">
        <f t="shared" ca="1" si="268"/>
        <v>0</v>
      </c>
      <c r="Y1914" s="275"/>
      <c r="Z1914" s="275"/>
      <c r="AB1914" s="277" t="str">
        <f t="shared" si="269"/>
        <v/>
      </c>
    </row>
    <row r="1915" spans="1:28" s="276" customFormat="1" ht="20.25">
      <c r="A1915" s="330"/>
      <c r="B1915" s="216" t="str">
        <f>IF(LEN(A1915)=0,"",INDEX('Smelter Look-up'!$A:$A,MATCH($A1915,'Smelter Look-up'!$E:$E,0)))</f>
        <v/>
      </c>
      <c r="C1915" s="220" t="str">
        <f>IF(LEN(A1915)=0,"",INDEX('Smelter Look-up'!$C:$C,MATCH($A1915,'Smelter Look-up'!$E:$E,0)))</f>
        <v/>
      </c>
      <c r="D1915" s="282"/>
      <c r="E1915" s="216" t="str">
        <f ca="1">IF(ISERROR($V1915),"",OFFSET('Smelter Look-up'!$D$4,$V1915-4,0)&amp;"")</f>
        <v/>
      </c>
      <c r="F1915" s="216" t="str">
        <f ca="1">IF(ISERROR($V1915),"",OFFSET('Smelter Look-up'!$E$4,$V1915-4,0))</f>
        <v/>
      </c>
      <c r="G1915" s="216" t="str">
        <f ca="1">IF(C1915=$X$4,"Enter smelter details",IF(ISERROR($V1915),"",OFFSET('Smelter Look-up'!$F$4,$V1915-4,0)))</f>
        <v/>
      </c>
      <c r="H1915" s="217" t="str">
        <f ca="1">IF(ISERROR($V1915),"",OFFSET('Smelter Look-up'!$G$4,$V1915-4,0))</f>
        <v/>
      </c>
      <c r="I1915" s="218" t="str">
        <f ca="1">IF(ISERROR($V1915),"",OFFSET('Smelter Look-up'!$H$4,$V1915-4,0))</f>
        <v/>
      </c>
      <c r="J1915" s="218" t="str">
        <f ca="1">IF(ISERROR($V1915),"",OFFSET('Smelter Look-up'!$I$4,$V1915-4,0))</f>
        <v/>
      </c>
      <c r="K1915" s="272"/>
      <c r="L1915" s="272"/>
      <c r="M1915" s="272"/>
      <c r="N1915" s="272"/>
      <c r="O1915" s="272"/>
      <c r="P1915" s="219"/>
      <c r="Q1915" s="273"/>
      <c r="R1915" s="216" t="str">
        <f ca="1">IF(ISERROR($V1915),"",OFFSET('Smelter Look-up'!$C$4,$V1915-4,0)&amp;"")</f>
        <v/>
      </c>
      <c r="S1915" s="224" t="str">
        <f t="shared" ref="S1915" ca="1" si="270">IF(B1915="","",IF(ISERROR(MATCH($E1915,CL,0)),"Unknown",INDIRECT("'C'!$A$"&amp;MATCH($E1915,CL,0)+1)))</f>
        <v/>
      </c>
      <c r="T1915" s="224" t="str">
        <f ca="1">IF(B1915="","",IF(ISERROR(MATCH($J1915,SorP!$B$1:$B$6230,0)),"",INDIRECT("'SorP'!$A$"&amp;MATCH($J1915,SorP!$B$1:$B$6230,0))))</f>
        <v/>
      </c>
      <c r="U1915" s="240"/>
      <c r="V1915" s="274" t="e">
        <f>IF(C1915="",NA(),MATCH($B1915&amp;$C1915,'Smelter Look-up'!$J:$J,0))</f>
        <v>#N/A</v>
      </c>
      <c r="W1915" s="275"/>
      <c r="X1915" s="275">
        <f t="shared" ref="X1915" ca="1" si="271">IF(AND(C1915="Smelter not listed",OR(LEN(D1915)=0,LEN(E1915)=0)),1,0)</f>
        <v>0</v>
      </c>
      <c r="Y1915" s="275"/>
      <c r="Z1915" s="275"/>
      <c r="AB1915" s="277" t="str">
        <f t="shared" ref="AB1915" si="272">B1915&amp;C1915</f>
        <v/>
      </c>
    </row>
    <row r="1916" spans="1:28" s="276" customFormat="1" ht="20.25">
      <c r="A1916" s="330"/>
      <c r="B1916" s="216" t="str">
        <f>IF(LEN(A1916)=0,"",INDEX('Smelter Look-up'!$A:$A,MATCH($A1916,'Smelter Look-up'!$E:$E,0)))</f>
        <v/>
      </c>
      <c r="C1916" s="220" t="str">
        <f>IF(LEN(A1916)=0,"",INDEX('Smelter Look-up'!$C:$C,MATCH($A1916,'Smelter Look-up'!$E:$E,0)))</f>
        <v/>
      </c>
      <c r="D1916" s="282"/>
      <c r="E1916" s="216" t="str">
        <f ca="1">IF(ISERROR($V1916),"",OFFSET('Smelter Look-up'!$D$4,$V1916-4,0)&amp;"")</f>
        <v/>
      </c>
      <c r="F1916" s="216" t="str">
        <f ca="1">IF(ISERROR($V1916),"",OFFSET('Smelter Look-up'!$E$4,$V1916-4,0))</f>
        <v/>
      </c>
      <c r="G1916" s="216" t="str">
        <f ca="1">IF(C1916=$X$4,"Enter smelter details",IF(ISERROR($V1916),"",OFFSET('Smelter Look-up'!$F$4,$V1916-4,0)))</f>
        <v/>
      </c>
      <c r="H1916" s="217" t="str">
        <f ca="1">IF(ISERROR($V1916),"",OFFSET('Smelter Look-up'!$G$4,$V1916-4,0))</f>
        <v/>
      </c>
      <c r="I1916" s="218" t="str">
        <f ca="1">IF(ISERROR($V1916),"",OFFSET('Smelter Look-up'!$H$4,$V1916-4,0))</f>
        <v/>
      </c>
      <c r="J1916" s="218" t="str">
        <f ca="1">IF(ISERROR($V1916),"",OFFSET('Smelter Look-up'!$I$4,$V1916-4,0))</f>
        <v/>
      </c>
      <c r="K1916" s="272"/>
      <c r="L1916" s="272"/>
      <c r="M1916" s="272"/>
      <c r="N1916" s="272"/>
      <c r="O1916" s="272"/>
      <c r="P1916" s="219"/>
      <c r="Q1916" s="273"/>
      <c r="R1916" s="216" t="str">
        <f ca="1">IF(ISERROR($V1916),"",OFFSET('Smelter Look-up'!$C$4,$V1916-4,0)&amp;"")</f>
        <v/>
      </c>
      <c r="S1916" s="224" t="str">
        <f t="shared" ref="S1916:S1947" ca="1" si="273">IF(B1916="","",IF(ISERROR(MATCH($E1916,CL,0)),"Unknown",INDIRECT("'C'!$A$"&amp;MATCH($E1916,CL,0)+1)))</f>
        <v/>
      </c>
      <c r="T1916" s="224" t="str">
        <f ca="1">IF(B1916="","",IF(ISERROR(MATCH($J1916,SorP!$B$1:$B$6230,0)),"",INDIRECT("'SorP'!$A$"&amp;MATCH($J1916,SorP!$B$1:$B$6230,0))))</f>
        <v/>
      </c>
      <c r="U1916" s="240"/>
      <c r="V1916" s="274" t="e">
        <f>IF(C1916="",NA(),MATCH($B1916&amp;$C1916,'Smelter Look-up'!$J:$J,0))</f>
        <v>#N/A</v>
      </c>
      <c r="W1916" s="275"/>
      <c r="X1916" s="275">
        <f t="shared" ref="X1916:X1947" ca="1" si="274">IF(AND(C1916="Smelter not listed",OR(LEN(D1916)=0,LEN(E1916)=0)),1,0)</f>
        <v>0</v>
      </c>
      <c r="Y1916" s="275"/>
      <c r="Z1916" s="275"/>
      <c r="AB1916" s="277" t="str">
        <f t="shared" ref="AB1916:AB1947" si="275">B1916&amp;C1916</f>
        <v/>
      </c>
    </row>
    <row r="1917" spans="1:28" s="276" customFormat="1" ht="20.25">
      <c r="A1917" s="330"/>
      <c r="B1917" s="216" t="str">
        <f>IF(LEN(A1917)=0,"",INDEX('Smelter Look-up'!$A:$A,MATCH($A1917,'Smelter Look-up'!$E:$E,0)))</f>
        <v/>
      </c>
      <c r="C1917" s="220" t="str">
        <f>IF(LEN(A1917)=0,"",INDEX('Smelter Look-up'!$C:$C,MATCH($A1917,'Smelter Look-up'!$E:$E,0)))</f>
        <v/>
      </c>
      <c r="D1917" s="282"/>
      <c r="E1917" s="216" t="str">
        <f ca="1">IF(ISERROR($V1917),"",OFFSET('Smelter Look-up'!$D$4,$V1917-4,0)&amp;"")</f>
        <v/>
      </c>
      <c r="F1917" s="216" t="str">
        <f ca="1">IF(ISERROR($V1917),"",OFFSET('Smelter Look-up'!$E$4,$V1917-4,0))</f>
        <v/>
      </c>
      <c r="G1917" s="216" t="str">
        <f ca="1">IF(C1917=$X$4,"Enter smelter details",IF(ISERROR($V1917),"",OFFSET('Smelter Look-up'!$F$4,$V1917-4,0)))</f>
        <v/>
      </c>
      <c r="H1917" s="217" t="str">
        <f ca="1">IF(ISERROR($V1917),"",OFFSET('Smelter Look-up'!$G$4,$V1917-4,0))</f>
        <v/>
      </c>
      <c r="I1917" s="218" t="str">
        <f ca="1">IF(ISERROR($V1917),"",OFFSET('Smelter Look-up'!$H$4,$V1917-4,0))</f>
        <v/>
      </c>
      <c r="J1917" s="218" t="str">
        <f ca="1">IF(ISERROR($V1917),"",OFFSET('Smelter Look-up'!$I$4,$V1917-4,0))</f>
        <v/>
      </c>
      <c r="K1917" s="272"/>
      <c r="L1917" s="272"/>
      <c r="M1917" s="272"/>
      <c r="N1917" s="272"/>
      <c r="O1917" s="272"/>
      <c r="P1917" s="219"/>
      <c r="Q1917" s="273"/>
      <c r="R1917" s="216" t="str">
        <f ca="1">IF(ISERROR($V1917),"",OFFSET('Smelter Look-up'!$C$4,$V1917-4,0)&amp;"")</f>
        <v/>
      </c>
      <c r="S1917" s="224" t="str">
        <f t="shared" ca="1" si="273"/>
        <v/>
      </c>
      <c r="T1917" s="224" t="str">
        <f ca="1">IF(B1917="","",IF(ISERROR(MATCH($J1917,SorP!$B$1:$B$6230,0)),"",INDIRECT("'SorP'!$A$"&amp;MATCH($J1917,SorP!$B$1:$B$6230,0))))</f>
        <v/>
      </c>
      <c r="U1917" s="240"/>
      <c r="V1917" s="274" t="e">
        <f>IF(C1917="",NA(),MATCH($B1917&amp;$C1917,'Smelter Look-up'!$J:$J,0))</f>
        <v>#N/A</v>
      </c>
      <c r="W1917" s="275"/>
      <c r="X1917" s="275">
        <f t="shared" ca="1" si="274"/>
        <v>0</v>
      </c>
      <c r="Y1917" s="275"/>
      <c r="Z1917" s="275"/>
      <c r="AB1917" s="277" t="str">
        <f t="shared" si="275"/>
        <v/>
      </c>
    </row>
    <row r="1918" spans="1:28" s="276" customFormat="1" ht="20.25">
      <c r="A1918" s="330"/>
      <c r="B1918" s="216" t="str">
        <f>IF(LEN(A1918)=0,"",INDEX('Smelter Look-up'!$A:$A,MATCH($A1918,'Smelter Look-up'!$E:$E,0)))</f>
        <v/>
      </c>
      <c r="C1918" s="220" t="str">
        <f>IF(LEN(A1918)=0,"",INDEX('Smelter Look-up'!$C:$C,MATCH($A1918,'Smelter Look-up'!$E:$E,0)))</f>
        <v/>
      </c>
      <c r="D1918" s="282"/>
      <c r="E1918" s="216" t="str">
        <f ca="1">IF(ISERROR($V1918),"",OFFSET('Smelter Look-up'!$D$4,$V1918-4,0)&amp;"")</f>
        <v/>
      </c>
      <c r="F1918" s="216" t="str">
        <f ca="1">IF(ISERROR($V1918),"",OFFSET('Smelter Look-up'!$E$4,$V1918-4,0))</f>
        <v/>
      </c>
      <c r="G1918" s="216" t="str">
        <f ca="1">IF(C1918=$X$4,"Enter smelter details",IF(ISERROR($V1918),"",OFFSET('Smelter Look-up'!$F$4,$V1918-4,0)))</f>
        <v/>
      </c>
      <c r="H1918" s="217" t="str">
        <f ca="1">IF(ISERROR($V1918),"",OFFSET('Smelter Look-up'!$G$4,$V1918-4,0))</f>
        <v/>
      </c>
      <c r="I1918" s="218" t="str">
        <f ca="1">IF(ISERROR($V1918),"",OFFSET('Smelter Look-up'!$H$4,$V1918-4,0))</f>
        <v/>
      </c>
      <c r="J1918" s="218" t="str">
        <f ca="1">IF(ISERROR($V1918),"",OFFSET('Smelter Look-up'!$I$4,$V1918-4,0))</f>
        <v/>
      </c>
      <c r="K1918" s="272"/>
      <c r="L1918" s="272"/>
      <c r="M1918" s="272"/>
      <c r="N1918" s="272"/>
      <c r="O1918" s="272"/>
      <c r="P1918" s="219"/>
      <c r="Q1918" s="273"/>
      <c r="R1918" s="216" t="str">
        <f ca="1">IF(ISERROR($V1918),"",OFFSET('Smelter Look-up'!$C$4,$V1918-4,0)&amp;"")</f>
        <v/>
      </c>
      <c r="S1918" s="224" t="str">
        <f t="shared" ca="1" si="273"/>
        <v/>
      </c>
      <c r="T1918" s="224" t="str">
        <f ca="1">IF(B1918="","",IF(ISERROR(MATCH($J1918,SorP!$B$1:$B$6230,0)),"",INDIRECT("'SorP'!$A$"&amp;MATCH($J1918,SorP!$B$1:$B$6230,0))))</f>
        <v/>
      </c>
      <c r="U1918" s="240"/>
      <c r="V1918" s="274" t="e">
        <f>IF(C1918="",NA(),MATCH($B1918&amp;$C1918,'Smelter Look-up'!$J:$J,0))</f>
        <v>#N/A</v>
      </c>
      <c r="W1918" s="275"/>
      <c r="X1918" s="275">
        <f t="shared" ca="1" si="274"/>
        <v>0</v>
      </c>
      <c r="Y1918" s="275"/>
      <c r="Z1918" s="275"/>
      <c r="AB1918" s="277" t="str">
        <f t="shared" si="275"/>
        <v/>
      </c>
    </row>
    <row r="1919" spans="1:28" s="276" customFormat="1" ht="20.25">
      <c r="A1919" s="330"/>
      <c r="B1919" s="216" t="str">
        <f>IF(LEN(A1919)=0,"",INDEX('Smelter Look-up'!$A:$A,MATCH($A1919,'Smelter Look-up'!$E:$E,0)))</f>
        <v/>
      </c>
      <c r="C1919" s="220" t="str">
        <f>IF(LEN(A1919)=0,"",INDEX('Smelter Look-up'!$C:$C,MATCH($A1919,'Smelter Look-up'!$E:$E,0)))</f>
        <v/>
      </c>
      <c r="D1919" s="282"/>
      <c r="E1919" s="216" t="str">
        <f ca="1">IF(ISERROR($V1919),"",OFFSET('Smelter Look-up'!$D$4,$V1919-4,0)&amp;"")</f>
        <v/>
      </c>
      <c r="F1919" s="216" t="str">
        <f ca="1">IF(ISERROR($V1919),"",OFFSET('Smelter Look-up'!$E$4,$V1919-4,0))</f>
        <v/>
      </c>
      <c r="G1919" s="216" t="str">
        <f ca="1">IF(C1919=$X$4,"Enter smelter details",IF(ISERROR($V1919),"",OFFSET('Smelter Look-up'!$F$4,$V1919-4,0)))</f>
        <v/>
      </c>
      <c r="H1919" s="217" t="str">
        <f ca="1">IF(ISERROR($V1919),"",OFFSET('Smelter Look-up'!$G$4,$V1919-4,0))</f>
        <v/>
      </c>
      <c r="I1919" s="218" t="str">
        <f ca="1">IF(ISERROR($V1919),"",OFFSET('Smelter Look-up'!$H$4,$V1919-4,0))</f>
        <v/>
      </c>
      <c r="J1919" s="218" t="str">
        <f ca="1">IF(ISERROR($V1919),"",OFFSET('Smelter Look-up'!$I$4,$V1919-4,0))</f>
        <v/>
      </c>
      <c r="K1919" s="272"/>
      <c r="L1919" s="272"/>
      <c r="M1919" s="272"/>
      <c r="N1919" s="272"/>
      <c r="O1919" s="272"/>
      <c r="P1919" s="219"/>
      <c r="Q1919" s="273"/>
      <c r="R1919" s="216" t="str">
        <f ca="1">IF(ISERROR($V1919),"",OFFSET('Smelter Look-up'!$C$4,$V1919-4,0)&amp;"")</f>
        <v/>
      </c>
      <c r="S1919" s="224" t="str">
        <f t="shared" ca="1" si="273"/>
        <v/>
      </c>
      <c r="T1919" s="224" t="str">
        <f ca="1">IF(B1919="","",IF(ISERROR(MATCH($J1919,SorP!$B$1:$B$6230,0)),"",INDIRECT("'SorP'!$A$"&amp;MATCH($J1919,SorP!$B$1:$B$6230,0))))</f>
        <v/>
      </c>
      <c r="U1919" s="240"/>
      <c r="V1919" s="274" t="e">
        <f>IF(C1919="",NA(),MATCH($B1919&amp;$C1919,'Smelter Look-up'!$J:$J,0))</f>
        <v>#N/A</v>
      </c>
      <c r="W1919" s="275"/>
      <c r="X1919" s="275">
        <f t="shared" ca="1" si="274"/>
        <v>0</v>
      </c>
      <c r="Y1919" s="275"/>
      <c r="Z1919" s="275"/>
      <c r="AB1919" s="277" t="str">
        <f t="shared" si="275"/>
        <v/>
      </c>
    </row>
    <row r="1920" spans="1:28" s="276" customFormat="1" ht="20.25">
      <c r="A1920" s="330"/>
      <c r="B1920" s="216" t="str">
        <f>IF(LEN(A1920)=0,"",INDEX('Smelter Look-up'!$A:$A,MATCH($A1920,'Smelter Look-up'!$E:$E,0)))</f>
        <v/>
      </c>
      <c r="C1920" s="220" t="str">
        <f>IF(LEN(A1920)=0,"",INDEX('Smelter Look-up'!$C:$C,MATCH($A1920,'Smelter Look-up'!$E:$E,0)))</f>
        <v/>
      </c>
      <c r="D1920" s="282"/>
      <c r="E1920" s="216" t="str">
        <f ca="1">IF(ISERROR($V1920),"",OFFSET('Smelter Look-up'!$D$4,$V1920-4,0)&amp;"")</f>
        <v/>
      </c>
      <c r="F1920" s="216" t="str">
        <f ca="1">IF(ISERROR($V1920),"",OFFSET('Smelter Look-up'!$E$4,$V1920-4,0))</f>
        <v/>
      </c>
      <c r="G1920" s="216" t="str">
        <f ca="1">IF(C1920=$X$4,"Enter smelter details",IF(ISERROR($V1920),"",OFFSET('Smelter Look-up'!$F$4,$V1920-4,0)))</f>
        <v/>
      </c>
      <c r="H1920" s="217" t="str">
        <f ca="1">IF(ISERROR($V1920),"",OFFSET('Smelter Look-up'!$G$4,$V1920-4,0))</f>
        <v/>
      </c>
      <c r="I1920" s="218" t="str">
        <f ca="1">IF(ISERROR($V1920),"",OFFSET('Smelter Look-up'!$H$4,$V1920-4,0))</f>
        <v/>
      </c>
      <c r="J1920" s="218" t="str">
        <f ca="1">IF(ISERROR($V1920),"",OFFSET('Smelter Look-up'!$I$4,$V1920-4,0))</f>
        <v/>
      </c>
      <c r="K1920" s="272"/>
      <c r="L1920" s="272"/>
      <c r="M1920" s="272"/>
      <c r="N1920" s="272"/>
      <c r="O1920" s="272"/>
      <c r="P1920" s="219"/>
      <c r="Q1920" s="273"/>
      <c r="R1920" s="216" t="str">
        <f ca="1">IF(ISERROR($V1920),"",OFFSET('Smelter Look-up'!$C$4,$V1920-4,0)&amp;"")</f>
        <v/>
      </c>
      <c r="S1920" s="224" t="str">
        <f t="shared" ca="1" si="273"/>
        <v/>
      </c>
      <c r="T1920" s="224" t="str">
        <f ca="1">IF(B1920="","",IF(ISERROR(MATCH($J1920,SorP!$B$1:$B$6230,0)),"",INDIRECT("'SorP'!$A$"&amp;MATCH($J1920,SorP!$B$1:$B$6230,0))))</f>
        <v/>
      </c>
      <c r="U1920" s="240"/>
      <c r="V1920" s="274" t="e">
        <f>IF(C1920="",NA(),MATCH($B1920&amp;$C1920,'Smelter Look-up'!$J:$J,0))</f>
        <v>#N/A</v>
      </c>
      <c r="W1920" s="275"/>
      <c r="X1920" s="275">
        <f t="shared" ca="1" si="274"/>
        <v>0</v>
      </c>
      <c r="Y1920" s="275"/>
      <c r="Z1920" s="275"/>
      <c r="AB1920" s="277" t="str">
        <f t="shared" si="275"/>
        <v/>
      </c>
    </row>
    <row r="1921" spans="1:28" s="276" customFormat="1" ht="20.25">
      <c r="A1921" s="330"/>
      <c r="B1921" s="216" t="str">
        <f>IF(LEN(A1921)=0,"",INDEX('Smelter Look-up'!$A:$A,MATCH($A1921,'Smelter Look-up'!$E:$E,0)))</f>
        <v/>
      </c>
      <c r="C1921" s="220" t="str">
        <f>IF(LEN(A1921)=0,"",INDEX('Smelter Look-up'!$C:$C,MATCH($A1921,'Smelter Look-up'!$E:$E,0)))</f>
        <v/>
      </c>
      <c r="D1921" s="282"/>
      <c r="E1921" s="216" t="str">
        <f ca="1">IF(ISERROR($V1921),"",OFFSET('Smelter Look-up'!$D$4,$V1921-4,0)&amp;"")</f>
        <v/>
      </c>
      <c r="F1921" s="216" t="str">
        <f ca="1">IF(ISERROR($V1921),"",OFFSET('Smelter Look-up'!$E$4,$V1921-4,0))</f>
        <v/>
      </c>
      <c r="G1921" s="216" t="str">
        <f ca="1">IF(C1921=$X$4,"Enter smelter details",IF(ISERROR($V1921),"",OFFSET('Smelter Look-up'!$F$4,$V1921-4,0)))</f>
        <v/>
      </c>
      <c r="H1921" s="217" t="str">
        <f ca="1">IF(ISERROR($V1921),"",OFFSET('Smelter Look-up'!$G$4,$V1921-4,0))</f>
        <v/>
      </c>
      <c r="I1921" s="218" t="str">
        <f ca="1">IF(ISERROR($V1921),"",OFFSET('Smelter Look-up'!$H$4,$V1921-4,0))</f>
        <v/>
      </c>
      <c r="J1921" s="218" t="str">
        <f ca="1">IF(ISERROR($V1921),"",OFFSET('Smelter Look-up'!$I$4,$V1921-4,0))</f>
        <v/>
      </c>
      <c r="K1921" s="272"/>
      <c r="L1921" s="272"/>
      <c r="M1921" s="272"/>
      <c r="N1921" s="272"/>
      <c r="O1921" s="272"/>
      <c r="P1921" s="219"/>
      <c r="Q1921" s="273"/>
      <c r="R1921" s="216" t="str">
        <f ca="1">IF(ISERROR($V1921),"",OFFSET('Smelter Look-up'!$C$4,$V1921-4,0)&amp;"")</f>
        <v/>
      </c>
      <c r="S1921" s="224" t="str">
        <f t="shared" ca="1" si="273"/>
        <v/>
      </c>
      <c r="T1921" s="224" t="str">
        <f ca="1">IF(B1921="","",IF(ISERROR(MATCH($J1921,SorP!$B$1:$B$6230,0)),"",INDIRECT("'SorP'!$A$"&amp;MATCH($J1921,SorP!$B$1:$B$6230,0))))</f>
        <v/>
      </c>
      <c r="U1921" s="240"/>
      <c r="V1921" s="274" t="e">
        <f>IF(C1921="",NA(),MATCH($B1921&amp;$C1921,'Smelter Look-up'!$J:$J,0))</f>
        <v>#N/A</v>
      </c>
      <c r="W1921" s="275"/>
      <c r="X1921" s="275">
        <f t="shared" ca="1" si="274"/>
        <v>0</v>
      </c>
      <c r="Y1921" s="275"/>
      <c r="Z1921" s="275"/>
      <c r="AB1921" s="277" t="str">
        <f t="shared" si="275"/>
        <v/>
      </c>
    </row>
    <row r="1922" spans="1:28" s="276" customFormat="1" ht="20.25">
      <c r="A1922" s="330"/>
      <c r="B1922" s="216" t="str">
        <f>IF(LEN(A1922)=0,"",INDEX('Smelter Look-up'!$A:$A,MATCH($A1922,'Smelter Look-up'!$E:$E,0)))</f>
        <v/>
      </c>
      <c r="C1922" s="220" t="str">
        <f>IF(LEN(A1922)=0,"",INDEX('Smelter Look-up'!$C:$C,MATCH($A1922,'Smelter Look-up'!$E:$E,0)))</f>
        <v/>
      </c>
      <c r="D1922" s="282"/>
      <c r="E1922" s="216" t="str">
        <f ca="1">IF(ISERROR($V1922),"",OFFSET('Smelter Look-up'!$D$4,$V1922-4,0)&amp;"")</f>
        <v/>
      </c>
      <c r="F1922" s="216" t="str">
        <f ca="1">IF(ISERROR($V1922),"",OFFSET('Smelter Look-up'!$E$4,$V1922-4,0))</f>
        <v/>
      </c>
      <c r="G1922" s="216" t="str">
        <f ca="1">IF(C1922=$X$4,"Enter smelter details",IF(ISERROR($V1922),"",OFFSET('Smelter Look-up'!$F$4,$V1922-4,0)))</f>
        <v/>
      </c>
      <c r="H1922" s="217" t="str">
        <f ca="1">IF(ISERROR($V1922),"",OFFSET('Smelter Look-up'!$G$4,$V1922-4,0))</f>
        <v/>
      </c>
      <c r="I1922" s="218" t="str">
        <f ca="1">IF(ISERROR($V1922),"",OFFSET('Smelter Look-up'!$H$4,$V1922-4,0))</f>
        <v/>
      </c>
      <c r="J1922" s="218" t="str">
        <f ca="1">IF(ISERROR($V1922),"",OFFSET('Smelter Look-up'!$I$4,$V1922-4,0))</f>
        <v/>
      </c>
      <c r="K1922" s="272"/>
      <c r="L1922" s="272"/>
      <c r="M1922" s="272"/>
      <c r="N1922" s="272"/>
      <c r="O1922" s="272"/>
      <c r="P1922" s="219"/>
      <c r="Q1922" s="273"/>
      <c r="R1922" s="216" t="str">
        <f ca="1">IF(ISERROR($V1922),"",OFFSET('Smelter Look-up'!$C$4,$V1922-4,0)&amp;"")</f>
        <v/>
      </c>
      <c r="S1922" s="224" t="str">
        <f t="shared" ca="1" si="273"/>
        <v/>
      </c>
      <c r="T1922" s="224" t="str">
        <f ca="1">IF(B1922="","",IF(ISERROR(MATCH($J1922,SorP!$B$1:$B$6230,0)),"",INDIRECT("'SorP'!$A$"&amp;MATCH($J1922,SorP!$B$1:$B$6230,0))))</f>
        <v/>
      </c>
      <c r="U1922" s="240"/>
      <c r="V1922" s="274" t="e">
        <f>IF(C1922="",NA(),MATCH($B1922&amp;$C1922,'Smelter Look-up'!$J:$J,0))</f>
        <v>#N/A</v>
      </c>
      <c r="W1922" s="275"/>
      <c r="X1922" s="275">
        <f t="shared" ca="1" si="274"/>
        <v>0</v>
      </c>
      <c r="Y1922" s="275"/>
      <c r="Z1922" s="275"/>
      <c r="AB1922" s="277" t="str">
        <f t="shared" si="275"/>
        <v/>
      </c>
    </row>
    <row r="1923" spans="1:28" s="276" customFormat="1" ht="20.25">
      <c r="A1923" s="330"/>
      <c r="B1923" s="216" t="str">
        <f>IF(LEN(A1923)=0,"",INDEX('Smelter Look-up'!$A:$A,MATCH($A1923,'Smelter Look-up'!$E:$E,0)))</f>
        <v/>
      </c>
      <c r="C1923" s="220" t="str">
        <f>IF(LEN(A1923)=0,"",INDEX('Smelter Look-up'!$C:$C,MATCH($A1923,'Smelter Look-up'!$E:$E,0)))</f>
        <v/>
      </c>
      <c r="D1923" s="282"/>
      <c r="E1923" s="216" t="str">
        <f ca="1">IF(ISERROR($V1923),"",OFFSET('Smelter Look-up'!$D$4,$V1923-4,0)&amp;"")</f>
        <v/>
      </c>
      <c r="F1923" s="216" t="str">
        <f ca="1">IF(ISERROR($V1923),"",OFFSET('Smelter Look-up'!$E$4,$V1923-4,0))</f>
        <v/>
      </c>
      <c r="G1923" s="216" t="str">
        <f ca="1">IF(C1923=$X$4,"Enter smelter details",IF(ISERROR($V1923),"",OFFSET('Smelter Look-up'!$F$4,$V1923-4,0)))</f>
        <v/>
      </c>
      <c r="H1923" s="217" t="str">
        <f ca="1">IF(ISERROR($V1923),"",OFFSET('Smelter Look-up'!$G$4,$V1923-4,0))</f>
        <v/>
      </c>
      <c r="I1923" s="218" t="str">
        <f ca="1">IF(ISERROR($V1923),"",OFFSET('Smelter Look-up'!$H$4,$V1923-4,0))</f>
        <v/>
      </c>
      <c r="J1923" s="218" t="str">
        <f ca="1">IF(ISERROR($V1923),"",OFFSET('Smelter Look-up'!$I$4,$V1923-4,0))</f>
        <v/>
      </c>
      <c r="K1923" s="272"/>
      <c r="L1923" s="272"/>
      <c r="M1923" s="272"/>
      <c r="N1923" s="272"/>
      <c r="O1923" s="272"/>
      <c r="P1923" s="219"/>
      <c r="Q1923" s="273"/>
      <c r="R1923" s="216" t="str">
        <f ca="1">IF(ISERROR($V1923),"",OFFSET('Smelter Look-up'!$C$4,$V1923-4,0)&amp;"")</f>
        <v/>
      </c>
      <c r="S1923" s="224" t="str">
        <f t="shared" ca="1" si="273"/>
        <v/>
      </c>
      <c r="T1923" s="224" t="str">
        <f ca="1">IF(B1923="","",IF(ISERROR(MATCH($J1923,SorP!$B$1:$B$6230,0)),"",INDIRECT("'SorP'!$A$"&amp;MATCH($J1923,SorP!$B$1:$B$6230,0))))</f>
        <v/>
      </c>
      <c r="U1923" s="240"/>
      <c r="V1923" s="274" t="e">
        <f>IF(C1923="",NA(),MATCH($B1923&amp;$C1923,'Smelter Look-up'!$J:$J,0))</f>
        <v>#N/A</v>
      </c>
      <c r="W1923" s="275"/>
      <c r="X1923" s="275">
        <f t="shared" ca="1" si="274"/>
        <v>0</v>
      </c>
      <c r="Y1923" s="275"/>
      <c r="Z1923" s="275"/>
      <c r="AB1923" s="277" t="str">
        <f t="shared" si="275"/>
        <v/>
      </c>
    </row>
    <row r="1924" spans="1:28" s="276" customFormat="1" ht="20.25">
      <c r="A1924" s="330"/>
      <c r="B1924" s="216" t="str">
        <f>IF(LEN(A1924)=0,"",INDEX('Smelter Look-up'!$A:$A,MATCH($A1924,'Smelter Look-up'!$E:$E,0)))</f>
        <v/>
      </c>
      <c r="C1924" s="220" t="str">
        <f>IF(LEN(A1924)=0,"",INDEX('Smelter Look-up'!$C:$C,MATCH($A1924,'Smelter Look-up'!$E:$E,0)))</f>
        <v/>
      </c>
      <c r="D1924" s="282"/>
      <c r="E1924" s="216" t="str">
        <f ca="1">IF(ISERROR($V1924),"",OFFSET('Smelter Look-up'!$D$4,$V1924-4,0)&amp;"")</f>
        <v/>
      </c>
      <c r="F1924" s="216" t="str">
        <f ca="1">IF(ISERROR($V1924),"",OFFSET('Smelter Look-up'!$E$4,$V1924-4,0))</f>
        <v/>
      </c>
      <c r="G1924" s="216" t="str">
        <f ca="1">IF(C1924=$X$4,"Enter smelter details",IF(ISERROR($V1924),"",OFFSET('Smelter Look-up'!$F$4,$V1924-4,0)))</f>
        <v/>
      </c>
      <c r="H1924" s="217" t="str">
        <f ca="1">IF(ISERROR($V1924),"",OFFSET('Smelter Look-up'!$G$4,$V1924-4,0))</f>
        <v/>
      </c>
      <c r="I1924" s="218" t="str">
        <f ca="1">IF(ISERROR($V1924),"",OFFSET('Smelter Look-up'!$H$4,$V1924-4,0))</f>
        <v/>
      </c>
      <c r="J1924" s="218" t="str">
        <f ca="1">IF(ISERROR($V1924),"",OFFSET('Smelter Look-up'!$I$4,$V1924-4,0))</f>
        <v/>
      </c>
      <c r="K1924" s="272"/>
      <c r="L1924" s="272"/>
      <c r="M1924" s="272"/>
      <c r="N1924" s="272"/>
      <c r="O1924" s="272"/>
      <c r="P1924" s="219"/>
      <c r="Q1924" s="273"/>
      <c r="R1924" s="216" t="str">
        <f ca="1">IF(ISERROR($V1924),"",OFFSET('Smelter Look-up'!$C$4,$V1924-4,0)&amp;"")</f>
        <v/>
      </c>
      <c r="S1924" s="224" t="str">
        <f t="shared" ca="1" si="273"/>
        <v/>
      </c>
      <c r="T1924" s="224" t="str">
        <f ca="1">IF(B1924="","",IF(ISERROR(MATCH($J1924,SorP!$B$1:$B$6230,0)),"",INDIRECT("'SorP'!$A$"&amp;MATCH($J1924,SorP!$B$1:$B$6230,0))))</f>
        <v/>
      </c>
      <c r="U1924" s="240"/>
      <c r="V1924" s="274" t="e">
        <f>IF(C1924="",NA(),MATCH($B1924&amp;$C1924,'Smelter Look-up'!$J:$J,0))</f>
        <v>#N/A</v>
      </c>
      <c r="W1924" s="275"/>
      <c r="X1924" s="275">
        <f t="shared" ca="1" si="274"/>
        <v>0</v>
      </c>
      <c r="Y1924" s="275"/>
      <c r="Z1924" s="275"/>
      <c r="AB1924" s="277" t="str">
        <f t="shared" si="275"/>
        <v/>
      </c>
    </row>
    <row r="1925" spans="1:28" s="276" customFormat="1" ht="20.25">
      <c r="A1925" s="330"/>
      <c r="B1925" s="216" t="str">
        <f>IF(LEN(A1925)=0,"",INDEX('Smelter Look-up'!$A:$A,MATCH($A1925,'Smelter Look-up'!$E:$E,0)))</f>
        <v/>
      </c>
      <c r="C1925" s="220" t="str">
        <f>IF(LEN(A1925)=0,"",INDEX('Smelter Look-up'!$C:$C,MATCH($A1925,'Smelter Look-up'!$E:$E,0)))</f>
        <v/>
      </c>
      <c r="D1925" s="282"/>
      <c r="E1925" s="216" t="str">
        <f ca="1">IF(ISERROR($V1925),"",OFFSET('Smelter Look-up'!$D$4,$V1925-4,0)&amp;"")</f>
        <v/>
      </c>
      <c r="F1925" s="216" t="str">
        <f ca="1">IF(ISERROR($V1925),"",OFFSET('Smelter Look-up'!$E$4,$V1925-4,0))</f>
        <v/>
      </c>
      <c r="G1925" s="216" t="str">
        <f ca="1">IF(C1925=$X$4,"Enter smelter details",IF(ISERROR($V1925),"",OFFSET('Smelter Look-up'!$F$4,$V1925-4,0)))</f>
        <v/>
      </c>
      <c r="H1925" s="217" t="str">
        <f ca="1">IF(ISERROR($V1925),"",OFFSET('Smelter Look-up'!$G$4,$V1925-4,0))</f>
        <v/>
      </c>
      <c r="I1925" s="218" t="str">
        <f ca="1">IF(ISERROR($V1925),"",OFFSET('Smelter Look-up'!$H$4,$V1925-4,0))</f>
        <v/>
      </c>
      <c r="J1925" s="218" t="str">
        <f ca="1">IF(ISERROR($V1925),"",OFFSET('Smelter Look-up'!$I$4,$V1925-4,0))</f>
        <v/>
      </c>
      <c r="K1925" s="272"/>
      <c r="L1925" s="272"/>
      <c r="M1925" s="272"/>
      <c r="N1925" s="272"/>
      <c r="O1925" s="272"/>
      <c r="P1925" s="219"/>
      <c r="Q1925" s="273"/>
      <c r="R1925" s="216" t="str">
        <f ca="1">IF(ISERROR($V1925),"",OFFSET('Smelter Look-up'!$C$4,$V1925-4,0)&amp;"")</f>
        <v/>
      </c>
      <c r="S1925" s="224" t="str">
        <f t="shared" ca="1" si="273"/>
        <v/>
      </c>
      <c r="T1925" s="224" t="str">
        <f ca="1">IF(B1925="","",IF(ISERROR(MATCH($J1925,SorP!$B$1:$B$6230,0)),"",INDIRECT("'SorP'!$A$"&amp;MATCH($J1925,SorP!$B$1:$B$6230,0))))</f>
        <v/>
      </c>
      <c r="U1925" s="240"/>
      <c r="V1925" s="274" t="e">
        <f>IF(C1925="",NA(),MATCH($B1925&amp;$C1925,'Smelter Look-up'!$J:$J,0))</f>
        <v>#N/A</v>
      </c>
      <c r="W1925" s="275"/>
      <c r="X1925" s="275">
        <f t="shared" ca="1" si="274"/>
        <v>0</v>
      </c>
      <c r="Y1925" s="275"/>
      <c r="Z1925" s="275"/>
      <c r="AB1925" s="277" t="str">
        <f t="shared" si="275"/>
        <v/>
      </c>
    </row>
    <row r="1926" spans="1:28" s="276" customFormat="1" ht="20.25">
      <c r="A1926" s="330"/>
      <c r="B1926" s="216" t="str">
        <f>IF(LEN(A1926)=0,"",INDEX('Smelter Look-up'!$A:$A,MATCH($A1926,'Smelter Look-up'!$E:$E,0)))</f>
        <v/>
      </c>
      <c r="C1926" s="220" t="str">
        <f>IF(LEN(A1926)=0,"",INDEX('Smelter Look-up'!$C:$C,MATCH($A1926,'Smelter Look-up'!$E:$E,0)))</f>
        <v/>
      </c>
      <c r="D1926" s="282"/>
      <c r="E1926" s="216" t="str">
        <f ca="1">IF(ISERROR($V1926),"",OFFSET('Smelter Look-up'!$D$4,$V1926-4,0)&amp;"")</f>
        <v/>
      </c>
      <c r="F1926" s="216" t="str">
        <f ca="1">IF(ISERROR($V1926),"",OFFSET('Smelter Look-up'!$E$4,$V1926-4,0))</f>
        <v/>
      </c>
      <c r="G1926" s="216" t="str">
        <f ca="1">IF(C1926=$X$4,"Enter smelter details",IF(ISERROR($V1926),"",OFFSET('Smelter Look-up'!$F$4,$V1926-4,0)))</f>
        <v/>
      </c>
      <c r="H1926" s="217" t="str">
        <f ca="1">IF(ISERROR($V1926),"",OFFSET('Smelter Look-up'!$G$4,$V1926-4,0))</f>
        <v/>
      </c>
      <c r="I1926" s="218" t="str">
        <f ca="1">IF(ISERROR($V1926),"",OFFSET('Smelter Look-up'!$H$4,$V1926-4,0))</f>
        <v/>
      </c>
      <c r="J1926" s="218" t="str">
        <f ca="1">IF(ISERROR($V1926),"",OFFSET('Smelter Look-up'!$I$4,$V1926-4,0))</f>
        <v/>
      </c>
      <c r="K1926" s="272"/>
      <c r="L1926" s="272"/>
      <c r="M1926" s="272"/>
      <c r="N1926" s="272"/>
      <c r="O1926" s="272"/>
      <c r="P1926" s="219"/>
      <c r="Q1926" s="273"/>
      <c r="R1926" s="216" t="str">
        <f ca="1">IF(ISERROR($V1926),"",OFFSET('Smelter Look-up'!$C$4,$V1926-4,0)&amp;"")</f>
        <v/>
      </c>
      <c r="S1926" s="224" t="str">
        <f t="shared" ca="1" si="273"/>
        <v/>
      </c>
      <c r="T1926" s="224" t="str">
        <f ca="1">IF(B1926="","",IF(ISERROR(MATCH($J1926,SorP!$B$1:$B$6230,0)),"",INDIRECT("'SorP'!$A$"&amp;MATCH($J1926,SorP!$B$1:$B$6230,0))))</f>
        <v/>
      </c>
      <c r="U1926" s="240"/>
      <c r="V1926" s="274" t="e">
        <f>IF(C1926="",NA(),MATCH($B1926&amp;$C1926,'Smelter Look-up'!$J:$J,0))</f>
        <v>#N/A</v>
      </c>
      <c r="W1926" s="275"/>
      <c r="X1926" s="275">
        <f t="shared" ca="1" si="274"/>
        <v>0</v>
      </c>
      <c r="Y1926" s="275"/>
      <c r="Z1926" s="275"/>
      <c r="AB1926" s="277" t="str">
        <f t="shared" si="275"/>
        <v/>
      </c>
    </row>
    <row r="1927" spans="1:28" s="276" customFormat="1" ht="20.25">
      <c r="A1927" s="330"/>
      <c r="B1927" s="216" t="str">
        <f>IF(LEN(A1927)=0,"",INDEX('Smelter Look-up'!$A:$A,MATCH($A1927,'Smelter Look-up'!$E:$E,0)))</f>
        <v/>
      </c>
      <c r="C1927" s="220" t="str">
        <f>IF(LEN(A1927)=0,"",INDEX('Smelter Look-up'!$C:$C,MATCH($A1927,'Smelter Look-up'!$E:$E,0)))</f>
        <v/>
      </c>
      <c r="D1927" s="282"/>
      <c r="E1927" s="216" t="str">
        <f ca="1">IF(ISERROR($V1927),"",OFFSET('Smelter Look-up'!$D$4,$V1927-4,0)&amp;"")</f>
        <v/>
      </c>
      <c r="F1927" s="216" t="str">
        <f ca="1">IF(ISERROR($V1927),"",OFFSET('Smelter Look-up'!$E$4,$V1927-4,0))</f>
        <v/>
      </c>
      <c r="G1927" s="216" t="str">
        <f ca="1">IF(C1927=$X$4,"Enter smelter details",IF(ISERROR($V1927),"",OFFSET('Smelter Look-up'!$F$4,$V1927-4,0)))</f>
        <v/>
      </c>
      <c r="H1927" s="217" t="str">
        <f ca="1">IF(ISERROR($V1927),"",OFFSET('Smelter Look-up'!$G$4,$V1927-4,0))</f>
        <v/>
      </c>
      <c r="I1927" s="218" t="str">
        <f ca="1">IF(ISERROR($V1927),"",OFFSET('Smelter Look-up'!$H$4,$V1927-4,0))</f>
        <v/>
      </c>
      <c r="J1927" s="218" t="str">
        <f ca="1">IF(ISERROR($V1927),"",OFFSET('Smelter Look-up'!$I$4,$V1927-4,0))</f>
        <v/>
      </c>
      <c r="K1927" s="272"/>
      <c r="L1927" s="272"/>
      <c r="M1927" s="272"/>
      <c r="N1927" s="272"/>
      <c r="O1927" s="272"/>
      <c r="P1927" s="219"/>
      <c r="Q1927" s="273"/>
      <c r="R1927" s="216" t="str">
        <f ca="1">IF(ISERROR($V1927),"",OFFSET('Smelter Look-up'!$C$4,$V1927-4,0)&amp;"")</f>
        <v/>
      </c>
      <c r="S1927" s="224" t="str">
        <f t="shared" ca="1" si="273"/>
        <v/>
      </c>
      <c r="T1927" s="224" t="str">
        <f ca="1">IF(B1927="","",IF(ISERROR(MATCH($J1927,SorP!$B$1:$B$6230,0)),"",INDIRECT("'SorP'!$A$"&amp;MATCH($J1927,SorP!$B$1:$B$6230,0))))</f>
        <v/>
      </c>
      <c r="U1927" s="240"/>
      <c r="V1927" s="274" t="e">
        <f>IF(C1927="",NA(),MATCH($B1927&amp;$C1927,'Smelter Look-up'!$J:$J,0))</f>
        <v>#N/A</v>
      </c>
      <c r="W1927" s="275"/>
      <c r="X1927" s="275">
        <f t="shared" ca="1" si="274"/>
        <v>0</v>
      </c>
      <c r="Y1927" s="275"/>
      <c r="Z1927" s="275"/>
      <c r="AB1927" s="277" t="str">
        <f t="shared" si="275"/>
        <v/>
      </c>
    </row>
    <row r="1928" spans="1:28" s="276" customFormat="1" ht="20.25">
      <c r="A1928" s="330"/>
      <c r="B1928" s="216" t="str">
        <f>IF(LEN(A1928)=0,"",INDEX('Smelter Look-up'!$A:$A,MATCH($A1928,'Smelter Look-up'!$E:$E,0)))</f>
        <v/>
      </c>
      <c r="C1928" s="220" t="str">
        <f>IF(LEN(A1928)=0,"",INDEX('Smelter Look-up'!$C:$C,MATCH($A1928,'Smelter Look-up'!$E:$E,0)))</f>
        <v/>
      </c>
      <c r="D1928" s="282"/>
      <c r="E1928" s="216" t="str">
        <f ca="1">IF(ISERROR($V1928),"",OFFSET('Smelter Look-up'!$D$4,$V1928-4,0)&amp;"")</f>
        <v/>
      </c>
      <c r="F1928" s="216" t="str">
        <f ca="1">IF(ISERROR($V1928),"",OFFSET('Smelter Look-up'!$E$4,$V1928-4,0))</f>
        <v/>
      </c>
      <c r="G1928" s="216" t="str">
        <f ca="1">IF(C1928=$X$4,"Enter smelter details",IF(ISERROR($V1928),"",OFFSET('Smelter Look-up'!$F$4,$V1928-4,0)))</f>
        <v/>
      </c>
      <c r="H1928" s="217" t="str">
        <f ca="1">IF(ISERROR($V1928),"",OFFSET('Smelter Look-up'!$G$4,$V1928-4,0))</f>
        <v/>
      </c>
      <c r="I1928" s="218" t="str">
        <f ca="1">IF(ISERROR($V1928),"",OFFSET('Smelter Look-up'!$H$4,$V1928-4,0))</f>
        <v/>
      </c>
      <c r="J1928" s="218" t="str">
        <f ca="1">IF(ISERROR($V1928),"",OFFSET('Smelter Look-up'!$I$4,$V1928-4,0))</f>
        <v/>
      </c>
      <c r="K1928" s="272"/>
      <c r="L1928" s="272"/>
      <c r="M1928" s="272"/>
      <c r="N1928" s="272"/>
      <c r="O1928" s="272"/>
      <c r="P1928" s="219"/>
      <c r="Q1928" s="273"/>
      <c r="R1928" s="216" t="str">
        <f ca="1">IF(ISERROR($V1928),"",OFFSET('Smelter Look-up'!$C$4,$V1928-4,0)&amp;"")</f>
        <v/>
      </c>
      <c r="S1928" s="224" t="str">
        <f t="shared" ca="1" si="273"/>
        <v/>
      </c>
      <c r="T1928" s="224" t="str">
        <f ca="1">IF(B1928="","",IF(ISERROR(MATCH($J1928,SorP!$B$1:$B$6230,0)),"",INDIRECT("'SorP'!$A$"&amp;MATCH($J1928,SorP!$B$1:$B$6230,0))))</f>
        <v/>
      </c>
      <c r="U1928" s="240"/>
      <c r="V1928" s="274" t="e">
        <f>IF(C1928="",NA(),MATCH($B1928&amp;$C1928,'Smelter Look-up'!$J:$J,0))</f>
        <v>#N/A</v>
      </c>
      <c r="W1928" s="275"/>
      <c r="X1928" s="275">
        <f t="shared" ca="1" si="274"/>
        <v>0</v>
      </c>
      <c r="Y1928" s="275"/>
      <c r="Z1928" s="275"/>
      <c r="AB1928" s="277" t="str">
        <f t="shared" si="275"/>
        <v/>
      </c>
    </row>
    <row r="1929" spans="1:28" s="276" customFormat="1" ht="20.25">
      <c r="A1929" s="330"/>
      <c r="B1929" s="216" t="str">
        <f>IF(LEN(A1929)=0,"",INDEX('Smelter Look-up'!$A:$A,MATCH($A1929,'Smelter Look-up'!$E:$E,0)))</f>
        <v/>
      </c>
      <c r="C1929" s="220" t="str">
        <f>IF(LEN(A1929)=0,"",INDEX('Smelter Look-up'!$C:$C,MATCH($A1929,'Smelter Look-up'!$E:$E,0)))</f>
        <v/>
      </c>
      <c r="D1929" s="282"/>
      <c r="E1929" s="216" t="str">
        <f ca="1">IF(ISERROR($V1929),"",OFFSET('Smelter Look-up'!$D$4,$V1929-4,0)&amp;"")</f>
        <v/>
      </c>
      <c r="F1929" s="216" t="str">
        <f ca="1">IF(ISERROR($V1929),"",OFFSET('Smelter Look-up'!$E$4,$V1929-4,0))</f>
        <v/>
      </c>
      <c r="G1929" s="216" t="str">
        <f ca="1">IF(C1929=$X$4,"Enter smelter details",IF(ISERROR($V1929),"",OFFSET('Smelter Look-up'!$F$4,$V1929-4,0)))</f>
        <v/>
      </c>
      <c r="H1929" s="217" t="str">
        <f ca="1">IF(ISERROR($V1929),"",OFFSET('Smelter Look-up'!$G$4,$V1929-4,0))</f>
        <v/>
      </c>
      <c r="I1929" s="218" t="str">
        <f ca="1">IF(ISERROR($V1929),"",OFFSET('Smelter Look-up'!$H$4,$V1929-4,0))</f>
        <v/>
      </c>
      <c r="J1929" s="218" t="str">
        <f ca="1">IF(ISERROR($V1929),"",OFFSET('Smelter Look-up'!$I$4,$V1929-4,0))</f>
        <v/>
      </c>
      <c r="K1929" s="272"/>
      <c r="L1929" s="272"/>
      <c r="M1929" s="272"/>
      <c r="N1929" s="272"/>
      <c r="O1929" s="272"/>
      <c r="P1929" s="219"/>
      <c r="Q1929" s="273"/>
      <c r="R1929" s="216" t="str">
        <f ca="1">IF(ISERROR($V1929),"",OFFSET('Smelter Look-up'!$C$4,$V1929-4,0)&amp;"")</f>
        <v/>
      </c>
      <c r="S1929" s="224" t="str">
        <f t="shared" ca="1" si="273"/>
        <v/>
      </c>
      <c r="T1929" s="224" t="str">
        <f ca="1">IF(B1929="","",IF(ISERROR(MATCH($J1929,SorP!$B$1:$B$6230,0)),"",INDIRECT("'SorP'!$A$"&amp;MATCH($J1929,SorP!$B$1:$B$6230,0))))</f>
        <v/>
      </c>
      <c r="U1929" s="240"/>
      <c r="V1929" s="274" t="e">
        <f>IF(C1929="",NA(),MATCH($B1929&amp;$C1929,'Smelter Look-up'!$J:$J,0))</f>
        <v>#N/A</v>
      </c>
      <c r="W1929" s="275"/>
      <c r="X1929" s="275">
        <f t="shared" ca="1" si="274"/>
        <v>0</v>
      </c>
      <c r="Y1929" s="275"/>
      <c r="Z1929" s="275"/>
      <c r="AB1929" s="277" t="str">
        <f t="shared" si="275"/>
        <v/>
      </c>
    </row>
    <row r="1930" spans="1:28" s="276" customFormat="1" ht="20.25">
      <c r="A1930" s="330"/>
      <c r="B1930" s="216" t="str">
        <f>IF(LEN(A1930)=0,"",INDEX('Smelter Look-up'!$A:$A,MATCH($A1930,'Smelter Look-up'!$E:$E,0)))</f>
        <v/>
      </c>
      <c r="C1930" s="220" t="str">
        <f>IF(LEN(A1930)=0,"",INDEX('Smelter Look-up'!$C:$C,MATCH($A1930,'Smelter Look-up'!$E:$E,0)))</f>
        <v/>
      </c>
      <c r="D1930" s="282"/>
      <c r="E1930" s="216" t="str">
        <f ca="1">IF(ISERROR($V1930),"",OFFSET('Smelter Look-up'!$D$4,$V1930-4,0)&amp;"")</f>
        <v/>
      </c>
      <c r="F1930" s="216" t="str">
        <f ca="1">IF(ISERROR($V1930),"",OFFSET('Smelter Look-up'!$E$4,$V1930-4,0))</f>
        <v/>
      </c>
      <c r="G1930" s="216" t="str">
        <f ca="1">IF(C1930=$X$4,"Enter smelter details",IF(ISERROR($V1930),"",OFFSET('Smelter Look-up'!$F$4,$V1930-4,0)))</f>
        <v/>
      </c>
      <c r="H1930" s="217" t="str">
        <f ca="1">IF(ISERROR($V1930),"",OFFSET('Smelter Look-up'!$G$4,$V1930-4,0))</f>
        <v/>
      </c>
      <c r="I1930" s="218" t="str">
        <f ca="1">IF(ISERROR($V1930),"",OFFSET('Smelter Look-up'!$H$4,$V1930-4,0))</f>
        <v/>
      </c>
      <c r="J1930" s="218" t="str">
        <f ca="1">IF(ISERROR($V1930),"",OFFSET('Smelter Look-up'!$I$4,$V1930-4,0))</f>
        <v/>
      </c>
      <c r="K1930" s="272"/>
      <c r="L1930" s="272"/>
      <c r="M1930" s="272"/>
      <c r="N1930" s="272"/>
      <c r="O1930" s="272"/>
      <c r="P1930" s="219"/>
      <c r="Q1930" s="273"/>
      <c r="R1930" s="216" t="str">
        <f ca="1">IF(ISERROR($V1930),"",OFFSET('Smelter Look-up'!$C$4,$V1930-4,0)&amp;"")</f>
        <v/>
      </c>
      <c r="S1930" s="224" t="str">
        <f t="shared" ca="1" si="273"/>
        <v/>
      </c>
      <c r="T1930" s="224" t="str">
        <f ca="1">IF(B1930="","",IF(ISERROR(MATCH($J1930,SorP!$B$1:$B$6230,0)),"",INDIRECT("'SorP'!$A$"&amp;MATCH($J1930,SorP!$B$1:$B$6230,0))))</f>
        <v/>
      </c>
      <c r="U1930" s="240"/>
      <c r="V1930" s="274" t="e">
        <f>IF(C1930="",NA(),MATCH($B1930&amp;$C1930,'Smelter Look-up'!$J:$J,0))</f>
        <v>#N/A</v>
      </c>
      <c r="W1930" s="275"/>
      <c r="X1930" s="275">
        <f t="shared" ca="1" si="274"/>
        <v>0</v>
      </c>
      <c r="Y1930" s="275"/>
      <c r="Z1930" s="275"/>
      <c r="AB1930" s="277" t="str">
        <f t="shared" si="275"/>
        <v/>
      </c>
    </row>
    <row r="1931" spans="1:28" s="276" customFormat="1" ht="20.25">
      <c r="A1931" s="330"/>
      <c r="B1931" s="216" t="str">
        <f>IF(LEN(A1931)=0,"",INDEX('Smelter Look-up'!$A:$A,MATCH($A1931,'Smelter Look-up'!$E:$E,0)))</f>
        <v/>
      </c>
      <c r="C1931" s="220" t="str">
        <f>IF(LEN(A1931)=0,"",INDEX('Smelter Look-up'!$C:$C,MATCH($A1931,'Smelter Look-up'!$E:$E,0)))</f>
        <v/>
      </c>
      <c r="D1931" s="282"/>
      <c r="E1931" s="216" t="str">
        <f ca="1">IF(ISERROR($V1931),"",OFFSET('Smelter Look-up'!$D$4,$V1931-4,0)&amp;"")</f>
        <v/>
      </c>
      <c r="F1931" s="216" t="str">
        <f ca="1">IF(ISERROR($V1931),"",OFFSET('Smelter Look-up'!$E$4,$V1931-4,0))</f>
        <v/>
      </c>
      <c r="G1931" s="216" t="str">
        <f ca="1">IF(C1931=$X$4,"Enter smelter details",IF(ISERROR($V1931),"",OFFSET('Smelter Look-up'!$F$4,$V1931-4,0)))</f>
        <v/>
      </c>
      <c r="H1931" s="217" t="str">
        <f ca="1">IF(ISERROR($V1931),"",OFFSET('Smelter Look-up'!$G$4,$V1931-4,0))</f>
        <v/>
      </c>
      <c r="I1931" s="218" t="str">
        <f ca="1">IF(ISERROR($V1931),"",OFFSET('Smelter Look-up'!$H$4,$V1931-4,0))</f>
        <v/>
      </c>
      <c r="J1931" s="218" t="str">
        <f ca="1">IF(ISERROR($V1931),"",OFFSET('Smelter Look-up'!$I$4,$V1931-4,0))</f>
        <v/>
      </c>
      <c r="K1931" s="272"/>
      <c r="L1931" s="272"/>
      <c r="M1931" s="272"/>
      <c r="N1931" s="272"/>
      <c r="O1931" s="272"/>
      <c r="P1931" s="219"/>
      <c r="Q1931" s="273"/>
      <c r="R1931" s="216" t="str">
        <f ca="1">IF(ISERROR($V1931),"",OFFSET('Smelter Look-up'!$C$4,$V1931-4,0)&amp;"")</f>
        <v/>
      </c>
      <c r="S1931" s="224" t="str">
        <f t="shared" ca="1" si="273"/>
        <v/>
      </c>
      <c r="T1931" s="224" t="str">
        <f ca="1">IF(B1931="","",IF(ISERROR(MATCH($J1931,SorP!$B$1:$B$6230,0)),"",INDIRECT("'SorP'!$A$"&amp;MATCH($J1931,SorP!$B$1:$B$6230,0))))</f>
        <v/>
      </c>
      <c r="U1931" s="240"/>
      <c r="V1931" s="274" t="e">
        <f>IF(C1931="",NA(),MATCH($B1931&amp;$C1931,'Smelter Look-up'!$J:$J,0))</f>
        <v>#N/A</v>
      </c>
      <c r="W1931" s="275"/>
      <c r="X1931" s="275">
        <f t="shared" ca="1" si="274"/>
        <v>0</v>
      </c>
      <c r="Y1931" s="275"/>
      <c r="Z1931" s="275"/>
      <c r="AB1931" s="277" t="str">
        <f t="shared" si="275"/>
        <v/>
      </c>
    </row>
    <row r="1932" spans="1:28" s="276" customFormat="1" ht="20.25">
      <c r="A1932" s="330"/>
      <c r="B1932" s="216" t="str">
        <f>IF(LEN(A1932)=0,"",INDEX('Smelter Look-up'!$A:$A,MATCH($A1932,'Smelter Look-up'!$E:$E,0)))</f>
        <v/>
      </c>
      <c r="C1932" s="220" t="str">
        <f>IF(LEN(A1932)=0,"",INDEX('Smelter Look-up'!$C:$C,MATCH($A1932,'Smelter Look-up'!$E:$E,0)))</f>
        <v/>
      </c>
      <c r="D1932" s="282"/>
      <c r="E1932" s="216" t="str">
        <f ca="1">IF(ISERROR($V1932),"",OFFSET('Smelter Look-up'!$D$4,$V1932-4,0)&amp;"")</f>
        <v/>
      </c>
      <c r="F1932" s="216" t="str">
        <f ca="1">IF(ISERROR($V1932),"",OFFSET('Smelter Look-up'!$E$4,$V1932-4,0))</f>
        <v/>
      </c>
      <c r="G1932" s="216" t="str">
        <f ca="1">IF(C1932=$X$4,"Enter smelter details",IF(ISERROR($V1932),"",OFFSET('Smelter Look-up'!$F$4,$V1932-4,0)))</f>
        <v/>
      </c>
      <c r="H1932" s="217" t="str">
        <f ca="1">IF(ISERROR($V1932),"",OFFSET('Smelter Look-up'!$G$4,$V1932-4,0))</f>
        <v/>
      </c>
      <c r="I1932" s="218" t="str">
        <f ca="1">IF(ISERROR($V1932),"",OFFSET('Smelter Look-up'!$H$4,$V1932-4,0))</f>
        <v/>
      </c>
      <c r="J1932" s="218" t="str">
        <f ca="1">IF(ISERROR($V1932),"",OFFSET('Smelter Look-up'!$I$4,$V1932-4,0))</f>
        <v/>
      </c>
      <c r="K1932" s="272"/>
      <c r="L1932" s="272"/>
      <c r="M1932" s="272"/>
      <c r="N1932" s="272"/>
      <c r="O1932" s="272"/>
      <c r="P1932" s="219"/>
      <c r="Q1932" s="273"/>
      <c r="R1932" s="216" t="str">
        <f ca="1">IF(ISERROR($V1932),"",OFFSET('Smelter Look-up'!$C$4,$V1932-4,0)&amp;"")</f>
        <v/>
      </c>
      <c r="S1932" s="224" t="str">
        <f t="shared" ca="1" si="273"/>
        <v/>
      </c>
      <c r="T1932" s="224" t="str">
        <f ca="1">IF(B1932="","",IF(ISERROR(MATCH($J1932,SorP!$B$1:$B$6230,0)),"",INDIRECT("'SorP'!$A$"&amp;MATCH($J1932,SorP!$B$1:$B$6230,0))))</f>
        <v/>
      </c>
      <c r="U1932" s="240"/>
      <c r="V1932" s="274" t="e">
        <f>IF(C1932="",NA(),MATCH($B1932&amp;$C1932,'Smelter Look-up'!$J:$J,0))</f>
        <v>#N/A</v>
      </c>
      <c r="W1932" s="275"/>
      <c r="X1932" s="275">
        <f t="shared" ca="1" si="274"/>
        <v>0</v>
      </c>
      <c r="Y1932" s="275"/>
      <c r="Z1932" s="275"/>
      <c r="AB1932" s="277" t="str">
        <f t="shared" si="275"/>
        <v/>
      </c>
    </row>
    <row r="1933" spans="1:28" s="276" customFormat="1" ht="20.25">
      <c r="A1933" s="330"/>
      <c r="B1933" s="216" t="str">
        <f>IF(LEN(A1933)=0,"",INDEX('Smelter Look-up'!$A:$A,MATCH($A1933,'Smelter Look-up'!$E:$E,0)))</f>
        <v/>
      </c>
      <c r="C1933" s="220" t="str">
        <f>IF(LEN(A1933)=0,"",INDEX('Smelter Look-up'!$C:$C,MATCH($A1933,'Smelter Look-up'!$E:$E,0)))</f>
        <v/>
      </c>
      <c r="D1933" s="282"/>
      <c r="E1933" s="216" t="str">
        <f ca="1">IF(ISERROR($V1933),"",OFFSET('Smelter Look-up'!$D$4,$V1933-4,0)&amp;"")</f>
        <v/>
      </c>
      <c r="F1933" s="216" t="str">
        <f ca="1">IF(ISERROR($V1933),"",OFFSET('Smelter Look-up'!$E$4,$V1933-4,0))</f>
        <v/>
      </c>
      <c r="G1933" s="216" t="str">
        <f ca="1">IF(C1933=$X$4,"Enter smelter details",IF(ISERROR($V1933),"",OFFSET('Smelter Look-up'!$F$4,$V1933-4,0)))</f>
        <v/>
      </c>
      <c r="H1933" s="217" t="str">
        <f ca="1">IF(ISERROR($V1933),"",OFFSET('Smelter Look-up'!$G$4,$V1933-4,0))</f>
        <v/>
      </c>
      <c r="I1933" s="218" t="str">
        <f ca="1">IF(ISERROR($V1933),"",OFFSET('Smelter Look-up'!$H$4,$V1933-4,0))</f>
        <v/>
      </c>
      <c r="J1933" s="218" t="str">
        <f ca="1">IF(ISERROR($V1933),"",OFFSET('Smelter Look-up'!$I$4,$V1933-4,0))</f>
        <v/>
      </c>
      <c r="K1933" s="272"/>
      <c r="L1933" s="272"/>
      <c r="M1933" s="272"/>
      <c r="N1933" s="272"/>
      <c r="O1933" s="272"/>
      <c r="P1933" s="219"/>
      <c r="Q1933" s="273"/>
      <c r="R1933" s="216" t="str">
        <f ca="1">IF(ISERROR($V1933),"",OFFSET('Smelter Look-up'!$C$4,$V1933-4,0)&amp;"")</f>
        <v/>
      </c>
      <c r="S1933" s="224" t="str">
        <f t="shared" ca="1" si="273"/>
        <v/>
      </c>
      <c r="T1933" s="224" t="str">
        <f ca="1">IF(B1933="","",IF(ISERROR(MATCH($J1933,SorP!$B$1:$B$6230,0)),"",INDIRECT("'SorP'!$A$"&amp;MATCH($J1933,SorP!$B$1:$B$6230,0))))</f>
        <v/>
      </c>
      <c r="U1933" s="240"/>
      <c r="V1933" s="274" t="e">
        <f>IF(C1933="",NA(),MATCH($B1933&amp;$C1933,'Smelter Look-up'!$J:$J,0))</f>
        <v>#N/A</v>
      </c>
      <c r="W1933" s="275"/>
      <c r="X1933" s="275">
        <f t="shared" ca="1" si="274"/>
        <v>0</v>
      </c>
      <c r="Y1933" s="275"/>
      <c r="Z1933" s="275"/>
      <c r="AB1933" s="277" t="str">
        <f t="shared" si="275"/>
        <v/>
      </c>
    </row>
    <row r="1934" spans="1:28" s="276" customFormat="1" ht="20.25">
      <c r="A1934" s="330"/>
      <c r="B1934" s="216" t="str">
        <f>IF(LEN(A1934)=0,"",INDEX('Smelter Look-up'!$A:$A,MATCH($A1934,'Smelter Look-up'!$E:$E,0)))</f>
        <v/>
      </c>
      <c r="C1934" s="220" t="str">
        <f>IF(LEN(A1934)=0,"",INDEX('Smelter Look-up'!$C:$C,MATCH($A1934,'Smelter Look-up'!$E:$E,0)))</f>
        <v/>
      </c>
      <c r="D1934" s="282"/>
      <c r="E1934" s="216" t="str">
        <f ca="1">IF(ISERROR($V1934),"",OFFSET('Smelter Look-up'!$D$4,$V1934-4,0)&amp;"")</f>
        <v/>
      </c>
      <c r="F1934" s="216" t="str">
        <f ca="1">IF(ISERROR($V1934),"",OFFSET('Smelter Look-up'!$E$4,$V1934-4,0))</f>
        <v/>
      </c>
      <c r="G1934" s="216" t="str">
        <f ca="1">IF(C1934=$X$4,"Enter smelter details",IF(ISERROR($V1934),"",OFFSET('Smelter Look-up'!$F$4,$V1934-4,0)))</f>
        <v/>
      </c>
      <c r="H1934" s="217" t="str">
        <f ca="1">IF(ISERROR($V1934),"",OFFSET('Smelter Look-up'!$G$4,$V1934-4,0))</f>
        <v/>
      </c>
      <c r="I1934" s="218" t="str">
        <f ca="1">IF(ISERROR($V1934),"",OFFSET('Smelter Look-up'!$H$4,$V1934-4,0))</f>
        <v/>
      </c>
      <c r="J1934" s="218" t="str">
        <f ca="1">IF(ISERROR($V1934),"",OFFSET('Smelter Look-up'!$I$4,$V1934-4,0))</f>
        <v/>
      </c>
      <c r="K1934" s="272"/>
      <c r="L1934" s="272"/>
      <c r="M1934" s="272"/>
      <c r="N1934" s="272"/>
      <c r="O1934" s="272"/>
      <c r="P1934" s="219"/>
      <c r="Q1934" s="273"/>
      <c r="R1934" s="216" t="str">
        <f ca="1">IF(ISERROR($V1934),"",OFFSET('Smelter Look-up'!$C$4,$V1934-4,0)&amp;"")</f>
        <v/>
      </c>
      <c r="S1934" s="224" t="str">
        <f t="shared" ca="1" si="273"/>
        <v/>
      </c>
      <c r="T1934" s="224" t="str">
        <f ca="1">IF(B1934="","",IF(ISERROR(MATCH($J1934,SorP!$B$1:$B$6230,0)),"",INDIRECT("'SorP'!$A$"&amp;MATCH($J1934,SorP!$B$1:$B$6230,0))))</f>
        <v/>
      </c>
      <c r="U1934" s="240"/>
      <c r="V1934" s="274" t="e">
        <f>IF(C1934="",NA(),MATCH($B1934&amp;$C1934,'Smelter Look-up'!$J:$J,0))</f>
        <v>#N/A</v>
      </c>
      <c r="W1934" s="275"/>
      <c r="X1934" s="275">
        <f t="shared" ca="1" si="274"/>
        <v>0</v>
      </c>
      <c r="Y1934" s="275"/>
      <c r="Z1934" s="275"/>
      <c r="AB1934" s="277" t="str">
        <f t="shared" si="275"/>
        <v/>
      </c>
    </row>
    <row r="1935" spans="1:28" s="276" customFormat="1" ht="20.25">
      <c r="A1935" s="330"/>
      <c r="B1935" s="216" t="str">
        <f>IF(LEN(A1935)=0,"",INDEX('Smelter Look-up'!$A:$A,MATCH($A1935,'Smelter Look-up'!$E:$E,0)))</f>
        <v/>
      </c>
      <c r="C1935" s="220" t="str">
        <f>IF(LEN(A1935)=0,"",INDEX('Smelter Look-up'!$C:$C,MATCH($A1935,'Smelter Look-up'!$E:$E,0)))</f>
        <v/>
      </c>
      <c r="D1935" s="282"/>
      <c r="E1935" s="216" t="str">
        <f ca="1">IF(ISERROR($V1935),"",OFFSET('Smelter Look-up'!$D$4,$V1935-4,0)&amp;"")</f>
        <v/>
      </c>
      <c r="F1935" s="216" t="str">
        <f ca="1">IF(ISERROR($V1935),"",OFFSET('Smelter Look-up'!$E$4,$V1935-4,0))</f>
        <v/>
      </c>
      <c r="G1935" s="216" t="str">
        <f ca="1">IF(C1935=$X$4,"Enter smelter details",IF(ISERROR($V1935),"",OFFSET('Smelter Look-up'!$F$4,$V1935-4,0)))</f>
        <v/>
      </c>
      <c r="H1935" s="217" t="str">
        <f ca="1">IF(ISERROR($V1935),"",OFFSET('Smelter Look-up'!$G$4,$V1935-4,0))</f>
        <v/>
      </c>
      <c r="I1935" s="218" t="str">
        <f ca="1">IF(ISERROR($V1935),"",OFFSET('Smelter Look-up'!$H$4,$V1935-4,0))</f>
        <v/>
      </c>
      <c r="J1935" s="218" t="str">
        <f ca="1">IF(ISERROR($V1935),"",OFFSET('Smelter Look-up'!$I$4,$V1935-4,0))</f>
        <v/>
      </c>
      <c r="K1935" s="272"/>
      <c r="L1935" s="272"/>
      <c r="M1935" s="272"/>
      <c r="N1935" s="272"/>
      <c r="O1935" s="272"/>
      <c r="P1935" s="219"/>
      <c r="Q1935" s="273"/>
      <c r="R1935" s="216" t="str">
        <f ca="1">IF(ISERROR($V1935),"",OFFSET('Smelter Look-up'!$C$4,$V1935-4,0)&amp;"")</f>
        <v/>
      </c>
      <c r="S1935" s="224" t="str">
        <f t="shared" ca="1" si="273"/>
        <v/>
      </c>
      <c r="T1935" s="224" t="str">
        <f ca="1">IF(B1935="","",IF(ISERROR(MATCH($J1935,SorP!$B$1:$B$6230,0)),"",INDIRECT("'SorP'!$A$"&amp;MATCH($J1935,SorP!$B$1:$B$6230,0))))</f>
        <v/>
      </c>
      <c r="U1935" s="240"/>
      <c r="V1935" s="274" t="e">
        <f>IF(C1935="",NA(),MATCH($B1935&amp;$C1935,'Smelter Look-up'!$J:$J,0))</f>
        <v>#N/A</v>
      </c>
      <c r="W1935" s="275"/>
      <c r="X1935" s="275">
        <f t="shared" ca="1" si="274"/>
        <v>0</v>
      </c>
      <c r="Y1935" s="275"/>
      <c r="Z1935" s="275"/>
      <c r="AB1935" s="277" t="str">
        <f t="shared" si="275"/>
        <v/>
      </c>
    </row>
    <row r="1936" spans="1:28" s="276" customFormat="1" ht="20.25">
      <c r="A1936" s="330"/>
      <c r="B1936" s="216" t="str">
        <f>IF(LEN(A1936)=0,"",INDEX('Smelter Look-up'!$A:$A,MATCH($A1936,'Smelter Look-up'!$E:$E,0)))</f>
        <v/>
      </c>
      <c r="C1936" s="220" t="str">
        <f>IF(LEN(A1936)=0,"",INDEX('Smelter Look-up'!$C:$C,MATCH($A1936,'Smelter Look-up'!$E:$E,0)))</f>
        <v/>
      </c>
      <c r="D1936" s="282"/>
      <c r="E1936" s="216" t="str">
        <f ca="1">IF(ISERROR($V1936),"",OFFSET('Smelter Look-up'!$D$4,$V1936-4,0)&amp;"")</f>
        <v/>
      </c>
      <c r="F1936" s="216" t="str">
        <f ca="1">IF(ISERROR($V1936),"",OFFSET('Smelter Look-up'!$E$4,$V1936-4,0))</f>
        <v/>
      </c>
      <c r="G1936" s="216" t="str">
        <f ca="1">IF(C1936=$X$4,"Enter smelter details",IF(ISERROR($V1936),"",OFFSET('Smelter Look-up'!$F$4,$V1936-4,0)))</f>
        <v/>
      </c>
      <c r="H1936" s="217" t="str">
        <f ca="1">IF(ISERROR($V1936),"",OFFSET('Smelter Look-up'!$G$4,$V1936-4,0))</f>
        <v/>
      </c>
      <c r="I1936" s="218" t="str">
        <f ca="1">IF(ISERROR($V1936),"",OFFSET('Smelter Look-up'!$H$4,$V1936-4,0))</f>
        <v/>
      </c>
      <c r="J1936" s="218" t="str">
        <f ca="1">IF(ISERROR($V1936),"",OFFSET('Smelter Look-up'!$I$4,$V1936-4,0))</f>
        <v/>
      </c>
      <c r="K1936" s="272"/>
      <c r="L1936" s="272"/>
      <c r="M1936" s="272"/>
      <c r="N1936" s="272"/>
      <c r="O1936" s="272"/>
      <c r="P1936" s="219"/>
      <c r="Q1936" s="273"/>
      <c r="R1936" s="216" t="str">
        <f ca="1">IF(ISERROR($V1936),"",OFFSET('Smelter Look-up'!$C$4,$V1936-4,0)&amp;"")</f>
        <v/>
      </c>
      <c r="S1936" s="224" t="str">
        <f t="shared" ca="1" si="273"/>
        <v/>
      </c>
      <c r="T1936" s="224" t="str">
        <f ca="1">IF(B1936="","",IF(ISERROR(MATCH($J1936,SorP!$B$1:$B$6230,0)),"",INDIRECT("'SorP'!$A$"&amp;MATCH($J1936,SorP!$B$1:$B$6230,0))))</f>
        <v/>
      </c>
      <c r="U1936" s="240"/>
      <c r="V1936" s="274" t="e">
        <f>IF(C1936="",NA(),MATCH($B1936&amp;$C1936,'Smelter Look-up'!$J:$J,0))</f>
        <v>#N/A</v>
      </c>
      <c r="W1936" s="275"/>
      <c r="X1936" s="275">
        <f t="shared" ca="1" si="274"/>
        <v>0</v>
      </c>
      <c r="Y1936" s="275"/>
      <c r="Z1936" s="275"/>
      <c r="AB1936" s="277" t="str">
        <f t="shared" si="275"/>
        <v/>
      </c>
    </row>
    <row r="1937" spans="1:28" s="276" customFormat="1" ht="20.25">
      <c r="A1937" s="330"/>
      <c r="B1937" s="216" t="str">
        <f>IF(LEN(A1937)=0,"",INDEX('Smelter Look-up'!$A:$A,MATCH($A1937,'Smelter Look-up'!$E:$E,0)))</f>
        <v/>
      </c>
      <c r="C1937" s="220" t="str">
        <f>IF(LEN(A1937)=0,"",INDEX('Smelter Look-up'!$C:$C,MATCH($A1937,'Smelter Look-up'!$E:$E,0)))</f>
        <v/>
      </c>
      <c r="D1937" s="282"/>
      <c r="E1937" s="216" t="str">
        <f ca="1">IF(ISERROR($V1937),"",OFFSET('Smelter Look-up'!$D$4,$V1937-4,0)&amp;"")</f>
        <v/>
      </c>
      <c r="F1937" s="216" t="str">
        <f ca="1">IF(ISERROR($V1937),"",OFFSET('Smelter Look-up'!$E$4,$V1937-4,0))</f>
        <v/>
      </c>
      <c r="G1937" s="216" t="str">
        <f ca="1">IF(C1937=$X$4,"Enter smelter details",IF(ISERROR($V1937),"",OFFSET('Smelter Look-up'!$F$4,$V1937-4,0)))</f>
        <v/>
      </c>
      <c r="H1937" s="217" t="str">
        <f ca="1">IF(ISERROR($V1937),"",OFFSET('Smelter Look-up'!$G$4,$V1937-4,0))</f>
        <v/>
      </c>
      <c r="I1937" s="218" t="str">
        <f ca="1">IF(ISERROR($V1937),"",OFFSET('Smelter Look-up'!$H$4,$V1937-4,0))</f>
        <v/>
      </c>
      <c r="J1937" s="218" t="str">
        <f ca="1">IF(ISERROR($V1937),"",OFFSET('Smelter Look-up'!$I$4,$V1937-4,0))</f>
        <v/>
      </c>
      <c r="K1937" s="272"/>
      <c r="L1937" s="272"/>
      <c r="M1937" s="272"/>
      <c r="N1937" s="272"/>
      <c r="O1937" s="272"/>
      <c r="P1937" s="219"/>
      <c r="Q1937" s="273"/>
      <c r="R1937" s="216" t="str">
        <f ca="1">IF(ISERROR($V1937),"",OFFSET('Smelter Look-up'!$C$4,$V1937-4,0)&amp;"")</f>
        <v/>
      </c>
      <c r="S1937" s="224" t="str">
        <f t="shared" ca="1" si="273"/>
        <v/>
      </c>
      <c r="T1937" s="224" t="str">
        <f ca="1">IF(B1937="","",IF(ISERROR(MATCH($J1937,SorP!$B$1:$B$6230,0)),"",INDIRECT("'SorP'!$A$"&amp;MATCH($J1937,SorP!$B$1:$B$6230,0))))</f>
        <v/>
      </c>
      <c r="U1937" s="240"/>
      <c r="V1937" s="274" t="e">
        <f>IF(C1937="",NA(),MATCH($B1937&amp;$C1937,'Smelter Look-up'!$J:$J,0))</f>
        <v>#N/A</v>
      </c>
      <c r="W1937" s="275"/>
      <c r="X1937" s="275">
        <f t="shared" ca="1" si="274"/>
        <v>0</v>
      </c>
      <c r="Y1937" s="275"/>
      <c r="Z1937" s="275"/>
      <c r="AB1937" s="277" t="str">
        <f t="shared" si="275"/>
        <v/>
      </c>
    </row>
    <row r="1938" spans="1:28" s="276" customFormat="1" ht="20.25">
      <c r="A1938" s="330"/>
      <c r="B1938" s="216" t="str">
        <f>IF(LEN(A1938)=0,"",INDEX('Smelter Look-up'!$A:$A,MATCH($A1938,'Smelter Look-up'!$E:$E,0)))</f>
        <v/>
      </c>
      <c r="C1938" s="220" t="str">
        <f>IF(LEN(A1938)=0,"",INDEX('Smelter Look-up'!$C:$C,MATCH($A1938,'Smelter Look-up'!$E:$E,0)))</f>
        <v/>
      </c>
      <c r="D1938" s="282"/>
      <c r="E1938" s="216" t="str">
        <f ca="1">IF(ISERROR($V1938),"",OFFSET('Smelter Look-up'!$D$4,$V1938-4,0)&amp;"")</f>
        <v/>
      </c>
      <c r="F1938" s="216" t="str">
        <f ca="1">IF(ISERROR($V1938),"",OFFSET('Smelter Look-up'!$E$4,$V1938-4,0))</f>
        <v/>
      </c>
      <c r="G1938" s="216" t="str">
        <f ca="1">IF(C1938=$X$4,"Enter smelter details",IF(ISERROR($V1938),"",OFFSET('Smelter Look-up'!$F$4,$V1938-4,0)))</f>
        <v/>
      </c>
      <c r="H1938" s="217" t="str">
        <f ca="1">IF(ISERROR($V1938),"",OFFSET('Smelter Look-up'!$G$4,$V1938-4,0))</f>
        <v/>
      </c>
      <c r="I1938" s="218" t="str">
        <f ca="1">IF(ISERROR($V1938),"",OFFSET('Smelter Look-up'!$H$4,$V1938-4,0))</f>
        <v/>
      </c>
      <c r="J1938" s="218" t="str">
        <f ca="1">IF(ISERROR($V1938),"",OFFSET('Smelter Look-up'!$I$4,$V1938-4,0))</f>
        <v/>
      </c>
      <c r="K1938" s="272"/>
      <c r="L1938" s="272"/>
      <c r="M1938" s="272"/>
      <c r="N1938" s="272"/>
      <c r="O1938" s="272"/>
      <c r="P1938" s="219"/>
      <c r="Q1938" s="273"/>
      <c r="R1938" s="216" t="str">
        <f ca="1">IF(ISERROR($V1938),"",OFFSET('Smelter Look-up'!$C$4,$V1938-4,0)&amp;"")</f>
        <v/>
      </c>
      <c r="S1938" s="224" t="str">
        <f t="shared" ca="1" si="273"/>
        <v/>
      </c>
      <c r="T1938" s="224" t="str">
        <f ca="1">IF(B1938="","",IF(ISERROR(MATCH($J1938,SorP!$B$1:$B$6230,0)),"",INDIRECT("'SorP'!$A$"&amp;MATCH($J1938,SorP!$B$1:$B$6230,0))))</f>
        <v/>
      </c>
      <c r="U1938" s="240"/>
      <c r="V1938" s="274" t="e">
        <f>IF(C1938="",NA(),MATCH($B1938&amp;$C1938,'Smelter Look-up'!$J:$J,0))</f>
        <v>#N/A</v>
      </c>
      <c r="W1938" s="275"/>
      <c r="X1938" s="275">
        <f t="shared" ca="1" si="274"/>
        <v>0</v>
      </c>
      <c r="Y1938" s="275"/>
      <c r="Z1938" s="275"/>
      <c r="AB1938" s="277" t="str">
        <f t="shared" si="275"/>
        <v/>
      </c>
    </row>
    <row r="1939" spans="1:28" s="276" customFormat="1" ht="20.25">
      <c r="A1939" s="330"/>
      <c r="B1939" s="216" t="str">
        <f>IF(LEN(A1939)=0,"",INDEX('Smelter Look-up'!$A:$A,MATCH($A1939,'Smelter Look-up'!$E:$E,0)))</f>
        <v/>
      </c>
      <c r="C1939" s="220" t="str">
        <f>IF(LEN(A1939)=0,"",INDEX('Smelter Look-up'!$C:$C,MATCH($A1939,'Smelter Look-up'!$E:$E,0)))</f>
        <v/>
      </c>
      <c r="D1939" s="282"/>
      <c r="E1939" s="216" t="str">
        <f ca="1">IF(ISERROR($V1939),"",OFFSET('Smelter Look-up'!$D$4,$V1939-4,0)&amp;"")</f>
        <v/>
      </c>
      <c r="F1939" s="216" t="str">
        <f ca="1">IF(ISERROR($V1939),"",OFFSET('Smelter Look-up'!$E$4,$V1939-4,0))</f>
        <v/>
      </c>
      <c r="G1939" s="216" t="str">
        <f ca="1">IF(C1939=$X$4,"Enter smelter details",IF(ISERROR($V1939),"",OFFSET('Smelter Look-up'!$F$4,$V1939-4,0)))</f>
        <v/>
      </c>
      <c r="H1939" s="217" t="str">
        <f ca="1">IF(ISERROR($V1939),"",OFFSET('Smelter Look-up'!$G$4,$V1939-4,0))</f>
        <v/>
      </c>
      <c r="I1939" s="218" t="str">
        <f ca="1">IF(ISERROR($V1939),"",OFFSET('Smelter Look-up'!$H$4,$V1939-4,0))</f>
        <v/>
      </c>
      <c r="J1939" s="218" t="str">
        <f ca="1">IF(ISERROR($V1939),"",OFFSET('Smelter Look-up'!$I$4,$V1939-4,0))</f>
        <v/>
      </c>
      <c r="K1939" s="272"/>
      <c r="L1939" s="272"/>
      <c r="M1939" s="272"/>
      <c r="N1939" s="272"/>
      <c r="O1939" s="272"/>
      <c r="P1939" s="219"/>
      <c r="Q1939" s="273"/>
      <c r="R1939" s="216" t="str">
        <f ca="1">IF(ISERROR($V1939),"",OFFSET('Smelter Look-up'!$C$4,$V1939-4,0)&amp;"")</f>
        <v/>
      </c>
      <c r="S1939" s="224" t="str">
        <f t="shared" ca="1" si="273"/>
        <v/>
      </c>
      <c r="T1939" s="224" t="str">
        <f ca="1">IF(B1939="","",IF(ISERROR(MATCH($J1939,SorP!$B$1:$B$6230,0)),"",INDIRECT("'SorP'!$A$"&amp;MATCH($J1939,SorP!$B$1:$B$6230,0))))</f>
        <v/>
      </c>
      <c r="U1939" s="240"/>
      <c r="V1939" s="274" t="e">
        <f>IF(C1939="",NA(),MATCH($B1939&amp;$C1939,'Smelter Look-up'!$J:$J,0))</f>
        <v>#N/A</v>
      </c>
      <c r="W1939" s="275"/>
      <c r="X1939" s="275">
        <f t="shared" ca="1" si="274"/>
        <v>0</v>
      </c>
      <c r="Y1939" s="275"/>
      <c r="Z1939" s="275"/>
      <c r="AB1939" s="277" t="str">
        <f t="shared" si="275"/>
        <v/>
      </c>
    </row>
    <row r="1940" spans="1:28" s="276" customFormat="1" ht="20.25">
      <c r="A1940" s="330"/>
      <c r="B1940" s="216" t="str">
        <f>IF(LEN(A1940)=0,"",INDEX('Smelter Look-up'!$A:$A,MATCH($A1940,'Smelter Look-up'!$E:$E,0)))</f>
        <v/>
      </c>
      <c r="C1940" s="220" t="str">
        <f>IF(LEN(A1940)=0,"",INDEX('Smelter Look-up'!$C:$C,MATCH($A1940,'Smelter Look-up'!$E:$E,0)))</f>
        <v/>
      </c>
      <c r="D1940" s="282"/>
      <c r="E1940" s="216" t="str">
        <f ca="1">IF(ISERROR($V1940),"",OFFSET('Smelter Look-up'!$D$4,$V1940-4,0)&amp;"")</f>
        <v/>
      </c>
      <c r="F1940" s="216" t="str">
        <f ca="1">IF(ISERROR($V1940),"",OFFSET('Smelter Look-up'!$E$4,$V1940-4,0))</f>
        <v/>
      </c>
      <c r="G1940" s="216" t="str">
        <f ca="1">IF(C1940=$X$4,"Enter smelter details",IF(ISERROR($V1940),"",OFFSET('Smelter Look-up'!$F$4,$V1940-4,0)))</f>
        <v/>
      </c>
      <c r="H1940" s="217" t="str">
        <f ca="1">IF(ISERROR($V1940),"",OFFSET('Smelter Look-up'!$G$4,$V1940-4,0))</f>
        <v/>
      </c>
      <c r="I1940" s="218" t="str">
        <f ca="1">IF(ISERROR($V1940),"",OFFSET('Smelter Look-up'!$H$4,$V1940-4,0))</f>
        <v/>
      </c>
      <c r="J1940" s="218" t="str">
        <f ca="1">IF(ISERROR($V1940),"",OFFSET('Smelter Look-up'!$I$4,$V1940-4,0))</f>
        <v/>
      </c>
      <c r="K1940" s="272"/>
      <c r="L1940" s="272"/>
      <c r="M1940" s="272"/>
      <c r="N1940" s="272"/>
      <c r="O1940" s="272"/>
      <c r="P1940" s="219"/>
      <c r="Q1940" s="273"/>
      <c r="R1940" s="216" t="str">
        <f ca="1">IF(ISERROR($V1940),"",OFFSET('Smelter Look-up'!$C$4,$V1940-4,0)&amp;"")</f>
        <v/>
      </c>
      <c r="S1940" s="224" t="str">
        <f t="shared" ca="1" si="273"/>
        <v/>
      </c>
      <c r="T1940" s="224" t="str">
        <f ca="1">IF(B1940="","",IF(ISERROR(MATCH($J1940,SorP!$B$1:$B$6230,0)),"",INDIRECT("'SorP'!$A$"&amp;MATCH($J1940,SorP!$B$1:$B$6230,0))))</f>
        <v/>
      </c>
      <c r="U1940" s="240"/>
      <c r="V1940" s="274" t="e">
        <f>IF(C1940="",NA(),MATCH($B1940&amp;$C1940,'Smelter Look-up'!$J:$J,0))</f>
        <v>#N/A</v>
      </c>
      <c r="W1940" s="275"/>
      <c r="X1940" s="275">
        <f t="shared" ca="1" si="274"/>
        <v>0</v>
      </c>
      <c r="Y1940" s="275"/>
      <c r="Z1940" s="275"/>
      <c r="AB1940" s="277" t="str">
        <f t="shared" si="275"/>
        <v/>
      </c>
    </row>
    <row r="1941" spans="1:28" s="276" customFormat="1" ht="20.25">
      <c r="A1941" s="330"/>
      <c r="B1941" s="216" t="str">
        <f>IF(LEN(A1941)=0,"",INDEX('Smelter Look-up'!$A:$A,MATCH($A1941,'Smelter Look-up'!$E:$E,0)))</f>
        <v/>
      </c>
      <c r="C1941" s="220" t="str">
        <f>IF(LEN(A1941)=0,"",INDEX('Smelter Look-up'!$C:$C,MATCH($A1941,'Smelter Look-up'!$E:$E,0)))</f>
        <v/>
      </c>
      <c r="D1941" s="282"/>
      <c r="E1941" s="216" t="str">
        <f ca="1">IF(ISERROR($V1941),"",OFFSET('Smelter Look-up'!$D$4,$V1941-4,0)&amp;"")</f>
        <v/>
      </c>
      <c r="F1941" s="216" t="str">
        <f ca="1">IF(ISERROR($V1941),"",OFFSET('Smelter Look-up'!$E$4,$V1941-4,0))</f>
        <v/>
      </c>
      <c r="G1941" s="216" t="str">
        <f ca="1">IF(C1941=$X$4,"Enter smelter details",IF(ISERROR($V1941),"",OFFSET('Smelter Look-up'!$F$4,$V1941-4,0)))</f>
        <v/>
      </c>
      <c r="H1941" s="217" t="str">
        <f ca="1">IF(ISERROR($V1941),"",OFFSET('Smelter Look-up'!$G$4,$V1941-4,0))</f>
        <v/>
      </c>
      <c r="I1941" s="218" t="str">
        <f ca="1">IF(ISERROR($V1941),"",OFFSET('Smelter Look-up'!$H$4,$V1941-4,0))</f>
        <v/>
      </c>
      <c r="J1941" s="218" t="str">
        <f ca="1">IF(ISERROR($V1941),"",OFFSET('Smelter Look-up'!$I$4,$V1941-4,0))</f>
        <v/>
      </c>
      <c r="K1941" s="272"/>
      <c r="L1941" s="272"/>
      <c r="M1941" s="272"/>
      <c r="N1941" s="272"/>
      <c r="O1941" s="272"/>
      <c r="P1941" s="219"/>
      <c r="Q1941" s="273"/>
      <c r="R1941" s="216" t="str">
        <f ca="1">IF(ISERROR($V1941),"",OFFSET('Smelter Look-up'!$C$4,$V1941-4,0)&amp;"")</f>
        <v/>
      </c>
      <c r="S1941" s="224" t="str">
        <f t="shared" ca="1" si="273"/>
        <v/>
      </c>
      <c r="T1941" s="224" t="str">
        <f ca="1">IF(B1941="","",IF(ISERROR(MATCH($J1941,SorP!$B$1:$B$6230,0)),"",INDIRECT("'SorP'!$A$"&amp;MATCH($J1941,SorP!$B$1:$B$6230,0))))</f>
        <v/>
      </c>
      <c r="U1941" s="240"/>
      <c r="V1941" s="274" t="e">
        <f>IF(C1941="",NA(),MATCH($B1941&amp;$C1941,'Smelter Look-up'!$J:$J,0))</f>
        <v>#N/A</v>
      </c>
      <c r="W1941" s="275"/>
      <c r="X1941" s="275">
        <f t="shared" ca="1" si="274"/>
        <v>0</v>
      </c>
      <c r="Y1941" s="275"/>
      <c r="Z1941" s="275"/>
      <c r="AB1941" s="277" t="str">
        <f t="shared" si="275"/>
        <v/>
      </c>
    </row>
    <row r="1942" spans="1:28" s="276" customFormat="1" ht="20.25">
      <c r="A1942" s="330"/>
      <c r="B1942" s="216" t="str">
        <f>IF(LEN(A1942)=0,"",INDEX('Smelter Look-up'!$A:$A,MATCH($A1942,'Smelter Look-up'!$E:$E,0)))</f>
        <v/>
      </c>
      <c r="C1942" s="220" t="str">
        <f>IF(LEN(A1942)=0,"",INDEX('Smelter Look-up'!$C:$C,MATCH($A1942,'Smelter Look-up'!$E:$E,0)))</f>
        <v/>
      </c>
      <c r="D1942" s="282"/>
      <c r="E1942" s="216" t="str">
        <f ca="1">IF(ISERROR($V1942),"",OFFSET('Smelter Look-up'!$D$4,$V1942-4,0)&amp;"")</f>
        <v/>
      </c>
      <c r="F1942" s="216" t="str">
        <f ca="1">IF(ISERROR($V1942),"",OFFSET('Smelter Look-up'!$E$4,$V1942-4,0))</f>
        <v/>
      </c>
      <c r="G1942" s="216" t="str">
        <f ca="1">IF(C1942=$X$4,"Enter smelter details",IF(ISERROR($V1942),"",OFFSET('Smelter Look-up'!$F$4,$V1942-4,0)))</f>
        <v/>
      </c>
      <c r="H1942" s="217" t="str">
        <f ca="1">IF(ISERROR($V1942),"",OFFSET('Smelter Look-up'!$G$4,$V1942-4,0))</f>
        <v/>
      </c>
      <c r="I1942" s="218" t="str">
        <f ca="1">IF(ISERROR($V1942),"",OFFSET('Smelter Look-up'!$H$4,$V1942-4,0))</f>
        <v/>
      </c>
      <c r="J1942" s="218" t="str">
        <f ca="1">IF(ISERROR($V1942),"",OFFSET('Smelter Look-up'!$I$4,$V1942-4,0))</f>
        <v/>
      </c>
      <c r="K1942" s="272"/>
      <c r="L1942" s="272"/>
      <c r="M1942" s="272"/>
      <c r="N1942" s="272"/>
      <c r="O1942" s="272"/>
      <c r="P1942" s="219"/>
      <c r="Q1942" s="273"/>
      <c r="R1942" s="216" t="str">
        <f ca="1">IF(ISERROR($V1942),"",OFFSET('Smelter Look-up'!$C$4,$V1942-4,0)&amp;"")</f>
        <v/>
      </c>
      <c r="S1942" s="224" t="str">
        <f t="shared" ca="1" si="273"/>
        <v/>
      </c>
      <c r="T1942" s="224" t="str">
        <f ca="1">IF(B1942="","",IF(ISERROR(MATCH($J1942,SorP!$B$1:$B$6230,0)),"",INDIRECT("'SorP'!$A$"&amp;MATCH($J1942,SorP!$B$1:$B$6230,0))))</f>
        <v/>
      </c>
      <c r="U1942" s="240"/>
      <c r="V1942" s="274" t="e">
        <f>IF(C1942="",NA(),MATCH($B1942&amp;$C1942,'Smelter Look-up'!$J:$J,0))</f>
        <v>#N/A</v>
      </c>
      <c r="W1942" s="275"/>
      <c r="X1942" s="275">
        <f t="shared" ca="1" si="274"/>
        <v>0</v>
      </c>
      <c r="Y1942" s="275"/>
      <c r="Z1942" s="275"/>
      <c r="AB1942" s="277" t="str">
        <f t="shared" si="275"/>
        <v/>
      </c>
    </row>
    <row r="1943" spans="1:28" s="276" customFormat="1" ht="20.25">
      <c r="A1943" s="330"/>
      <c r="B1943" s="216" t="str">
        <f>IF(LEN(A1943)=0,"",INDEX('Smelter Look-up'!$A:$A,MATCH($A1943,'Smelter Look-up'!$E:$E,0)))</f>
        <v/>
      </c>
      <c r="C1943" s="220" t="str">
        <f>IF(LEN(A1943)=0,"",INDEX('Smelter Look-up'!$C:$C,MATCH($A1943,'Smelter Look-up'!$E:$E,0)))</f>
        <v/>
      </c>
      <c r="D1943" s="282"/>
      <c r="E1943" s="216" t="str">
        <f ca="1">IF(ISERROR($V1943),"",OFFSET('Smelter Look-up'!$D$4,$V1943-4,0)&amp;"")</f>
        <v/>
      </c>
      <c r="F1943" s="216" t="str">
        <f ca="1">IF(ISERROR($V1943),"",OFFSET('Smelter Look-up'!$E$4,$V1943-4,0))</f>
        <v/>
      </c>
      <c r="G1943" s="216" t="str">
        <f ca="1">IF(C1943=$X$4,"Enter smelter details",IF(ISERROR($V1943),"",OFFSET('Smelter Look-up'!$F$4,$V1943-4,0)))</f>
        <v/>
      </c>
      <c r="H1943" s="217" t="str">
        <f ca="1">IF(ISERROR($V1943),"",OFFSET('Smelter Look-up'!$G$4,$V1943-4,0))</f>
        <v/>
      </c>
      <c r="I1943" s="218" t="str">
        <f ca="1">IF(ISERROR($V1943),"",OFFSET('Smelter Look-up'!$H$4,$V1943-4,0))</f>
        <v/>
      </c>
      <c r="J1943" s="218" t="str">
        <f ca="1">IF(ISERROR($V1943),"",OFFSET('Smelter Look-up'!$I$4,$V1943-4,0))</f>
        <v/>
      </c>
      <c r="K1943" s="272"/>
      <c r="L1943" s="272"/>
      <c r="M1943" s="272"/>
      <c r="N1943" s="272"/>
      <c r="O1943" s="272"/>
      <c r="P1943" s="219"/>
      <c r="Q1943" s="273"/>
      <c r="R1943" s="216" t="str">
        <f ca="1">IF(ISERROR($V1943),"",OFFSET('Smelter Look-up'!$C$4,$V1943-4,0)&amp;"")</f>
        <v/>
      </c>
      <c r="S1943" s="224" t="str">
        <f t="shared" ca="1" si="273"/>
        <v/>
      </c>
      <c r="T1943" s="224" t="str">
        <f ca="1">IF(B1943="","",IF(ISERROR(MATCH($J1943,SorP!$B$1:$B$6230,0)),"",INDIRECT("'SorP'!$A$"&amp;MATCH($J1943,SorP!$B$1:$B$6230,0))))</f>
        <v/>
      </c>
      <c r="U1943" s="240"/>
      <c r="V1943" s="274" t="e">
        <f>IF(C1943="",NA(),MATCH($B1943&amp;$C1943,'Smelter Look-up'!$J:$J,0))</f>
        <v>#N/A</v>
      </c>
      <c r="W1943" s="275"/>
      <c r="X1943" s="275">
        <f t="shared" ca="1" si="274"/>
        <v>0</v>
      </c>
      <c r="Y1943" s="275"/>
      <c r="Z1943" s="275"/>
      <c r="AB1943" s="277" t="str">
        <f t="shared" si="275"/>
        <v/>
      </c>
    </row>
    <row r="1944" spans="1:28" s="276" customFormat="1" ht="20.25">
      <c r="A1944" s="330"/>
      <c r="B1944" s="216" t="str">
        <f>IF(LEN(A1944)=0,"",INDEX('Smelter Look-up'!$A:$A,MATCH($A1944,'Smelter Look-up'!$E:$E,0)))</f>
        <v/>
      </c>
      <c r="C1944" s="220" t="str">
        <f>IF(LEN(A1944)=0,"",INDEX('Smelter Look-up'!$C:$C,MATCH($A1944,'Smelter Look-up'!$E:$E,0)))</f>
        <v/>
      </c>
      <c r="D1944" s="282"/>
      <c r="E1944" s="216" t="str">
        <f ca="1">IF(ISERROR($V1944),"",OFFSET('Smelter Look-up'!$D$4,$V1944-4,0)&amp;"")</f>
        <v/>
      </c>
      <c r="F1944" s="216" t="str">
        <f ca="1">IF(ISERROR($V1944),"",OFFSET('Smelter Look-up'!$E$4,$V1944-4,0))</f>
        <v/>
      </c>
      <c r="G1944" s="216" t="str">
        <f ca="1">IF(C1944=$X$4,"Enter smelter details",IF(ISERROR($V1944),"",OFFSET('Smelter Look-up'!$F$4,$V1944-4,0)))</f>
        <v/>
      </c>
      <c r="H1944" s="217" t="str">
        <f ca="1">IF(ISERROR($V1944),"",OFFSET('Smelter Look-up'!$G$4,$V1944-4,0))</f>
        <v/>
      </c>
      <c r="I1944" s="218" t="str">
        <f ca="1">IF(ISERROR($V1944),"",OFFSET('Smelter Look-up'!$H$4,$V1944-4,0))</f>
        <v/>
      </c>
      <c r="J1944" s="218" t="str">
        <f ca="1">IF(ISERROR($V1944),"",OFFSET('Smelter Look-up'!$I$4,$V1944-4,0))</f>
        <v/>
      </c>
      <c r="K1944" s="272"/>
      <c r="L1944" s="272"/>
      <c r="M1944" s="272"/>
      <c r="N1944" s="272"/>
      <c r="O1944" s="272"/>
      <c r="P1944" s="219"/>
      <c r="Q1944" s="273"/>
      <c r="R1944" s="216" t="str">
        <f ca="1">IF(ISERROR($V1944),"",OFFSET('Smelter Look-up'!$C$4,$V1944-4,0)&amp;"")</f>
        <v/>
      </c>
      <c r="S1944" s="224" t="str">
        <f t="shared" ca="1" si="273"/>
        <v/>
      </c>
      <c r="T1944" s="224" t="str">
        <f ca="1">IF(B1944="","",IF(ISERROR(MATCH($J1944,SorP!$B$1:$B$6230,0)),"",INDIRECT("'SorP'!$A$"&amp;MATCH($J1944,SorP!$B$1:$B$6230,0))))</f>
        <v/>
      </c>
      <c r="U1944" s="240"/>
      <c r="V1944" s="274" t="e">
        <f>IF(C1944="",NA(),MATCH($B1944&amp;$C1944,'Smelter Look-up'!$J:$J,0))</f>
        <v>#N/A</v>
      </c>
      <c r="W1944" s="275"/>
      <c r="X1944" s="275">
        <f t="shared" ca="1" si="274"/>
        <v>0</v>
      </c>
      <c r="Y1944" s="275"/>
      <c r="Z1944" s="275"/>
      <c r="AB1944" s="277" t="str">
        <f t="shared" si="275"/>
        <v/>
      </c>
    </row>
    <row r="1945" spans="1:28" s="276" customFormat="1" ht="20.25">
      <c r="A1945" s="330"/>
      <c r="B1945" s="216" t="str">
        <f>IF(LEN(A1945)=0,"",INDEX('Smelter Look-up'!$A:$A,MATCH($A1945,'Smelter Look-up'!$E:$E,0)))</f>
        <v/>
      </c>
      <c r="C1945" s="220" t="str">
        <f>IF(LEN(A1945)=0,"",INDEX('Smelter Look-up'!$C:$C,MATCH($A1945,'Smelter Look-up'!$E:$E,0)))</f>
        <v/>
      </c>
      <c r="D1945" s="282"/>
      <c r="E1945" s="216" t="str">
        <f ca="1">IF(ISERROR($V1945),"",OFFSET('Smelter Look-up'!$D$4,$V1945-4,0)&amp;"")</f>
        <v/>
      </c>
      <c r="F1945" s="216" t="str">
        <f ca="1">IF(ISERROR($V1945),"",OFFSET('Smelter Look-up'!$E$4,$V1945-4,0))</f>
        <v/>
      </c>
      <c r="G1945" s="216" t="str">
        <f ca="1">IF(C1945=$X$4,"Enter smelter details",IF(ISERROR($V1945),"",OFFSET('Smelter Look-up'!$F$4,$V1945-4,0)))</f>
        <v/>
      </c>
      <c r="H1945" s="217" t="str">
        <f ca="1">IF(ISERROR($V1945),"",OFFSET('Smelter Look-up'!$G$4,$V1945-4,0))</f>
        <v/>
      </c>
      <c r="I1945" s="218" t="str">
        <f ca="1">IF(ISERROR($V1945),"",OFFSET('Smelter Look-up'!$H$4,$V1945-4,0))</f>
        <v/>
      </c>
      <c r="J1945" s="218" t="str">
        <f ca="1">IF(ISERROR($V1945),"",OFFSET('Smelter Look-up'!$I$4,$V1945-4,0))</f>
        <v/>
      </c>
      <c r="K1945" s="272"/>
      <c r="L1945" s="272"/>
      <c r="M1945" s="272"/>
      <c r="N1945" s="272"/>
      <c r="O1945" s="272"/>
      <c r="P1945" s="219"/>
      <c r="Q1945" s="273"/>
      <c r="R1945" s="216" t="str">
        <f ca="1">IF(ISERROR($V1945),"",OFFSET('Smelter Look-up'!$C$4,$V1945-4,0)&amp;"")</f>
        <v/>
      </c>
      <c r="S1945" s="224" t="str">
        <f t="shared" ca="1" si="273"/>
        <v/>
      </c>
      <c r="T1945" s="224" t="str">
        <f ca="1">IF(B1945="","",IF(ISERROR(MATCH($J1945,SorP!$B$1:$B$6230,0)),"",INDIRECT("'SorP'!$A$"&amp;MATCH($J1945,SorP!$B$1:$B$6230,0))))</f>
        <v/>
      </c>
      <c r="U1945" s="240"/>
      <c r="V1945" s="274" t="e">
        <f>IF(C1945="",NA(),MATCH($B1945&amp;$C1945,'Smelter Look-up'!$J:$J,0))</f>
        <v>#N/A</v>
      </c>
      <c r="W1945" s="275"/>
      <c r="X1945" s="275">
        <f t="shared" ca="1" si="274"/>
        <v>0</v>
      </c>
      <c r="Y1945" s="275"/>
      <c r="Z1945" s="275"/>
      <c r="AB1945" s="277" t="str">
        <f t="shared" si="275"/>
        <v/>
      </c>
    </row>
    <row r="1946" spans="1:28" s="276" customFormat="1" ht="20.25">
      <c r="A1946" s="330"/>
      <c r="B1946" s="216" t="str">
        <f>IF(LEN(A1946)=0,"",INDEX('Smelter Look-up'!$A:$A,MATCH($A1946,'Smelter Look-up'!$E:$E,0)))</f>
        <v/>
      </c>
      <c r="C1946" s="220" t="str">
        <f>IF(LEN(A1946)=0,"",INDEX('Smelter Look-up'!$C:$C,MATCH($A1946,'Smelter Look-up'!$E:$E,0)))</f>
        <v/>
      </c>
      <c r="D1946" s="282"/>
      <c r="E1946" s="216" t="str">
        <f ca="1">IF(ISERROR($V1946),"",OFFSET('Smelter Look-up'!$D$4,$V1946-4,0)&amp;"")</f>
        <v/>
      </c>
      <c r="F1946" s="216" t="str">
        <f ca="1">IF(ISERROR($V1946),"",OFFSET('Smelter Look-up'!$E$4,$V1946-4,0))</f>
        <v/>
      </c>
      <c r="G1946" s="216" t="str">
        <f ca="1">IF(C1946=$X$4,"Enter smelter details",IF(ISERROR($V1946),"",OFFSET('Smelter Look-up'!$F$4,$V1946-4,0)))</f>
        <v/>
      </c>
      <c r="H1946" s="217" t="str">
        <f ca="1">IF(ISERROR($V1946),"",OFFSET('Smelter Look-up'!$G$4,$V1946-4,0))</f>
        <v/>
      </c>
      <c r="I1946" s="218" t="str">
        <f ca="1">IF(ISERROR($V1946),"",OFFSET('Smelter Look-up'!$H$4,$V1946-4,0))</f>
        <v/>
      </c>
      <c r="J1946" s="218" t="str">
        <f ca="1">IF(ISERROR($V1946),"",OFFSET('Smelter Look-up'!$I$4,$V1946-4,0))</f>
        <v/>
      </c>
      <c r="K1946" s="272"/>
      <c r="L1946" s="272"/>
      <c r="M1946" s="272"/>
      <c r="N1946" s="272"/>
      <c r="O1946" s="272"/>
      <c r="P1946" s="219"/>
      <c r="Q1946" s="273"/>
      <c r="R1946" s="216" t="str">
        <f ca="1">IF(ISERROR($V1946),"",OFFSET('Smelter Look-up'!$C$4,$V1946-4,0)&amp;"")</f>
        <v/>
      </c>
      <c r="S1946" s="224" t="str">
        <f t="shared" ca="1" si="273"/>
        <v/>
      </c>
      <c r="T1946" s="224" t="str">
        <f ca="1">IF(B1946="","",IF(ISERROR(MATCH($J1946,SorP!$B$1:$B$6230,0)),"",INDIRECT("'SorP'!$A$"&amp;MATCH($J1946,SorP!$B$1:$B$6230,0))))</f>
        <v/>
      </c>
      <c r="U1946" s="240"/>
      <c r="V1946" s="274" t="e">
        <f>IF(C1946="",NA(),MATCH($B1946&amp;$C1946,'Smelter Look-up'!$J:$J,0))</f>
        <v>#N/A</v>
      </c>
      <c r="W1946" s="275"/>
      <c r="X1946" s="275">
        <f t="shared" ca="1" si="274"/>
        <v>0</v>
      </c>
      <c r="Y1946" s="275"/>
      <c r="Z1946" s="275"/>
      <c r="AB1946" s="277" t="str">
        <f t="shared" si="275"/>
        <v/>
      </c>
    </row>
    <row r="1947" spans="1:28" s="276" customFormat="1" ht="20.25">
      <c r="A1947" s="330"/>
      <c r="B1947" s="216" t="str">
        <f>IF(LEN(A1947)=0,"",INDEX('Smelter Look-up'!$A:$A,MATCH($A1947,'Smelter Look-up'!$E:$E,0)))</f>
        <v/>
      </c>
      <c r="C1947" s="220" t="str">
        <f>IF(LEN(A1947)=0,"",INDEX('Smelter Look-up'!$C:$C,MATCH($A1947,'Smelter Look-up'!$E:$E,0)))</f>
        <v/>
      </c>
      <c r="D1947" s="282"/>
      <c r="E1947" s="216" t="str">
        <f ca="1">IF(ISERROR($V1947),"",OFFSET('Smelter Look-up'!$D$4,$V1947-4,0)&amp;"")</f>
        <v/>
      </c>
      <c r="F1947" s="216" t="str">
        <f ca="1">IF(ISERROR($V1947),"",OFFSET('Smelter Look-up'!$E$4,$V1947-4,0))</f>
        <v/>
      </c>
      <c r="G1947" s="216" t="str">
        <f ca="1">IF(C1947=$X$4,"Enter smelter details",IF(ISERROR($V1947),"",OFFSET('Smelter Look-up'!$F$4,$V1947-4,0)))</f>
        <v/>
      </c>
      <c r="H1947" s="217" t="str">
        <f ca="1">IF(ISERROR($V1947),"",OFFSET('Smelter Look-up'!$G$4,$V1947-4,0))</f>
        <v/>
      </c>
      <c r="I1947" s="218" t="str">
        <f ca="1">IF(ISERROR($V1947),"",OFFSET('Smelter Look-up'!$H$4,$V1947-4,0))</f>
        <v/>
      </c>
      <c r="J1947" s="218" t="str">
        <f ca="1">IF(ISERROR($V1947),"",OFFSET('Smelter Look-up'!$I$4,$V1947-4,0))</f>
        <v/>
      </c>
      <c r="K1947" s="272"/>
      <c r="L1947" s="272"/>
      <c r="M1947" s="272"/>
      <c r="N1947" s="272"/>
      <c r="O1947" s="272"/>
      <c r="P1947" s="219"/>
      <c r="Q1947" s="273"/>
      <c r="R1947" s="216" t="str">
        <f ca="1">IF(ISERROR($V1947),"",OFFSET('Smelter Look-up'!$C$4,$V1947-4,0)&amp;"")</f>
        <v/>
      </c>
      <c r="S1947" s="224" t="str">
        <f t="shared" ca="1" si="273"/>
        <v/>
      </c>
      <c r="T1947" s="224" t="str">
        <f ca="1">IF(B1947="","",IF(ISERROR(MATCH($J1947,SorP!$B$1:$B$6230,0)),"",INDIRECT("'SorP'!$A$"&amp;MATCH($J1947,SorP!$B$1:$B$6230,0))))</f>
        <v/>
      </c>
      <c r="U1947" s="240"/>
      <c r="V1947" s="274" t="e">
        <f>IF(C1947="",NA(),MATCH($B1947&amp;$C1947,'Smelter Look-up'!$J:$J,0))</f>
        <v>#N/A</v>
      </c>
      <c r="W1947" s="275"/>
      <c r="X1947" s="275">
        <f t="shared" ca="1" si="274"/>
        <v>0</v>
      </c>
      <c r="Y1947" s="275"/>
      <c r="Z1947" s="275"/>
      <c r="AB1947" s="277" t="str">
        <f t="shared" si="275"/>
        <v/>
      </c>
    </row>
    <row r="1948" spans="1:28" s="276" customFormat="1" ht="20.25">
      <c r="A1948" s="330"/>
      <c r="B1948" s="216" t="str">
        <f>IF(LEN(A1948)=0,"",INDEX('Smelter Look-up'!$A:$A,MATCH($A1948,'Smelter Look-up'!$E:$E,0)))</f>
        <v/>
      </c>
      <c r="C1948" s="220" t="str">
        <f>IF(LEN(A1948)=0,"",INDEX('Smelter Look-up'!$C:$C,MATCH($A1948,'Smelter Look-up'!$E:$E,0)))</f>
        <v/>
      </c>
      <c r="D1948" s="282"/>
      <c r="E1948" s="216" t="str">
        <f ca="1">IF(ISERROR($V1948),"",OFFSET('Smelter Look-up'!$D$4,$V1948-4,0)&amp;"")</f>
        <v/>
      </c>
      <c r="F1948" s="216" t="str">
        <f ca="1">IF(ISERROR($V1948),"",OFFSET('Smelter Look-up'!$E$4,$V1948-4,0))</f>
        <v/>
      </c>
      <c r="G1948" s="216" t="str">
        <f ca="1">IF(C1948=$X$4,"Enter smelter details",IF(ISERROR($V1948),"",OFFSET('Smelter Look-up'!$F$4,$V1948-4,0)))</f>
        <v/>
      </c>
      <c r="H1948" s="217" t="str">
        <f ca="1">IF(ISERROR($V1948),"",OFFSET('Smelter Look-up'!$G$4,$V1948-4,0))</f>
        <v/>
      </c>
      <c r="I1948" s="218" t="str">
        <f ca="1">IF(ISERROR($V1948),"",OFFSET('Smelter Look-up'!$H$4,$V1948-4,0))</f>
        <v/>
      </c>
      <c r="J1948" s="218" t="str">
        <f ca="1">IF(ISERROR($V1948),"",OFFSET('Smelter Look-up'!$I$4,$V1948-4,0))</f>
        <v/>
      </c>
      <c r="K1948" s="272"/>
      <c r="L1948" s="272"/>
      <c r="M1948" s="272"/>
      <c r="N1948" s="272"/>
      <c r="O1948" s="272"/>
      <c r="P1948" s="219"/>
      <c r="Q1948" s="273"/>
      <c r="R1948" s="216" t="str">
        <f ca="1">IF(ISERROR($V1948),"",OFFSET('Smelter Look-up'!$C$4,$V1948-4,0)&amp;"")</f>
        <v/>
      </c>
      <c r="S1948" s="224" t="str">
        <f t="shared" ref="S1948:S1978" ca="1" si="276">IF(B1948="","",IF(ISERROR(MATCH($E1948,CL,0)),"Unknown",INDIRECT("'C'!$A$"&amp;MATCH($E1948,CL,0)+1)))</f>
        <v/>
      </c>
      <c r="T1948" s="224" t="str">
        <f ca="1">IF(B1948="","",IF(ISERROR(MATCH($J1948,SorP!$B$1:$B$6230,0)),"",INDIRECT("'SorP'!$A$"&amp;MATCH($J1948,SorP!$B$1:$B$6230,0))))</f>
        <v/>
      </c>
      <c r="U1948" s="240"/>
      <c r="V1948" s="274" t="e">
        <f>IF(C1948="",NA(),MATCH($B1948&amp;$C1948,'Smelter Look-up'!$J:$J,0))</f>
        <v>#N/A</v>
      </c>
      <c r="W1948" s="275"/>
      <c r="X1948" s="275">
        <f t="shared" ref="X1948:X1978" ca="1" si="277">IF(AND(C1948="Smelter not listed",OR(LEN(D1948)=0,LEN(E1948)=0)),1,0)</f>
        <v>0</v>
      </c>
      <c r="Y1948" s="275"/>
      <c r="Z1948" s="275"/>
      <c r="AB1948" s="277" t="str">
        <f t="shared" ref="AB1948:AB1978" si="278">B1948&amp;C1948</f>
        <v/>
      </c>
    </row>
    <row r="1949" spans="1:28" s="276" customFormat="1" ht="20.25">
      <c r="A1949" s="330"/>
      <c r="B1949" s="216" t="str">
        <f>IF(LEN(A1949)=0,"",INDEX('Smelter Look-up'!$A:$A,MATCH($A1949,'Smelter Look-up'!$E:$E,0)))</f>
        <v/>
      </c>
      <c r="C1949" s="220" t="str">
        <f>IF(LEN(A1949)=0,"",INDEX('Smelter Look-up'!$C:$C,MATCH($A1949,'Smelter Look-up'!$E:$E,0)))</f>
        <v/>
      </c>
      <c r="D1949" s="282"/>
      <c r="E1949" s="216" t="str">
        <f ca="1">IF(ISERROR($V1949),"",OFFSET('Smelter Look-up'!$D$4,$V1949-4,0)&amp;"")</f>
        <v/>
      </c>
      <c r="F1949" s="216" t="str">
        <f ca="1">IF(ISERROR($V1949),"",OFFSET('Smelter Look-up'!$E$4,$V1949-4,0))</f>
        <v/>
      </c>
      <c r="G1949" s="216" t="str">
        <f ca="1">IF(C1949=$X$4,"Enter smelter details",IF(ISERROR($V1949),"",OFFSET('Smelter Look-up'!$F$4,$V1949-4,0)))</f>
        <v/>
      </c>
      <c r="H1949" s="217" t="str">
        <f ca="1">IF(ISERROR($V1949),"",OFFSET('Smelter Look-up'!$G$4,$V1949-4,0))</f>
        <v/>
      </c>
      <c r="I1949" s="218" t="str">
        <f ca="1">IF(ISERROR($V1949),"",OFFSET('Smelter Look-up'!$H$4,$V1949-4,0))</f>
        <v/>
      </c>
      <c r="J1949" s="218" t="str">
        <f ca="1">IF(ISERROR($V1949),"",OFFSET('Smelter Look-up'!$I$4,$V1949-4,0))</f>
        <v/>
      </c>
      <c r="K1949" s="272"/>
      <c r="L1949" s="272"/>
      <c r="M1949" s="272"/>
      <c r="N1949" s="272"/>
      <c r="O1949" s="272"/>
      <c r="P1949" s="219"/>
      <c r="Q1949" s="273"/>
      <c r="R1949" s="216" t="str">
        <f ca="1">IF(ISERROR($V1949),"",OFFSET('Smelter Look-up'!$C$4,$V1949-4,0)&amp;"")</f>
        <v/>
      </c>
      <c r="S1949" s="224" t="str">
        <f t="shared" ca="1" si="276"/>
        <v/>
      </c>
      <c r="T1949" s="224" t="str">
        <f ca="1">IF(B1949="","",IF(ISERROR(MATCH($J1949,SorP!$B$1:$B$6230,0)),"",INDIRECT("'SorP'!$A$"&amp;MATCH($J1949,SorP!$B$1:$B$6230,0))))</f>
        <v/>
      </c>
      <c r="U1949" s="240"/>
      <c r="V1949" s="274" t="e">
        <f>IF(C1949="",NA(),MATCH($B1949&amp;$C1949,'Smelter Look-up'!$J:$J,0))</f>
        <v>#N/A</v>
      </c>
      <c r="W1949" s="275"/>
      <c r="X1949" s="275">
        <f t="shared" ca="1" si="277"/>
        <v>0</v>
      </c>
      <c r="Y1949" s="275"/>
      <c r="Z1949" s="275"/>
      <c r="AB1949" s="277" t="str">
        <f t="shared" si="278"/>
        <v/>
      </c>
    </row>
    <row r="1950" spans="1:28" s="276" customFormat="1" ht="20.25">
      <c r="A1950" s="330"/>
      <c r="B1950" s="216" t="str">
        <f>IF(LEN(A1950)=0,"",INDEX('Smelter Look-up'!$A:$A,MATCH($A1950,'Smelter Look-up'!$E:$E,0)))</f>
        <v/>
      </c>
      <c r="C1950" s="220" t="str">
        <f>IF(LEN(A1950)=0,"",INDEX('Smelter Look-up'!$C:$C,MATCH($A1950,'Smelter Look-up'!$E:$E,0)))</f>
        <v/>
      </c>
      <c r="D1950" s="282"/>
      <c r="E1950" s="216" t="str">
        <f ca="1">IF(ISERROR($V1950),"",OFFSET('Smelter Look-up'!$D$4,$V1950-4,0)&amp;"")</f>
        <v/>
      </c>
      <c r="F1950" s="216" t="str">
        <f ca="1">IF(ISERROR($V1950),"",OFFSET('Smelter Look-up'!$E$4,$V1950-4,0))</f>
        <v/>
      </c>
      <c r="G1950" s="216" t="str">
        <f ca="1">IF(C1950=$X$4,"Enter smelter details",IF(ISERROR($V1950),"",OFFSET('Smelter Look-up'!$F$4,$V1950-4,0)))</f>
        <v/>
      </c>
      <c r="H1950" s="217" t="str">
        <f ca="1">IF(ISERROR($V1950),"",OFFSET('Smelter Look-up'!$G$4,$V1950-4,0))</f>
        <v/>
      </c>
      <c r="I1950" s="218" t="str">
        <f ca="1">IF(ISERROR($V1950),"",OFFSET('Smelter Look-up'!$H$4,$V1950-4,0))</f>
        <v/>
      </c>
      <c r="J1950" s="218" t="str">
        <f ca="1">IF(ISERROR($V1950),"",OFFSET('Smelter Look-up'!$I$4,$V1950-4,0))</f>
        <v/>
      </c>
      <c r="K1950" s="272"/>
      <c r="L1950" s="272"/>
      <c r="M1950" s="272"/>
      <c r="N1950" s="272"/>
      <c r="O1950" s="272"/>
      <c r="P1950" s="219"/>
      <c r="Q1950" s="273"/>
      <c r="R1950" s="216" t="str">
        <f ca="1">IF(ISERROR($V1950),"",OFFSET('Smelter Look-up'!$C$4,$V1950-4,0)&amp;"")</f>
        <v/>
      </c>
      <c r="S1950" s="224" t="str">
        <f t="shared" ca="1" si="276"/>
        <v/>
      </c>
      <c r="T1950" s="224" t="str">
        <f ca="1">IF(B1950="","",IF(ISERROR(MATCH($J1950,SorP!$B$1:$B$6230,0)),"",INDIRECT("'SorP'!$A$"&amp;MATCH($J1950,SorP!$B$1:$B$6230,0))))</f>
        <v/>
      </c>
      <c r="U1950" s="240"/>
      <c r="V1950" s="274" t="e">
        <f>IF(C1950="",NA(),MATCH($B1950&amp;$C1950,'Smelter Look-up'!$J:$J,0))</f>
        <v>#N/A</v>
      </c>
      <c r="W1950" s="275"/>
      <c r="X1950" s="275">
        <f t="shared" ca="1" si="277"/>
        <v>0</v>
      </c>
      <c r="Y1950" s="275"/>
      <c r="Z1950" s="275"/>
      <c r="AB1950" s="277" t="str">
        <f t="shared" si="278"/>
        <v/>
      </c>
    </row>
    <row r="1951" spans="1:28" s="276" customFormat="1" ht="20.25">
      <c r="A1951" s="330"/>
      <c r="B1951" s="216" t="str">
        <f>IF(LEN(A1951)=0,"",INDEX('Smelter Look-up'!$A:$A,MATCH($A1951,'Smelter Look-up'!$E:$E,0)))</f>
        <v/>
      </c>
      <c r="C1951" s="220" t="str">
        <f>IF(LEN(A1951)=0,"",INDEX('Smelter Look-up'!$C:$C,MATCH($A1951,'Smelter Look-up'!$E:$E,0)))</f>
        <v/>
      </c>
      <c r="D1951" s="282"/>
      <c r="E1951" s="216" t="str">
        <f ca="1">IF(ISERROR($V1951),"",OFFSET('Smelter Look-up'!$D$4,$V1951-4,0)&amp;"")</f>
        <v/>
      </c>
      <c r="F1951" s="216" t="str">
        <f ca="1">IF(ISERROR($V1951),"",OFFSET('Smelter Look-up'!$E$4,$V1951-4,0))</f>
        <v/>
      </c>
      <c r="G1951" s="216" t="str">
        <f ca="1">IF(C1951=$X$4,"Enter smelter details",IF(ISERROR($V1951),"",OFFSET('Smelter Look-up'!$F$4,$V1951-4,0)))</f>
        <v/>
      </c>
      <c r="H1951" s="217" t="str">
        <f ca="1">IF(ISERROR($V1951),"",OFFSET('Smelter Look-up'!$G$4,$V1951-4,0))</f>
        <v/>
      </c>
      <c r="I1951" s="218" t="str">
        <f ca="1">IF(ISERROR($V1951),"",OFFSET('Smelter Look-up'!$H$4,$V1951-4,0))</f>
        <v/>
      </c>
      <c r="J1951" s="218" t="str">
        <f ca="1">IF(ISERROR($V1951),"",OFFSET('Smelter Look-up'!$I$4,$V1951-4,0))</f>
        <v/>
      </c>
      <c r="K1951" s="272"/>
      <c r="L1951" s="272"/>
      <c r="M1951" s="272"/>
      <c r="N1951" s="272"/>
      <c r="O1951" s="272"/>
      <c r="P1951" s="219"/>
      <c r="Q1951" s="273"/>
      <c r="R1951" s="216" t="str">
        <f ca="1">IF(ISERROR($V1951),"",OFFSET('Smelter Look-up'!$C$4,$V1951-4,0)&amp;"")</f>
        <v/>
      </c>
      <c r="S1951" s="224" t="str">
        <f t="shared" ca="1" si="276"/>
        <v/>
      </c>
      <c r="T1951" s="224" t="str">
        <f ca="1">IF(B1951="","",IF(ISERROR(MATCH($J1951,SorP!$B$1:$B$6230,0)),"",INDIRECT("'SorP'!$A$"&amp;MATCH($J1951,SorP!$B$1:$B$6230,0))))</f>
        <v/>
      </c>
      <c r="U1951" s="240"/>
      <c r="V1951" s="274" t="e">
        <f>IF(C1951="",NA(),MATCH($B1951&amp;$C1951,'Smelter Look-up'!$J:$J,0))</f>
        <v>#N/A</v>
      </c>
      <c r="W1951" s="275"/>
      <c r="X1951" s="275">
        <f t="shared" ca="1" si="277"/>
        <v>0</v>
      </c>
      <c r="Y1951" s="275"/>
      <c r="Z1951" s="275"/>
      <c r="AB1951" s="277" t="str">
        <f t="shared" si="278"/>
        <v/>
      </c>
    </row>
    <row r="1952" spans="1:28" s="276" customFormat="1" ht="20.25">
      <c r="A1952" s="330"/>
      <c r="B1952" s="216" t="str">
        <f>IF(LEN(A1952)=0,"",INDEX('Smelter Look-up'!$A:$A,MATCH($A1952,'Smelter Look-up'!$E:$E,0)))</f>
        <v/>
      </c>
      <c r="C1952" s="220" t="str">
        <f>IF(LEN(A1952)=0,"",INDEX('Smelter Look-up'!$C:$C,MATCH($A1952,'Smelter Look-up'!$E:$E,0)))</f>
        <v/>
      </c>
      <c r="D1952" s="282"/>
      <c r="E1952" s="216" t="str">
        <f ca="1">IF(ISERROR($V1952),"",OFFSET('Smelter Look-up'!$D$4,$V1952-4,0)&amp;"")</f>
        <v/>
      </c>
      <c r="F1952" s="216" t="str">
        <f ca="1">IF(ISERROR($V1952),"",OFFSET('Smelter Look-up'!$E$4,$V1952-4,0))</f>
        <v/>
      </c>
      <c r="G1952" s="216" t="str">
        <f ca="1">IF(C1952=$X$4,"Enter smelter details",IF(ISERROR($V1952),"",OFFSET('Smelter Look-up'!$F$4,$V1952-4,0)))</f>
        <v/>
      </c>
      <c r="H1952" s="217" t="str">
        <f ca="1">IF(ISERROR($V1952),"",OFFSET('Smelter Look-up'!$G$4,$V1952-4,0))</f>
        <v/>
      </c>
      <c r="I1952" s="218" t="str">
        <f ca="1">IF(ISERROR($V1952),"",OFFSET('Smelter Look-up'!$H$4,$V1952-4,0))</f>
        <v/>
      </c>
      <c r="J1952" s="218" t="str">
        <f ca="1">IF(ISERROR($V1952),"",OFFSET('Smelter Look-up'!$I$4,$V1952-4,0))</f>
        <v/>
      </c>
      <c r="K1952" s="272"/>
      <c r="L1952" s="272"/>
      <c r="M1952" s="272"/>
      <c r="N1952" s="272"/>
      <c r="O1952" s="272"/>
      <c r="P1952" s="219"/>
      <c r="Q1952" s="273"/>
      <c r="R1952" s="216" t="str">
        <f ca="1">IF(ISERROR($V1952),"",OFFSET('Smelter Look-up'!$C$4,$V1952-4,0)&amp;"")</f>
        <v/>
      </c>
      <c r="S1952" s="224" t="str">
        <f t="shared" ca="1" si="276"/>
        <v/>
      </c>
      <c r="T1952" s="224" t="str">
        <f ca="1">IF(B1952="","",IF(ISERROR(MATCH($J1952,SorP!$B$1:$B$6230,0)),"",INDIRECT("'SorP'!$A$"&amp;MATCH($J1952,SorP!$B$1:$B$6230,0))))</f>
        <v/>
      </c>
      <c r="U1952" s="240"/>
      <c r="V1952" s="274" t="e">
        <f>IF(C1952="",NA(),MATCH($B1952&amp;$C1952,'Smelter Look-up'!$J:$J,0))</f>
        <v>#N/A</v>
      </c>
      <c r="W1952" s="275"/>
      <c r="X1952" s="275">
        <f t="shared" ca="1" si="277"/>
        <v>0</v>
      </c>
      <c r="Y1952" s="275"/>
      <c r="Z1952" s="275"/>
      <c r="AB1952" s="277" t="str">
        <f t="shared" si="278"/>
        <v/>
      </c>
    </row>
    <row r="1953" spans="1:28" s="276" customFormat="1" ht="20.25">
      <c r="A1953" s="330"/>
      <c r="B1953" s="216" t="str">
        <f>IF(LEN(A1953)=0,"",INDEX('Smelter Look-up'!$A:$A,MATCH($A1953,'Smelter Look-up'!$E:$E,0)))</f>
        <v/>
      </c>
      <c r="C1953" s="220" t="str">
        <f>IF(LEN(A1953)=0,"",INDEX('Smelter Look-up'!$C:$C,MATCH($A1953,'Smelter Look-up'!$E:$E,0)))</f>
        <v/>
      </c>
      <c r="D1953" s="282"/>
      <c r="E1953" s="216" t="str">
        <f ca="1">IF(ISERROR($V1953),"",OFFSET('Smelter Look-up'!$D$4,$V1953-4,0)&amp;"")</f>
        <v/>
      </c>
      <c r="F1953" s="216" t="str">
        <f ca="1">IF(ISERROR($V1953),"",OFFSET('Smelter Look-up'!$E$4,$V1953-4,0))</f>
        <v/>
      </c>
      <c r="G1953" s="216" t="str">
        <f ca="1">IF(C1953=$X$4,"Enter smelter details",IF(ISERROR($V1953),"",OFFSET('Smelter Look-up'!$F$4,$V1953-4,0)))</f>
        <v/>
      </c>
      <c r="H1953" s="217" t="str">
        <f ca="1">IF(ISERROR($V1953),"",OFFSET('Smelter Look-up'!$G$4,$V1953-4,0))</f>
        <v/>
      </c>
      <c r="I1953" s="218" t="str">
        <f ca="1">IF(ISERROR($V1953),"",OFFSET('Smelter Look-up'!$H$4,$V1953-4,0))</f>
        <v/>
      </c>
      <c r="J1953" s="218" t="str">
        <f ca="1">IF(ISERROR($V1953),"",OFFSET('Smelter Look-up'!$I$4,$V1953-4,0))</f>
        <v/>
      </c>
      <c r="K1953" s="272"/>
      <c r="L1953" s="272"/>
      <c r="M1953" s="272"/>
      <c r="N1953" s="272"/>
      <c r="O1953" s="272"/>
      <c r="P1953" s="219"/>
      <c r="Q1953" s="273"/>
      <c r="R1953" s="216" t="str">
        <f ca="1">IF(ISERROR($V1953),"",OFFSET('Smelter Look-up'!$C$4,$V1953-4,0)&amp;"")</f>
        <v/>
      </c>
      <c r="S1953" s="224" t="str">
        <f t="shared" ca="1" si="276"/>
        <v/>
      </c>
      <c r="T1953" s="224" t="str">
        <f ca="1">IF(B1953="","",IF(ISERROR(MATCH($J1953,SorP!$B$1:$B$6230,0)),"",INDIRECT("'SorP'!$A$"&amp;MATCH($J1953,SorP!$B$1:$B$6230,0))))</f>
        <v/>
      </c>
      <c r="U1953" s="240"/>
      <c r="V1953" s="274" t="e">
        <f>IF(C1953="",NA(),MATCH($B1953&amp;$C1953,'Smelter Look-up'!$J:$J,0))</f>
        <v>#N/A</v>
      </c>
      <c r="W1953" s="275"/>
      <c r="X1953" s="275">
        <f t="shared" ca="1" si="277"/>
        <v>0</v>
      </c>
      <c r="Y1953" s="275"/>
      <c r="Z1953" s="275"/>
      <c r="AB1953" s="277" t="str">
        <f t="shared" si="278"/>
        <v/>
      </c>
    </row>
    <row r="1954" spans="1:28" s="276" customFormat="1" ht="20.25">
      <c r="A1954" s="330"/>
      <c r="B1954" s="216" t="str">
        <f>IF(LEN(A1954)=0,"",INDEX('Smelter Look-up'!$A:$A,MATCH($A1954,'Smelter Look-up'!$E:$E,0)))</f>
        <v/>
      </c>
      <c r="C1954" s="220" t="str">
        <f>IF(LEN(A1954)=0,"",INDEX('Smelter Look-up'!$C:$C,MATCH($A1954,'Smelter Look-up'!$E:$E,0)))</f>
        <v/>
      </c>
      <c r="D1954" s="282"/>
      <c r="E1954" s="216" t="str">
        <f ca="1">IF(ISERROR($V1954),"",OFFSET('Smelter Look-up'!$D$4,$V1954-4,0)&amp;"")</f>
        <v/>
      </c>
      <c r="F1954" s="216" t="str">
        <f ca="1">IF(ISERROR($V1954),"",OFFSET('Smelter Look-up'!$E$4,$V1954-4,0))</f>
        <v/>
      </c>
      <c r="G1954" s="216" t="str">
        <f ca="1">IF(C1954=$X$4,"Enter smelter details",IF(ISERROR($V1954),"",OFFSET('Smelter Look-up'!$F$4,$V1954-4,0)))</f>
        <v/>
      </c>
      <c r="H1954" s="217" t="str">
        <f ca="1">IF(ISERROR($V1954),"",OFFSET('Smelter Look-up'!$G$4,$V1954-4,0))</f>
        <v/>
      </c>
      <c r="I1954" s="218" t="str">
        <f ca="1">IF(ISERROR($V1954),"",OFFSET('Smelter Look-up'!$H$4,$V1954-4,0))</f>
        <v/>
      </c>
      <c r="J1954" s="218" t="str">
        <f ca="1">IF(ISERROR($V1954),"",OFFSET('Smelter Look-up'!$I$4,$V1954-4,0))</f>
        <v/>
      </c>
      <c r="K1954" s="272"/>
      <c r="L1954" s="272"/>
      <c r="M1954" s="272"/>
      <c r="N1954" s="272"/>
      <c r="O1954" s="272"/>
      <c r="P1954" s="219"/>
      <c r="Q1954" s="273"/>
      <c r="R1954" s="216" t="str">
        <f ca="1">IF(ISERROR($V1954),"",OFFSET('Smelter Look-up'!$C$4,$V1954-4,0)&amp;"")</f>
        <v/>
      </c>
      <c r="S1954" s="224" t="str">
        <f t="shared" ca="1" si="276"/>
        <v/>
      </c>
      <c r="T1954" s="224" t="str">
        <f ca="1">IF(B1954="","",IF(ISERROR(MATCH($J1954,SorP!$B$1:$B$6230,0)),"",INDIRECT("'SorP'!$A$"&amp;MATCH($J1954,SorP!$B$1:$B$6230,0))))</f>
        <v/>
      </c>
      <c r="U1954" s="240"/>
      <c r="V1954" s="274" t="e">
        <f>IF(C1954="",NA(),MATCH($B1954&amp;$C1954,'Smelter Look-up'!$J:$J,0))</f>
        <v>#N/A</v>
      </c>
      <c r="W1954" s="275"/>
      <c r="X1954" s="275">
        <f t="shared" ca="1" si="277"/>
        <v>0</v>
      </c>
      <c r="Y1954" s="275"/>
      <c r="Z1954" s="275"/>
      <c r="AB1954" s="277" t="str">
        <f t="shared" si="278"/>
        <v/>
      </c>
    </row>
    <row r="1955" spans="1:28" s="276" customFormat="1" ht="20.25">
      <c r="A1955" s="330"/>
      <c r="B1955" s="216" t="str">
        <f>IF(LEN(A1955)=0,"",INDEX('Smelter Look-up'!$A:$A,MATCH($A1955,'Smelter Look-up'!$E:$E,0)))</f>
        <v/>
      </c>
      <c r="C1955" s="220" t="str">
        <f>IF(LEN(A1955)=0,"",INDEX('Smelter Look-up'!$C:$C,MATCH($A1955,'Smelter Look-up'!$E:$E,0)))</f>
        <v/>
      </c>
      <c r="D1955" s="282"/>
      <c r="E1955" s="216" t="str">
        <f ca="1">IF(ISERROR($V1955),"",OFFSET('Smelter Look-up'!$D$4,$V1955-4,0)&amp;"")</f>
        <v/>
      </c>
      <c r="F1955" s="216" t="str">
        <f ca="1">IF(ISERROR($V1955),"",OFFSET('Smelter Look-up'!$E$4,$V1955-4,0))</f>
        <v/>
      </c>
      <c r="G1955" s="216" t="str">
        <f ca="1">IF(C1955=$X$4,"Enter smelter details",IF(ISERROR($V1955),"",OFFSET('Smelter Look-up'!$F$4,$V1955-4,0)))</f>
        <v/>
      </c>
      <c r="H1955" s="217" t="str">
        <f ca="1">IF(ISERROR($V1955),"",OFFSET('Smelter Look-up'!$G$4,$V1955-4,0))</f>
        <v/>
      </c>
      <c r="I1955" s="218" t="str">
        <f ca="1">IF(ISERROR($V1955),"",OFFSET('Smelter Look-up'!$H$4,$V1955-4,0))</f>
        <v/>
      </c>
      <c r="J1955" s="218" t="str">
        <f ca="1">IF(ISERROR($V1955),"",OFFSET('Smelter Look-up'!$I$4,$V1955-4,0))</f>
        <v/>
      </c>
      <c r="K1955" s="272"/>
      <c r="L1955" s="272"/>
      <c r="M1955" s="272"/>
      <c r="N1955" s="272"/>
      <c r="O1955" s="272"/>
      <c r="P1955" s="219"/>
      <c r="Q1955" s="273"/>
      <c r="R1955" s="216" t="str">
        <f ca="1">IF(ISERROR($V1955),"",OFFSET('Smelter Look-up'!$C$4,$V1955-4,0)&amp;"")</f>
        <v/>
      </c>
      <c r="S1955" s="224" t="str">
        <f t="shared" ca="1" si="276"/>
        <v/>
      </c>
      <c r="T1955" s="224" t="str">
        <f ca="1">IF(B1955="","",IF(ISERROR(MATCH($J1955,SorP!$B$1:$B$6230,0)),"",INDIRECT("'SorP'!$A$"&amp;MATCH($J1955,SorP!$B$1:$B$6230,0))))</f>
        <v/>
      </c>
      <c r="U1955" s="240"/>
      <c r="V1955" s="274" t="e">
        <f>IF(C1955="",NA(),MATCH($B1955&amp;$C1955,'Smelter Look-up'!$J:$J,0))</f>
        <v>#N/A</v>
      </c>
      <c r="W1955" s="275"/>
      <c r="X1955" s="275">
        <f t="shared" ca="1" si="277"/>
        <v>0</v>
      </c>
      <c r="Y1955" s="275"/>
      <c r="Z1955" s="275"/>
      <c r="AB1955" s="277" t="str">
        <f t="shared" si="278"/>
        <v/>
      </c>
    </row>
    <row r="1956" spans="1:28" s="276" customFormat="1" ht="20.25">
      <c r="A1956" s="330"/>
      <c r="B1956" s="216" t="str">
        <f>IF(LEN(A1956)=0,"",INDEX('Smelter Look-up'!$A:$A,MATCH($A1956,'Smelter Look-up'!$E:$E,0)))</f>
        <v/>
      </c>
      <c r="C1956" s="220" t="str">
        <f>IF(LEN(A1956)=0,"",INDEX('Smelter Look-up'!$C:$C,MATCH($A1956,'Smelter Look-up'!$E:$E,0)))</f>
        <v/>
      </c>
      <c r="D1956" s="282"/>
      <c r="E1956" s="216" t="str">
        <f ca="1">IF(ISERROR($V1956),"",OFFSET('Smelter Look-up'!$D$4,$V1956-4,0)&amp;"")</f>
        <v/>
      </c>
      <c r="F1956" s="216" t="str">
        <f ca="1">IF(ISERROR($V1956),"",OFFSET('Smelter Look-up'!$E$4,$V1956-4,0))</f>
        <v/>
      </c>
      <c r="G1956" s="216" t="str">
        <f ca="1">IF(C1956=$X$4,"Enter smelter details",IF(ISERROR($V1956),"",OFFSET('Smelter Look-up'!$F$4,$V1956-4,0)))</f>
        <v/>
      </c>
      <c r="H1956" s="217" t="str">
        <f ca="1">IF(ISERROR($V1956),"",OFFSET('Smelter Look-up'!$G$4,$V1956-4,0))</f>
        <v/>
      </c>
      <c r="I1956" s="218" t="str">
        <f ca="1">IF(ISERROR($V1956),"",OFFSET('Smelter Look-up'!$H$4,$V1956-4,0))</f>
        <v/>
      </c>
      <c r="J1956" s="218" t="str">
        <f ca="1">IF(ISERROR($V1956),"",OFFSET('Smelter Look-up'!$I$4,$V1956-4,0))</f>
        <v/>
      </c>
      <c r="K1956" s="272"/>
      <c r="L1956" s="272"/>
      <c r="M1956" s="272"/>
      <c r="N1956" s="272"/>
      <c r="O1956" s="272"/>
      <c r="P1956" s="219"/>
      <c r="Q1956" s="273"/>
      <c r="R1956" s="216" t="str">
        <f ca="1">IF(ISERROR($V1956),"",OFFSET('Smelter Look-up'!$C$4,$V1956-4,0)&amp;"")</f>
        <v/>
      </c>
      <c r="S1956" s="224" t="str">
        <f t="shared" ca="1" si="276"/>
        <v/>
      </c>
      <c r="T1956" s="224" t="str">
        <f ca="1">IF(B1956="","",IF(ISERROR(MATCH($J1956,SorP!$B$1:$B$6230,0)),"",INDIRECT("'SorP'!$A$"&amp;MATCH($J1956,SorP!$B$1:$B$6230,0))))</f>
        <v/>
      </c>
      <c r="U1956" s="240"/>
      <c r="V1956" s="274" t="e">
        <f>IF(C1956="",NA(),MATCH($B1956&amp;$C1956,'Smelter Look-up'!$J:$J,0))</f>
        <v>#N/A</v>
      </c>
      <c r="W1956" s="275"/>
      <c r="X1956" s="275">
        <f t="shared" ca="1" si="277"/>
        <v>0</v>
      </c>
      <c r="Y1956" s="275"/>
      <c r="Z1956" s="275"/>
      <c r="AB1956" s="277" t="str">
        <f t="shared" si="278"/>
        <v/>
      </c>
    </row>
    <row r="1957" spans="1:28" s="276" customFormat="1" ht="20.25">
      <c r="A1957" s="330"/>
      <c r="B1957" s="216" t="str">
        <f>IF(LEN(A1957)=0,"",INDEX('Smelter Look-up'!$A:$A,MATCH($A1957,'Smelter Look-up'!$E:$E,0)))</f>
        <v/>
      </c>
      <c r="C1957" s="220" t="str">
        <f>IF(LEN(A1957)=0,"",INDEX('Smelter Look-up'!$C:$C,MATCH($A1957,'Smelter Look-up'!$E:$E,0)))</f>
        <v/>
      </c>
      <c r="D1957" s="282"/>
      <c r="E1957" s="216" t="str">
        <f ca="1">IF(ISERROR($V1957),"",OFFSET('Smelter Look-up'!$D$4,$V1957-4,0)&amp;"")</f>
        <v/>
      </c>
      <c r="F1957" s="216" t="str">
        <f ca="1">IF(ISERROR($V1957),"",OFFSET('Smelter Look-up'!$E$4,$V1957-4,0))</f>
        <v/>
      </c>
      <c r="G1957" s="216" t="str">
        <f ca="1">IF(C1957=$X$4,"Enter smelter details",IF(ISERROR($V1957),"",OFFSET('Smelter Look-up'!$F$4,$V1957-4,0)))</f>
        <v/>
      </c>
      <c r="H1957" s="217" t="str">
        <f ca="1">IF(ISERROR($V1957),"",OFFSET('Smelter Look-up'!$G$4,$V1957-4,0))</f>
        <v/>
      </c>
      <c r="I1957" s="218" t="str">
        <f ca="1">IF(ISERROR($V1957),"",OFFSET('Smelter Look-up'!$H$4,$V1957-4,0))</f>
        <v/>
      </c>
      <c r="J1957" s="218" t="str">
        <f ca="1">IF(ISERROR($V1957),"",OFFSET('Smelter Look-up'!$I$4,$V1957-4,0))</f>
        <v/>
      </c>
      <c r="K1957" s="272"/>
      <c r="L1957" s="272"/>
      <c r="M1957" s="272"/>
      <c r="N1957" s="272"/>
      <c r="O1957" s="272"/>
      <c r="P1957" s="219"/>
      <c r="Q1957" s="273"/>
      <c r="R1957" s="216" t="str">
        <f ca="1">IF(ISERROR($V1957),"",OFFSET('Smelter Look-up'!$C$4,$V1957-4,0)&amp;"")</f>
        <v/>
      </c>
      <c r="S1957" s="224" t="str">
        <f t="shared" ca="1" si="276"/>
        <v/>
      </c>
      <c r="T1957" s="224" t="str">
        <f ca="1">IF(B1957="","",IF(ISERROR(MATCH($J1957,SorP!$B$1:$B$6230,0)),"",INDIRECT("'SorP'!$A$"&amp;MATCH($J1957,SorP!$B$1:$B$6230,0))))</f>
        <v/>
      </c>
      <c r="U1957" s="240"/>
      <c r="V1957" s="274" t="e">
        <f>IF(C1957="",NA(),MATCH($B1957&amp;$C1957,'Smelter Look-up'!$J:$J,0))</f>
        <v>#N/A</v>
      </c>
      <c r="W1957" s="275"/>
      <c r="X1957" s="275">
        <f t="shared" ca="1" si="277"/>
        <v>0</v>
      </c>
      <c r="Y1957" s="275"/>
      <c r="Z1957" s="275"/>
      <c r="AB1957" s="277" t="str">
        <f t="shared" si="278"/>
        <v/>
      </c>
    </row>
    <row r="1958" spans="1:28" s="276" customFormat="1" ht="20.25">
      <c r="A1958" s="330"/>
      <c r="B1958" s="216" t="str">
        <f>IF(LEN(A1958)=0,"",INDEX('Smelter Look-up'!$A:$A,MATCH($A1958,'Smelter Look-up'!$E:$E,0)))</f>
        <v/>
      </c>
      <c r="C1958" s="220" t="str">
        <f>IF(LEN(A1958)=0,"",INDEX('Smelter Look-up'!$C:$C,MATCH($A1958,'Smelter Look-up'!$E:$E,0)))</f>
        <v/>
      </c>
      <c r="D1958" s="282"/>
      <c r="E1958" s="216" t="str">
        <f ca="1">IF(ISERROR($V1958),"",OFFSET('Smelter Look-up'!$D$4,$V1958-4,0)&amp;"")</f>
        <v/>
      </c>
      <c r="F1958" s="216" t="str">
        <f ca="1">IF(ISERROR($V1958),"",OFFSET('Smelter Look-up'!$E$4,$V1958-4,0))</f>
        <v/>
      </c>
      <c r="G1958" s="216" t="str">
        <f ca="1">IF(C1958=$X$4,"Enter smelter details",IF(ISERROR($V1958),"",OFFSET('Smelter Look-up'!$F$4,$V1958-4,0)))</f>
        <v/>
      </c>
      <c r="H1958" s="217" t="str">
        <f ca="1">IF(ISERROR($V1958),"",OFFSET('Smelter Look-up'!$G$4,$V1958-4,0))</f>
        <v/>
      </c>
      <c r="I1958" s="218" t="str">
        <f ca="1">IF(ISERROR($V1958),"",OFFSET('Smelter Look-up'!$H$4,$V1958-4,0))</f>
        <v/>
      </c>
      <c r="J1958" s="218" t="str">
        <f ca="1">IF(ISERROR($V1958),"",OFFSET('Smelter Look-up'!$I$4,$V1958-4,0))</f>
        <v/>
      </c>
      <c r="K1958" s="272"/>
      <c r="L1958" s="272"/>
      <c r="M1958" s="272"/>
      <c r="N1958" s="272"/>
      <c r="O1958" s="272"/>
      <c r="P1958" s="219"/>
      <c r="Q1958" s="273"/>
      <c r="R1958" s="216" t="str">
        <f ca="1">IF(ISERROR($V1958),"",OFFSET('Smelter Look-up'!$C$4,$V1958-4,0)&amp;"")</f>
        <v/>
      </c>
      <c r="S1958" s="224" t="str">
        <f t="shared" ca="1" si="276"/>
        <v/>
      </c>
      <c r="T1958" s="224" t="str">
        <f ca="1">IF(B1958="","",IF(ISERROR(MATCH($J1958,SorP!$B$1:$B$6230,0)),"",INDIRECT("'SorP'!$A$"&amp;MATCH($J1958,SorP!$B$1:$B$6230,0))))</f>
        <v/>
      </c>
      <c r="U1958" s="240"/>
      <c r="V1958" s="274" t="e">
        <f>IF(C1958="",NA(),MATCH($B1958&amp;$C1958,'Smelter Look-up'!$J:$J,0))</f>
        <v>#N/A</v>
      </c>
      <c r="W1958" s="275"/>
      <c r="X1958" s="275">
        <f t="shared" ca="1" si="277"/>
        <v>0</v>
      </c>
      <c r="Y1958" s="275"/>
      <c r="Z1958" s="275"/>
      <c r="AB1958" s="277" t="str">
        <f t="shared" si="278"/>
        <v/>
      </c>
    </row>
    <row r="1959" spans="1:28" s="276" customFormat="1" ht="20.25">
      <c r="A1959" s="330"/>
      <c r="B1959" s="216" t="str">
        <f>IF(LEN(A1959)=0,"",INDEX('Smelter Look-up'!$A:$A,MATCH($A1959,'Smelter Look-up'!$E:$E,0)))</f>
        <v/>
      </c>
      <c r="C1959" s="220" t="str">
        <f>IF(LEN(A1959)=0,"",INDEX('Smelter Look-up'!$C:$C,MATCH($A1959,'Smelter Look-up'!$E:$E,0)))</f>
        <v/>
      </c>
      <c r="D1959" s="282"/>
      <c r="E1959" s="216" t="str">
        <f ca="1">IF(ISERROR($V1959),"",OFFSET('Smelter Look-up'!$D$4,$V1959-4,0)&amp;"")</f>
        <v/>
      </c>
      <c r="F1959" s="216" t="str">
        <f ca="1">IF(ISERROR($V1959),"",OFFSET('Smelter Look-up'!$E$4,$V1959-4,0))</f>
        <v/>
      </c>
      <c r="G1959" s="216" t="str">
        <f ca="1">IF(C1959=$X$4,"Enter smelter details",IF(ISERROR($V1959),"",OFFSET('Smelter Look-up'!$F$4,$V1959-4,0)))</f>
        <v/>
      </c>
      <c r="H1959" s="217" t="str">
        <f ca="1">IF(ISERROR($V1959),"",OFFSET('Smelter Look-up'!$G$4,$V1959-4,0))</f>
        <v/>
      </c>
      <c r="I1959" s="218" t="str">
        <f ca="1">IF(ISERROR($V1959),"",OFFSET('Smelter Look-up'!$H$4,$V1959-4,0))</f>
        <v/>
      </c>
      <c r="J1959" s="218" t="str">
        <f ca="1">IF(ISERROR($V1959),"",OFFSET('Smelter Look-up'!$I$4,$V1959-4,0))</f>
        <v/>
      </c>
      <c r="K1959" s="272"/>
      <c r="L1959" s="272"/>
      <c r="M1959" s="272"/>
      <c r="N1959" s="272"/>
      <c r="O1959" s="272"/>
      <c r="P1959" s="219"/>
      <c r="Q1959" s="273"/>
      <c r="R1959" s="216" t="str">
        <f ca="1">IF(ISERROR($V1959),"",OFFSET('Smelter Look-up'!$C$4,$V1959-4,0)&amp;"")</f>
        <v/>
      </c>
      <c r="S1959" s="224" t="str">
        <f t="shared" ca="1" si="276"/>
        <v/>
      </c>
      <c r="T1959" s="224" t="str">
        <f ca="1">IF(B1959="","",IF(ISERROR(MATCH($J1959,SorP!$B$1:$B$6230,0)),"",INDIRECT("'SorP'!$A$"&amp;MATCH($J1959,SorP!$B$1:$B$6230,0))))</f>
        <v/>
      </c>
      <c r="U1959" s="240"/>
      <c r="V1959" s="274" t="e">
        <f>IF(C1959="",NA(),MATCH($B1959&amp;$C1959,'Smelter Look-up'!$J:$J,0))</f>
        <v>#N/A</v>
      </c>
      <c r="W1959" s="275"/>
      <c r="X1959" s="275">
        <f t="shared" ca="1" si="277"/>
        <v>0</v>
      </c>
      <c r="Y1959" s="275"/>
      <c r="Z1959" s="275"/>
      <c r="AB1959" s="277" t="str">
        <f t="shared" si="278"/>
        <v/>
      </c>
    </row>
    <row r="1960" spans="1:28" s="276" customFormat="1" ht="20.25">
      <c r="A1960" s="330"/>
      <c r="B1960" s="216" t="str">
        <f>IF(LEN(A1960)=0,"",INDEX('Smelter Look-up'!$A:$A,MATCH($A1960,'Smelter Look-up'!$E:$E,0)))</f>
        <v/>
      </c>
      <c r="C1960" s="220" t="str">
        <f>IF(LEN(A1960)=0,"",INDEX('Smelter Look-up'!$C:$C,MATCH($A1960,'Smelter Look-up'!$E:$E,0)))</f>
        <v/>
      </c>
      <c r="D1960" s="282"/>
      <c r="E1960" s="216" t="str">
        <f ca="1">IF(ISERROR($V1960),"",OFFSET('Smelter Look-up'!$D$4,$V1960-4,0)&amp;"")</f>
        <v/>
      </c>
      <c r="F1960" s="216" t="str">
        <f ca="1">IF(ISERROR($V1960),"",OFFSET('Smelter Look-up'!$E$4,$V1960-4,0))</f>
        <v/>
      </c>
      <c r="G1960" s="216" t="str">
        <f ca="1">IF(C1960=$X$4,"Enter smelter details",IF(ISERROR($V1960),"",OFFSET('Smelter Look-up'!$F$4,$V1960-4,0)))</f>
        <v/>
      </c>
      <c r="H1960" s="217" t="str">
        <f ca="1">IF(ISERROR($V1960),"",OFFSET('Smelter Look-up'!$G$4,$V1960-4,0))</f>
        <v/>
      </c>
      <c r="I1960" s="218" t="str">
        <f ca="1">IF(ISERROR($V1960),"",OFFSET('Smelter Look-up'!$H$4,$V1960-4,0))</f>
        <v/>
      </c>
      <c r="J1960" s="218" t="str">
        <f ca="1">IF(ISERROR($V1960),"",OFFSET('Smelter Look-up'!$I$4,$V1960-4,0))</f>
        <v/>
      </c>
      <c r="K1960" s="272"/>
      <c r="L1960" s="272"/>
      <c r="M1960" s="272"/>
      <c r="N1960" s="272"/>
      <c r="O1960" s="272"/>
      <c r="P1960" s="219"/>
      <c r="Q1960" s="273"/>
      <c r="R1960" s="216" t="str">
        <f ca="1">IF(ISERROR($V1960),"",OFFSET('Smelter Look-up'!$C$4,$V1960-4,0)&amp;"")</f>
        <v/>
      </c>
      <c r="S1960" s="224" t="str">
        <f t="shared" ca="1" si="276"/>
        <v/>
      </c>
      <c r="T1960" s="224" t="str">
        <f ca="1">IF(B1960="","",IF(ISERROR(MATCH($J1960,SorP!$B$1:$B$6230,0)),"",INDIRECT("'SorP'!$A$"&amp;MATCH($J1960,SorP!$B$1:$B$6230,0))))</f>
        <v/>
      </c>
      <c r="U1960" s="240"/>
      <c r="V1960" s="274" t="e">
        <f>IF(C1960="",NA(),MATCH($B1960&amp;$C1960,'Smelter Look-up'!$J:$J,0))</f>
        <v>#N/A</v>
      </c>
      <c r="W1960" s="275"/>
      <c r="X1960" s="275">
        <f t="shared" ca="1" si="277"/>
        <v>0</v>
      </c>
      <c r="Y1960" s="275"/>
      <c r="Z1960" s="275"/>
      <c r="AB1960" s="277" t="str">
        <f t="shared" si="278"/>
        <v/>
      </c>
    </row>
    <row r="1961" spans="1:28" s="276" customFormat="1" ht="20.25">
      <c r="A1961" s="330"/>
      <c r="B1961" s="216" t="str">
        <f>IF(LEN(A1961)=0,"",INDEX('Smelter Look-up'!$A:$A,MATCH($A1961,'Smelter Look-up'!$E:$E,0)))</f>
        <v/>
      </c>
      <c r="C1961" s="220" t="str">
        <f>IF(LEN(A1961)=0,"",INDEX('Smelter Look-up'!$C:$C,MATCH($A1961,'Smelter Look-up'!$E:$E,0)))</f>
        <v/>
      </c>
      <c r="D1961" s="282"/>
      <c r="E1961" s="216" t="str">
        <f ca="1">IF(ISERROR($V1961),"",OFFSET('Smelter Look-up'!$D$4,$V1961-4,0)&amp;"")</f>
        <v/>
      </c>
      <c r="F1961" s="216" t="str">
        <f ca="1">IF(ISERROR($V1961),"",OFFSET('Smelter Look-up'!$E$4,$V1961-4,0))</f>
        <v/>
      </c>
      <c r="G1961" s="216" t="str">
        <f ca="1">IF(C1961=$X$4,"Enter smelter details",IF(ISERROR($V1961),"",OFFSET('Smelter Look-up'!$F$4,$V1961-4,0)))</f>
        <v/>
      </c>
      <c r="H1961" s="217" t="str">
        <f ca="1">IF(ISERROR($V1961),"",OFFSET('Smelter Look-up'!$G$4,$V1961-4,0))</f>
        <v/>
      </c>
      <c r="I1961" s="218" t="str">
        <f ca="1">IF(ISERROR($V1961),"",OFFSET('Smelter Look-up'!$H$4,$V1961-4,0))</f>
        <v/>
      </c>
      <c r="J1961" s="218" t="str">
        <f ca="1">IF(ISERROR($V1961),"",OFFSET('Smelter Look-up'!$I$4,$V1961-4,0))</f>
        <v/>
      </c>
      <c r="K1961" s="272"/>
      <c r="L1961" s="272"/>
      <c r="M1961" s="272"/>
      <c r="N1961" s="272"/>
      <c r="O1961" s="272"/>
      <c r="P1961" s="219"/>
      <c r="Q1961" s="273"/>
      <c r="R1961" s="216" t="str">
        <f ca="1">IF(ISERROR($V1961),"",OFFSET('Smelter Look-up'!$C$4,$V1961-4,0)&amp;"")</f>
        <v/>
      </c>
      <c r="S1961" s="224" t="str">
        <f t="shared" ca="1" si="276"/>
        <v/>
      </c>
      <c r="T1961" s="224" t="str">
        <f ca="1">IF(B1961="","",IF(ISERROR(MATCH($J1961,SorP!$B$1:$B$6230,0)),"",INDIRECT("'SorP'!$A$"&amp;MATCH($J1961,SorP!$B$1:$B$6230,0))))</f>
        <v/>
      </c>
      <c r="U1961" s="240"/>
      <c r="V1961" s="274" t="e">
        <f>IF(C1961="",NA(),MATCH($B1961&amp;$C1961,'Smelter Look-up'!$J:$J,0))</f>
        <v>#N/A</v>
      </c>
      <c r="W1961" s="275"/>
      <c r="X1961" s="275">
        <f t="shared" ca="1" si="277"/>
        <v>0</v>
      </c>
      <c r="Y1961" s="275"/>
      <c r="Z1961" s="275"/>
      <c r="AB1961" s="277" t="str">
        <f t="shared" si="278"/>
        <v/>
      </c>
    </row>
    <row r="1962" spans="1:28" s="276" customFormat="1" ht="20.25">
      <c r="A1962" s="330"/>
      <c r="B1962" s="216" t="str">
        <f>IF(LEN(A1962)=0,"",INDEX('Smelter Look-up'!$A:$A,MATCH($A1962,'Smelter Look-up'!$E:$E,0)))</f>
        <v/>
      </c>
      <c r="C1962" s="220" t="str">
        <f>IF(LEN(A1962)=0,"",INDEX('Smelter Look-up'!$C:$C,MATCH($A1962,'Smelter Look-up'!$E:$E,0)))</f>
        <v/>
      </c>
      <c r="D1962" s="282"/>
      <c r="E1962" s="216" t="str">
        <f ca="1">IF(ISERROR($V1962),"",OFFSET('Smelter Look-up'!$D$4,$V1962-4,0)&amp;"")</f>
        <v/>
      </c>
      <c r="F1962" s="216" t="str">
        <f ca="1">IF(ISERROR($V1962),"",OFFSET('Smelter Look-up'!$E$4,$V1962-4,0))</f>
        <v/>
      </c>
      <c r="G1962" s="216" t="str">
        <f ca="1">IF(C1962=$X$4,"Enter smelter details",IF(ISERROR($V1962),"",OFFSET('Smelter Look-up'!$F$4,$V1962-4,0)))</f>
        <v/>
      </c>
      <c r="H1962" s="217" t="str">
        <f ca="1">IF(ISERROR($V1962),"",OFFSET('Smelter Look-up'!$G$4,$V1962-4,0))</f>
        <v/>
      </c>
      <c r="I1962" s="218" t="str">
        <f ca="1">IF(ISERROR($V1962),"",OFFSET('Smelter Look-up'!$H$4,$V1962-4,0))</f>
        <v/>
      </c>
      <c r="J1962" s="218" t="str">
        <f ca="1">IF(ISERROR($V1962),"",OFFSET('Smelter Look-up'!$I$4,$V1962-4,0))</f>
        <v/>
      </c>
      <c r="K1962" s="272"/>
      <c r="L1962" s="272"/>
      <c r="M1962" s="272"/>
      <c r="N1962" s="272"/>
      <c r="O1962" s="272"/>
      <c r="P1962" s="219"/>
      <c r="Q1962" s="273"/>
      <c r="R1962" s="216" t="str">
        <f ca="1">IF(ISERROR($V1962),"",OFFSET('Smelter Look-up'!$C$4,$V1962-4,0)&amp;"")</f>
        <v/>
      </c>
      <c r="S1962" s="224" t="str">
        <f t="shared" ca="1" si="276"/>
        <v/>
      </c>
      <c r="T1962" s="224" t="str">
        <f ca="1">IF(B1962="","",IF(ISERROR(MATCH($J1962,SorP!$B$1:$B$6230,0)),"",INDIRECT("'SorP'!$A$"&amp;MATCH($J1962,SorP!$B$1:$B$6230,0))))</f>
        <v/>
      </c>
      <c r="U1962" s="240"/>
      <c r="V1962" s="274" t="e">
        <f>IF(C1962="",NA(),MATCH($B1962&amp;$C1962,'Smelter Look-up'!$J:$J,0))</f>
        <v>#N/A</v>
      </c>
      <c r="W1962" s="275"/>
      <c r="X1962" s="275">
        <f t="shared" ca="1" si="277"/>
        <v>0</v>
      </c>
      <c r="Y1962" s="275"/>
      <c r="Z1962" s="275"/>
      <c r="AB1962" s="277" t="str">
        <f t="shared" si="278"/>
        <v/>
      </c>
    </row>
    <row r="1963" spans="1:28" s="276" customFormat="1" ht="20.25">
      <c r="A1963" s="330"/>
      <c r="B1963" s="216" t="str">
        <f>IF(LEN(A1963)=0,"",INDEX('Smelter Look-up'!$A:$A,MATCH($A1963,'Smelter Look-up'!$E:$E,0)))</f>
        <v/>
      </c>
      <c r="C1963" s="220" t="str">
        <f>IF(LEN(A1963)=0,"",INDEX('Smelter Look-up'!$C:$C,MATCH($A1963,'Smelter Look-up'!$E:$E,0)))</f>
        <v/>
      </c>
      <c r="D1963" s="282"/>
      <c r="E1963" s="216" t="str">
        <f ca="1">IF(ISERROR($V1963),"",OFFSET('Smelter Look-up'!$D$4,$V1963-4,0)&amp;"")</f>
        <v/>
      </c>
      <c r="F1963" s="216" t="str">
        <f ca="1">IF(ISERROR($V1963),"",OFFSET('Smelter Look-up'!$E$4,$V1963-4,0))</f>
        <v/>
      </c>
      <c r="G1963" s="216" t="str">
        <f ca="1">IF(C1963=$X$4,"Enter smelter details",IF(ISERROR($V1963),"",OFFSET('Smelter Look-up'!$F$4,$V1963-4,0)))</f>
        <v/>
      </c>
      <c r="H1963" s="217" t="str">
        <f ca="1">IF(ISERROR($V1963),"",OFFSET('Smelter Look-up'!$G$4,$V1963-4,0))</f>
        <v/>
      </c>
      <c r="I1963" s="218" t="str">
        <f ca="1">IF(ISERROR($V1963),"",OFFSET('Smelter Look-up'!$H$4,$V1963-4,0))</f>
        <v/>
      </c>
      <c r="J1963" s="218" t="str">
        <f ca="1">IF(ISERROR($V1963),"",OFFSET('Smelter Look-up'!$I$4,$V1963-4,0))</f>
        <v/>
      </c>
      <c r="K1963" s="272"/>
      <c r="L1963" s="272"/>
      <c r="M1963" s="272"/>
      <c r="N1963" s="272"/>
      <c r="O1963" s="272"/>
      <c r="P1963" s="219"/>
      <c r="Q1963" s="273"/>
      <c r="R1963" s="216" t="str">
        <f ca="1">IF(ISERROR($V1963),"",OFFSET('Smelter Look-up'!$C$4,$V1963-4,0)&amp;"")</f>
        <v/>
      </c>
      <c r="S1963" s="224" t="str">
        <f t="shared" ca="1" si="276"/>
        <v/>
      </c>
      <c r="T1963" s="224" t="str">
        <f ca="1">IF(B1963="","",IF(ISERROR(MATCH($J1963,SorP!$B$1:$B$6230,0)),"",INDIRECT("'SorP'!$A$"&amp;MATCH($J1963,SorP!$B$1:$B$6230,0))))</f>
        <v/>
      </c>
      <c r="U1963" s="240"/>
      <c r="V1963" s="274" t="e">
        <f>IF(C1963="",NA(),MATCH($B1963&amp;$C1963,'Smelter Look-up'!$J:$J,0))</f>
        <v>#N/A</v>
      </c>
      <c r="W1963" s="275"/>
      <c r="X1963" s="275">
        <f t="shared" ca="1" si="277"/>
        <v>0</v>
      </c>
      <c r="Y1963" s="275"/>
      <c r="Z1963" s="275"/>
      <c r="AB1963" s="277" t="str">
        <f t="shared" si="278"/>
        <v/>
      </c>
    </row>
    <row r="1964" spans="1:28" s="276" customFormat="1" ht="20.25">
      <c r="A1964" s="330"/>
      <c r="B1964" s="216" t="str">
        <f>IF(LEN(A1964)=0,"",INDEX('Smelter Look-up'!$A:$A,MATCH($A1964,'Smelter Look-up'!$E:$E,0)))</f>
        <v/>
      </c>
      <c r="C1964" s="220" t="str">
        <f>IF(LEN(A1964)=0,"",INDEX('Smelter Look-up'!$C:$C,MATCH($A1964,'Smelter Look-up'!$E:$E,0)))</f>
        <v/>
      </c>
      <c r="D1964" s="282"/>
      <c r="E1964" s="216" t="str">
        <f ca="1">IF(ISERROR($V1964),"",OFFSET('Smelter Look-up'!$D$4,$V1964-4,0)&amp;"")</f>
        <v/>
      </c>
      <c r="F1964" s="216" t="str">
        <f ca="1">IF(ISERROR($V1964),"",OFFSET('Smelter Look-up'!$E$4,$V1964-4,0))</f>
        <v/>
      </c>
      <c r="G1964" s="216" t="str">
        <f ca="1">IF(C1964=$X$4,"Enter smelter details",IF(ISERROR($V1964),"",OFFSET('Smelter Look-up'!$F$4,$V1964-4,0)))</f>
        <v/>
      </c>
      <c r="H1964" s="217" t="str">
        <f ca="1">IF(ISERROR($V1964),"",OFFSET('Smelter Look-up'!$G$4,$V1964-4,0))</f>
        <v/>
      </c>
      <c r="I1964" s="218" t="str">
        <f ca="1">IF(ISERROR($V1964),"",OFFSET('Smelter Look-up'!$H$4,$V1964-4,0))</f>
        <v/>
      </c>
      <c r="J1964" s="218" t="str">
        <f ca="1">IF(ISERROR($V1964),"",OFFSET('Smelter Look-up'!$I$4,$V1964-4,0))</f>
        <v/>
      </c>
      <c r="K1964" s="272"/>
      <c r="L1964" s="272"/>
      <c r="M1964" s="272"/>
      <c r="N1964" s="272"/>
      <c r="O1964" s="272"/>
      <c r="P1964" s="219"/>
      <c r="Q1964" s="273"/>
      <c r="R1964" s="216" t="str">
        <f ca="1">IF(ISERROR($V1964),"",OFFSET('Smelter Look-up'!$C$4,$V1964-4,0)&amp;"")</f>
        <v/>
      </c>
      <c r="S1964" s="224" t="str">
        <f t="shared" ca="1" si="276"/>
        <v/>
      </c>
      <c r="T1964" s="224" t="str">
        <f ca="1">IF(B1964="","",IF(ISERROR(MATCH($J1964,SorP!$B$1:$B$6230,0)),"",INDIRECT("'SorP'!$A$"&amp;MATCH($J1964,SorP!$B$1:$B$6230,0))))</f>
        <v/>
      </c>
      <c r="U1964" s="240"/>
      <c r="V1964" s="274" t="e">
        <f>IF(C1964="",NA(),MATCH($B1964&amp;$C1964,'Smelter Look-up'!$J:$J,0))</f>
        <v>#N/A</v>
      </c>
      <c r="W1964" s="275"/>
      <c r="X1964" s="275">
        <f t="shared" ca="1" si="277"/>
        <v>0</v>
      </c>
      <c r="Y1964" s="275"/>
      <c r="Z1964" s="275"/>
      <c r="AB1964" s="277" t="str">
        <f t="shared" si="278"/>
        <v/>
      </c>
    </row>
    <row r="1965" spans="1:28" s="276" customFormat="1" ht="20.25">
      <c r="A1965" s="330"/>
      <c r="B1965" s="216" t="str">
        <f>IF(LEN(A1965)=0,"",INDEX('Smelter Look-up'!$A:$A,MATCH($A1965,'Smelter Look-up'!$E:$E,0)))</f>
        <v/>
      </c>
      <c r="C1965" s="220" t="str">
        <f>IF(LEN(A1965)=0,"",INDEX('Smelter Look-up'!$C:$C,MATCH($A1965,'Smelter Look-up'!$E:$E,0)))</f>
        <v/>
      </c>
      <c r="D1965" s="282"/>
      <c r="E1965" s="216" t="str">
        <f ca="1">IF(ISERROR($V1965),"",OFFSET('Smelter Look-up'!$D$4,$V1965-4,0)&amp;"")</f>
        <v/>
      </c>
      <c r="F1965" s="216" t="str">
        <f ca="1">IF(ISERROR($V1965),"",OFFSET('Smelter Look-up'!$E$4,$V1965-4,0))</f>
        <v/>
      </c>
      <c r="G1965" s="216" t="str">
        <f ca="1">IF(C1965=$X$4,"Enter smelter details",IF(ISERROR($V1965),"",OFFSET('Smelter Look-up'!$F$4,$V1965-4,0)))</f>
        <v/>
      </c>
      <c r="H1965" s="217" t="str">
        <f ca="1">IF(ISERROR($V1965),"",OFFSET('Smelter Look-up'!$G$4,$V1965-4,0))</f>
        <v/>
      </c>
      <c r="I1965" s="218" t="str">
        <f ca="1">IF(ISERROR($V1965),"",OFFSET('Smelter Look-up'!$H$4,$V1965-4,0))</f>
        <v/>
      </c>
      <c r="J1965" s="218" t="str">
        <f ca="1">IF(ISERROR($V1965),"",OFFSET('Smelter Look-up'!$I$4,$V1965-4,0))</f>
        <v/>
      </c>
      <c r="K1965" s="272"/>
      <c r="L1965" s="272"/>
      <c r="M1965" s="272"/>
      <c r="N1965" s="272"/>
      <c r="O1965" s="272"/>
      <c r="P1965" s="219"/>
      <c r="Q1965" s="273"/>
      <c r="R1965" s="216" t="str">
        <f ca="1">IF(ISERROR($V1965),"",OFFSET('Smelter Look-up'!$C$4,$V1965-4,0)&amp;"")</f>
        <v/>
      </c>
      <c r="S1965" s="224" t="str">
        <f t="shared" ca="1" si="276"/>
        <v/>
      </c>
      <c r="T1965" s="224" t="str">
        <f ca="1">IF(B1965="","",IF(ISERROR(MATCH($J1965,SorP!$B$1:$B$6230,0)),"",INDIRECT("'SorP'!$A$"&amp;MATCH($J1965,SorP!$B$1:$B$6230,0))))</f>
        <v/>
      </c>
      <c r="U1965" s="240"/>
      <c r="V1965" s="274" t="e">
        <f>IF(C1965="",NA(),MATCH($B1965&amp;$C1965,'Smelter Look-up'!$J:$J,0))</f>
        <v>#N/A</v>
      </c>
      <c r="W1965" s="275"/>
      <c r="X1965" s="275">
        <f t="shared" ca="1" si="277"/>
        <v>0</v>
      </c>
      <c r="Y1965" s="275"/>
      <c r="Z1965" s="275"/>
      <c r="AB1965" s="277" t="str">
        <f t="shared" si="278"/>
        <v/>
      </c>
    </row>
    <row r="1966" spans="1:28" s="276" customFormat="1" ht="20.25">
      <c r="A1966" s="330"/>
      <c r="B1966" s="216" t="str">
        <f>IF(LEN(A1966)=0,"",INDEX('Smelter Look-up'!$A:$A,MATCH($A1966,'Smelter Look-up'!$E:$E,0)))</f>
        <v/>
      </c>
      <c r="C1966" s="220" t="str">
        <f>IF(LEN(A1966)=0,"",INDEX('Smelter Look-up'!$C:$C,MATCH($A1966,'Smelter Look-up'!$E:$E,0)))</f>
        <v/>
      </c>
      <c r="D1966" s="282"/>
      <c r="E1966" s="216" t="str">
        <f ca="1">IF(ISERROR($V1966),"",OFFSET('Smelter Look-up'!$D$4,$V1966-4,0)&amp;"")</f>
        <v/>
      </c>
      <c r="F1966" s="216" t="str">
        <f ca="1">IF(ISERROR($V1966),"",OFFSET('Smelter Look-up'!$E$4,$V1966-4,0))</f>
        <v/>
      </c>
      <c r="G1966" s="216" t="str">
        <f ca="1">IF(C1966=$X$4,"Enter smelter details",IF(ISERROR($V1966),"",OFFSET('Smelter Look-up'!$F$4,$V1966-4,0)))</f>
        <v/>
      </c>
      <c r="H1966" s="217" t="str">
        <f ca="1">IF(ISERROR($V1966),"",OFFSET('Smelter Look-up'!$G$4,$V1966-4,0))</f>
        <v/>
      </c>
      <c r="I1966" s="218" t="str">
        <f ca="1">IF(ISERROR($V1966),"",OFFSET('Smelter Look-up'!$H$4,$V1966-4,0))</f>
        <v/>
      </c>
      <c r="J1966" s="218" t="str">
        <f ca="1">IF(ISERROR($V1966),"",OFFSET('Smelter Look-up'!$I$4,$V1966-4,0))</f>
        <v/>
      </c>
      <c r="K1966" s="272"/>
      <c r="L1966" s="272"/>
      <c r="M1966" s="272"/>
      <c r="N1966" s="272"/>
      <c r="O1966" s="272"/>
      <c r="P1966" s="219"/>
      <c r="Q1966" s="273"/>
      <c r="R1966" s="216" t="str">
        <f ca="1">IF(ISERROR($V1966),"",OFFSET('Smelter Look-up'!$C$4,$V1966-4,0)&amp;"")</f>
        <v/>
      </c>
      <c r="S1966" s="224" t="str">
        <f t="shared" ca="1" si="276"/>
        <v/>
      </c>
      <c r="T1966" s="224" t="str">
        <f ca="1">IF(B1966="","",IF(ISERROR(MATCH($J1966,SorP!$B$1:$B$6230,0)),"",INDIRECT("'SorP'!$A$"&amp;MATCH($J1966,SorP!$B$1:$B$6230,0))))</f>
        <v/>
      </c>
      <c r="U1966" s="240"/>
      <c r="V1966" s="274" t="e">
        <f>IF(C1966="",NA(),MATCH($B1966&amp;$C1966,'Smelter Look-up'!$J:$J,0))</f>
        <v>#N/A</v>
      </c>
      <c r="W1966" s="275"/>
      <c r="X1966" s="275">
        <f t="shared" ca="1" si="277"/>
        <v>0</v>
      </c>
      <c r="Y1966" s="275"/>
      <c r="Z1966" s="275"/>
      <c r="AB1966" s="277" t="str">
        <f t="shared" si="278"/>
        <v/>
      </c>
    </row>
    <row r="1967" spans="1:28" s="276" customFormat="1" ht="20.25">
      <c r="A1967" s="330"/>
      <c r="B1967" s="216" t="str">
        <f>IF(LEN(A1967)=0,"",INDEX('Smelter Look-up'!$A:$A,MATCH($A1967,'Smelter Look-up'!$E:$E,0)))</f>
        <v/>
      </c>
      <c r="C1967" s="220" t="str">
        <f>IF(LEN(A1967)=0,"",INDEX('Smelter Look-up'!$C:$C,MATCH($A1967,'Smelter Look-up'!$E:$E,0)))</f>
        <v/>
      </c>
      <c r="D1967" s="282"/>
      <c r="E1967" s="216" t="str">
        <f ca="1">IF(ISERROR($V1967),"",OFFSET('Smelter Look-up'!$D$4,$V1967-4,0)&amp;"")</f>
        <v/>
      </c>
      <c r="F1967" s="216" t="str">
        <f ca="1">IF(ISERROR($V1967),"",OFFSET('Smelter Look-up'!$E$4,$V1967-4,0))</f>
        <v/>
      </c>
      <c r="G1967" s="216" t="str">
        <f ca="1">IF(C1967=$X$4,"Enter smelter details",IF(ISERROR($V1967),"",OFFSET('Smelter Look-up'!$F$4,$V1967-4,0)))</f>
        <v/>
      </c>
      <c r="H1967" s="217" t="str">
        <f ca="1">IF(ISERROR($V1967),"",OFFSET('Smelter Look-up'!$G$4,$V1967-4,0))</f>
        <v/>
      </c>
      <c r="I1967" s="218" t="str">
        <f ca="1">IF(ISERROR($V1967),"",OFFSET('Smelter Look-up'!$H$4,$V1967-4,0))</f>
        <v/>
      </c>
      <c r="J1967" s="218" t="str">
        <f ca="1">IF(ISERROR($V1967),"",OFFSET('Smelter Look-up'!$I$4,$V1967-4,0))</f>
        <v/>
      </c>
      <c r="K1967" s="272"/>
      <c r="L1967" s="272"/>
      <c r="M1967" s="272"/>
      <c r="N1967" s="272"/>
      <c r="O1967" s="272"/>
      <c r="P1967" s="219"/>
      <c r="Q1967" s="273"/>
      <c r="R1967" s="216" t="str">
        <f ca="1">IF(ISERROR($V1967),"",OFFSET('Smelter Look-up'!$C$4,$V1967-4,0)&amp;"")</f>
        <v/>
      </c>
      <c r="S1967" s="224" t="str">
        <f t="shared" ca="1" si="276"/>
        <v/>
      </c>
      <c r="T1967" s="224" t="str">
        <f ca="1">IF(B1967="","",IF(ISERROR(MATCH($J1967,SorP!$B$1:$B$6230,0)),"",INDIRECT("'SorP'!$A$"&amp;MATCH($J1967,SorP!$B$1:$B$6230,0))))</f>
        <v/>
      </c>
      <c r="U1967" s="240"/>
      <c r="V1967" s="274" t="e">
        <f>IF(C1967="",NA(),MATCH($B1967&amp;$C1967,'Smelter Look-up'!$J:$J,0))</f>
        <v>#N/A</v>
      </c>
      <c r="W1967" s="275"/>
      <c r="X1967" s="275">
        <f t="shared" ca="1" si="277"/>
        <v>0</v>
      </c>
      <c r="Y1967" s="275"/>
      <c r="Z1967" s="275"/>
      <c r="AB1967" s="277" t="str">
        <f t="shared" si="278"/>
        <v/>
      </c>
    </row>
    <row r="1968" spans="1:28" s="276" customFormat="1" ht="20.25">
      <c r="A1968" s="330"/>
      <c r="B1968" s="216" t="str">
        <f>IF(LEN(A1968)=0,"",INDEX('Smelter Look-up'!$A:$A,MATCH($A1968,'Smelter Look-up'!$E:$E,0)))</f>
        <v/>
      </c>
      <c r="C1968" s="220" t="str">
        <f>IF(LEN(A1968)=0,"",INDEX('Smelter Look-up'!$C:$C,MATCH($A1968,'Smelter Look-up'!$E:$E,0)))</f>
        <v/>
      </c>
      <c r="D1968" s="282"/>
      <c r="E1968" s="216" t="str">
        <f ca="1">IF(ISERROR($V1968),"",OFFSET('Smelter Look-up'!$D$4,$V1968-4,0)&amp;"")</f>
        <v/>
      </c>
      <c r="F1968" s="216" t="str">
        <f ca="1">IF(ISERROR($V1968),"",OFFSET('Smelter Look-up'!$E$4,$V1968-4,0))</f>
        <v/>
      </c>
      <c r="G1968" s="216" t="str">
        <f ca="1">IF(C1968=$X$4,"Enter smelter details",IF(ISERROR($V1968),"",OFFSET('Smelter Look-up'!$F$4,$V1968-4,0)))</f>
        <v/>
      </c>
      <c r="H1968" s="217" t="str">
        <f ca="1">IF(ISERROR($V1968),"",OFFSET('Smelter Look-up'!$G$4,$V1968-4,0))</f>
        <v/>
      </c>
      <c r="I1968" s="218" t="str">
        <f ca="1">IF(ISERROR($V1968),"",OFFSET('Smelter Look-up'!$H$4,$V1968-4,0))</f>
        <v/>
      </c>
      <c r="J1968" s="218" t="str">
        <f ca="1">IF(ISERROR($V1968),"",OFFSET('Smelter Look-up'!$I$4,$V1968-4,0))</f>
        <v/>
      </c>
      <c r="K1968" s="272"/>
      <c r="L1968" s="272"/>
      <c r="M1968" s="272"/>
      <c r="N1968" s="272"/>
      <c r="O1968" s="272"/>
      <c r="P1968" s="219"/>
      <c r="Q1968" s="273"/>
      <c r="R1968" s="216" t="str">
        <f ca="1">IF(ISERROR($V1968),"",OFFSET('Smelter Look-up'!$C$4,$V1968-4,0)&amp;"")</f>
        <v/>
      </c>
      <c r="S1968" s="224" t="str">
        <f t="shared" ca="1" si="276"/>
        <v/>
      </c>
      <c r="T1968" s="224" t="str">
        <f ca="1">IF(B1968="","",IF(ISERROR(MATCH($J1968,SorP!$B$1:$B$6230,0)),"",INDIRECT("'SorP'!$A$"&amp;MATCH($J1968,SorP!$B$1:$B$6230,0))))</f>
        <v/>
      </c>
      <c r="U1968" s="240"/>
      <c r="V1968" s="274" t="e">
        <f>IF(C1968="",NA(),MATCH($B1968&amp;$C1968,'Smelter Look-up'!$J:$J,0))</f>
        <v>#N/A</v>
      </c>
      <c r="W1968" s="275"/>
      <c r="X1968" s="275">
        <f t="shared" ca="1" si="277"/>
        <v>0</v>
      </c>
      <c r="Y1968" s="275"/>
      <c r="Z1968" s="275"/>
      <c r="AB1968" s="277" t="str">
        <f t="shared" si="278"/>
        <v/>
      </c>
    </row>
    <row r="1969" spans="1:28" s="276" customFormat="1" ht="20.25">
      <c r="A1969" s="330"/>
      <c r="B1969" s="216" t="str">
        <f>IF(LEN(A1969)=0,"",INDEX('Smelter Look-up'!$A:$A,MATCH($A1969,'Smelter Look-up'!$E:$E,0)))</f>
        <v/>
      </c>
      <c r="C1969" s="220" t="str">
        <f>IF(LEN(A1969)=0,"",INDEX('Smelter Look-up'!$C:$C,MATCH($A1969,'Smelter Look-up'!$E:$E,0)))</f>
        <v/>
      </c>
      <c r="D1969" s="282"/>
      <c r="E1969" s="216" t="str">
        <f ca="1">IF(ISERROR($V1969),"",OFFSET('Smelter Look-up'!$D$4,$V1969-4,0)&amp;"")</f>
        <v/>
      </c>
      <c r="F1969" s="216" t="str">
        <f ca="1">IF(ISERROR($V1969),"",OFFSET('Smelter Look-up'!$E$4,$V1969-4,0))</f>
        <v/>
      </c>
      <c r="G1969" s="216" t="str">
        <f ca="1">IF(C1969=$X$4,"Enter smelter details",IF(ISERROR($V1969),"",OFFSET('Smelter Look-up'!$F$4,$V1969-4,0)))</f>
        <v/>
      </c>
      <c r="H1969" s="217" t="str">
        <f ca="1">IF(ISERROR($V1969),"",OFFSET('Smelter Look-up'!$G$4,$V1969-4,0))</f>
        <v/>
      </c>
      <c r="I1969" s="218" t="str">
        <f ca="1">IF(ISERROR($V1969),"",OFFSET('Smelter Look-up'!$H$4,$V1969-4,0))</f>
        <v/>
      </c>
      <c r="J1969" s="218" t="str">
        <f ca="1">IF(ISERROR($V1969),"",OFFSET('Smelter Look-up'!$I$4,$V1969-4,0))</f>
        <v/>
      </c>
      <c r="K1969" s="272"/>
      <c r="L1969" s="272"/>
      <c r="M1969" s="272"/>
      <c r="N1969" s="272"/>
      <c r="O1969" s="272"/>
      <c r="P1969" s="219"/>
      <c r="Q1969" s="273"/>
      <c r="R1969" s="216" t="str">
        <f ca="1">IF(ISERROR($V1969),"",OFFSET('Smelter Look-up'!$C$4,$V1969-4,0)&amp;"")</f>
        <v/>
      </c>
      <c r="S1969" s="224" t="str">
        <f t="shared" ca="1" si="276"/>
        <v/>
      </c>
      <c r="T1969" s="224" t="str">
        <f ca="1">IF(B1969="","",IF(ISERROR(MATCH($J1969,SorP!$B$1:$B$6230,0)),"",INDIRECT("'SorP'!$A$"&amp;MATCH($J1969,SorP!$B$1:$B$6230,0))))</f>
        <v/>
      </c>
      <c r="U1969" s="240"/>
      <c r="V1969" s="274" t="e">
        <f>IF(C1969="",NA(),MATCH($B1969&amp;$C1969,'Smelter Look-up'!$J:$J,0))</f>
        <v>#N/A</v>
      </c>
      <c r="W1969" s="275"/>
      <c r="X1969" s="275">
        <f t="shared" ca="1" si="277"/>
        <v>0</v>
      </c>
      <c r="Y1969" s="275"/>
      <c r="Z1969" s="275"/>
      <c r="AB1969" s="277" t="str">
        <f t="shared" si="278"/>
        <v/>
      </c>
    </row>
    <row r="1970" spans="1:28" s="276" customFormat="1" ht="20.25">
      <c r="A1970" s="330"/>
      <c r="B1970" s="216" t="str">
        <f>IF(LEN(A1970)=0,"",INDEX('Smelter Look-up'!$A:$A,MATCH($A1970,'Smelter Look-up'!$E:$E,0)))</f>
        <v/>
      </c>
      <c r="C1970" s="220" t="str">
        <f>IF(LEN(A1970)=0,"",INDEX('Smelter Look-up'!$C:$C,MATCH($A1970,'Smelter Look-up'!$E:$E,0)))</f>
        <v/>
      </c>
      <c r="D1970" s="282"/>
      <c r="E1970" s="216" t="str">
        <f ca="1">IF(ISERROR($V1970),"",OFFSET('Smelter Look-up'!$D$4,$V1970-4,0)&amp;"")</f>
        <v/>
      </c>
      <c r="F1970" s="216" t="str">
        <f ca="1">IF(ISERROR($V1970),"",OFFSET('Smelter Look-up'!$E$4,$V1970-4,0))</f>
        <v/>
      </c>
      <c r="G1970" s="216" t="str">
        <f ca="1">IF(C1970=$X$4,"Enter smelter details",IF(ISERROR($V1970),"",OFFSET('Smelter Look-up'!$F$4,$V1970-4,0)))</f>
        <v/>
      </c>
      <c r="H1970" s="217" t="str">
        <f ca="1">IF(ISERROR($V1970),"",OFFSET('Smelter Look-up'!$G$4,$V1970-4,0))</f>
        <v/>
      </c>
      <c r="I1970" s="218" t="str">
        <f ca="1">IF(ISERROR($V1970),"",OFFSET('Smelter Look-up'!$H$4,$V1970-4,0))</f>
        <v/>
      </c>
      <c r="J1970" s="218" t="str">
        <f ca="1">IF(ISERROR($V1970),"",OFFSET('Smelter Look-up'!$I$4,$V1970-4,0))</f>
        <v/>
      </c>
      <c r="K1970" s="272"/>
      <c r="L1970" s="272"/>
      <c r="M1970" s="272"/>
      <c r="N1970" s="272"/>
      <c r="O1970" s="272"/>
      <c r="P1970" s="219"/>
      <c r="Q1970" s="273"/>
      <c r="R1970" s="216" t="str">
        <f ca="1">IF(ISERROR($V1970),"",OFFSET('Smelter Look-up'!$C$4,$V1970-4,0)&amp;"")</f>
        <v/>
      </c>
      <c r="S1970" s="224" t="str">
        <f t="shared" ca="1" si="276"/>
        <v/>
      </c>
      <c r="T1970" s="224" t="str">
        <f ca="1">IF(B1970="","",IF(ISERROR(MATCH($J1970,SorP!$B$1:$B$6230,0)),"",INDIRECT("'SorP'!$A$"&amp;MATCH($J1970,SorP!$B$1:$B$6230,0))))</f>
        <v/>
      </c>
      <c r="U1970" s="240"/>
      <c r="V1970" s="274" t="e">
        <f>IF(C1970="",NA(),MATCH($B1970&amp;$C1970,'Smelter Look-up'!$J:$J,0))</f>
        <v>#N/A</v>
      </c>
      <c r="W1970" s="275"/>
      <c r="X1970" s="275">
        <f t="shared" ca="1" si="277"/>
        <v>0</v>
      </c>
      <c r="Y1970" s="275"/>
      <c r="Z1970" s="275"/>
      <c r="AB1970" s="277" t="str">
        <f t="shared" si="278"/>
        <v/>
      </c>
    </row>
    <row r="1971" spans="1:28" s="276" customFormat="1" ht="20.25">
      <c r="A1971" s="330"/>
      <c r="B1971" s="216" t="str">
        <f>IF(LEN(A1971)=0,"",INDEX('Smelter Look-up'!$A:$A,MATCH($A1971,'Smelter Look-up'!$E:$E,0)))</f>
        <v/>
      </c>
      <c r="C1971" s="220" t="str">
        <f>IF(LEN(A1971)=0,"",INDEX('Smelter Look-up'!$C:$C,MATCH($A1971,'Smelter Look-up'!$E:$E,0)))</f>
        <v/>
      </c>
      <c r="D1971" s="282"/>
      <c r="E1971" s="216" t="str">
        <f ca="1">IF(ISERROR($V1971),"",OFFSET('Smelter Look-up'!$D$4,$V1971-4,0)&amp;"")</f>
        <v/>
      </c>
      <c r="F1971" s="216" t="str">
        <f ca="1">IF(ISERROR($V1971),"",OFFSET('Smelter Look-up'!$E$4,$V1971-4,0))</f>
        <v/>
      </c>
      <c r="G1971" s="216" t="str">
        <f ca="1">IF(C1971=$X$4,"Enter smelter details",IF(ISERROR($V1971),"",OFFSET('Smelter Look-up'!$F$4,$V1971-4,0)))</f>
        <v/>
      </c>
      <c r="H1971" s="217" t="str">
        <f ca="1">IF(ISERROR($V1971),"",OFFSET('Smelter Look-up'!$G$4,$V1971-4,0))</f>
        <v/>
      </c>
      <c r="I1971" s="218" t="str">
        <f ca="1">IF(ISERROR($V1971),"",OFFSET('Smelter Look-up'!$H$4,$V1971-4,0))</f>
        <v/>
      </c>
      <c r="J1971" s="218" t="str">
        <f ca="1">IF(ISERROR($V1971),"",OFFSET('Smelter Look-up'!$I$4,$V1971-4,0))</f>
        <v/>
      </c>
      <c r="K1971" s="272"/>
      <c r="L1971" s="272"/>
      <c r="M1971" s="272"/>
      <c r="N1971" s="272"/>
      <c r="O1971" s="272"/>
      <c r="P1971" s="219"/>
      <c r="Q1971" s="273"/>
      <c r="R1971" s="216" t="str">
        <f ca="1">IF(ISERROR($V1971),"",OFFSET('Smelter Look-up'!$C$4,$V1971-4,0)&amp;"")</f>
        <v/>
      </c>
      <c r="S1971" s="224" t="str">
        <f t="shared" ca="1" si="276"/>
        <v/>
      </c>
      <c r="T1971" s="224" t="str">
        <f ca="1">IF(B1971="","",IF(ISERROR(MATCH($J1971,SorP!$B$1:$B$6230,0)),"",INDIRECT("'SorP'!$A$"&amp;MATCH($J1971,SorP!$B$1:$B$6230,0))))</f>
        <v/>
      </c>
      <c r="U1971" s="240"/>
      <c r="V1971" s="274" t="e">
        <f>IF(C1971="",NA(),MATCH($B1971&amp;$C1971,'Smelter Look-up'!$J:$J,0))</f>
        <v>#N/A</v>
      </c>
      <c r="W1971" s="275"/>
      <c r="X1971" s="275">
        <f t="shared" ca="1" si="277"/>
        <v>0</v>
      </c>
      <c r="Y1971" s="275"/>
      <c r="Z1971" s="275"/>
      <c r="AB1971" s="277" t="str">
        <f t="shared" si="278"/>
        <v/>
      </c>
    </row>
    <row r="1972" spans="1:28" s="276" customFormat="1" ht="20.25">
      <c r="A1972" s="330"/>
      <c r="B1972" s="216" t="str">
        <f>IF(LEN(A1972)=0,"",INDEX('Smelter Look-up'!$A:$A,MATCH($A1972,'Smelter Look-up'!$E:$E,0)))</f>
        <v/>
      </c>
      <c r="C1972" s="220" t="str">
        <f>IF(LEN(A1972)=0,"",INDEX('Smelter Look-up'!$C:$C,MATCH($A1972,'Smelter Look-up'!$E:$E,0)))</f>
        <v/>
      </c>
      <c r="D1972" s="282"/>
      <c r="E1972" s="216" t="str">
        <f ca="1">IF(ISERROR($V1972),"",OFFSET('Smelter Look-up'!$D$4,$V1972-4,0)&amp;"")</f>
        <v/>
      </c>
      <c r="F1972" s="216" t="str">
        <f ca="1">IF(ISERROR($V1972),"",OFFSET('Smelter Look-up'!$E$4,$V1972-4,0))</f>
        <v/>
      </c>
      <c r="G1972" s="216" t="str">
        <f ca="1">IF(C1972=$X$4,"Enter smelter details",IF(ISERROR($V1972),"",OFFSET('Smelter Look-up'!$F$4,$V1972-4,0)))</f>
        <v/>
      </c>
      <c r="H1972" s="217" t="str">
        <f ca="1">IF(ISERROR($V1972),"",OFFSET('Smelter Look-up'!$G$4,$V1972-4,0))</f>
        <v/>
      </c>
      <c r="I1972" s="218" t="str">
        <f ca="1">IF(ISERROR($V1972),"",OFFSET('Smelter Look-up'!$H$4,$V1972-4,0))</f>
        <v/>
      </c>
      <c r="J1972" s="218" t="str">
        <f ca="1">IF(ISERROR($V1972),"",OFFSET('Smelter Look-up'!$I$4,$V1972-4,0))</f>
        <v/>
      </c>
      <c r="K1972" s="272"/>
      <c r="L1972" s="272"/>
      <c r="M1972" s="272"/>
      <c r="N1972" s="272"/>
      <c r="O1972" s="272"/>
      <c r="P1972" s="219"/>
      <c r="Q1972" s="273"/>
      <c r="R1972" s="216" t="str">
        <f ca="1">IF(ISERROR($V1972),"",OFFSET('Smelter Look-up'!$C$4,$V1972-4,0)&amp;"")</f>
        <v/>
      </c>
      <c r="S1972" s="224" t="str">
        <f t="shared" ca="1" si="276"/>
        <v/>
      </c>
      <c r="T1972" s="224" t="str">
        <f ca="1">IF(B1972="","",IF(ISERROR(MATCH($J1972,SorP!$B$1:$B$6230,0)),"",INDIRECT("'SorP'!$A$"&amp;MATCH($J1972,SorP!$B$1:$B$6230,0))))</f>
        <v/>
      </c>
      <c r="U1972" s="240"/>
      <c r="V1972" s="274" t="e">
        <f>IF(C1972="",NA(),MATCH($B1972&amp;$C1972,'Smelter Look-up'!$J:$J,0))</f>
        <v>#N/A</v>
      </c>
      <c r="W1972" s="275"/>
      <c r="X1972" s="275">
        <f t="shared" ca="1" si="277"/>
        <v>0</v>
      </c>
      <c r="Y1972" s="275"/>
      <c r="Z1972" s="275"/>
      <c r="AB1972" s="277" t="str">
        <f t="shared" si="278"/>
        <v/>
      </c>
    </row>
    <row r="1973" spans="1:28" s="276" customFormat="1" ht="20.25">
      <c r="A1973" s="330"/>
      <c r="B1973" s="216" t="str">
        <f>IF(LEN(A1973)=0,"",INDEX('Smelter Look-up'!$A:$A,MATCH($A1973,'Smelter Look-up'!$E:$E,0)))</f>
        <v/>
      </c>
      <c r="C1973" s="220" t="str">
        <f>IF(LEN(A1973)=0,"",INDEX('Smelter Look-up'!$C:$C,MATCH($A1973,'Smelter Look-up'!$E:$E,0)))</f>
        <v/>
      </c>
      <c r="D1973" s="282"/>
      <c r="E1973" s="216" t="str">
        <f ca="1">IF(ISERROR($V1973),"",OFFSET('Smelter Look-up'!$D$4,$V1973-4,0)&amp;"")</f>
        <v/>
      </c>
      <c r="F1973" s="216" t="str">
        <f ca="1">IF(ISERROR($V1973),"",OFFSET('Smelter Look-up'!$E$4,$V1973-4,0))</f>
        <v/>
      </c>
      <c r="G1973" s="216" t="str">
        <f ca="1">IF(C1973=$X$4,"Enter smelter details",IF(ISERROR($V1973),"",OFFSET('Smelter Look-up'!$F$4,$V1973-4,0)))</f>
        <v/>
      </c>
      <c r="H1973" s="217" t="str">
        <f ca="1">IF(ISERROR($V1973),"",OFFSET('Smelter Look-up'!$G$4,$V1973-4,0))</f>
        <v/>
      </c>
      <c r="I1973" s="218" t="str">
        <f ca="1">IF(ISERROR($V1973),"",OFFSET('Smelter Look-up'!$H$4,$V1973-4,0))</f>
        <v/>
      </c>
      <c r="J1973" s="218" t="str">
        <f ca="1">IF(ISERROR($V1973),"",OFFSET('Smelter Look-up'!$I$4,$V1973-4,0))</f>
        <v/>
      </c>
      <c r="K1973" s="272"/>
      <c r="L1973" s="272"/>
      <c r="M1973" s="272"/>
      <c r="N1973" s="272"/>
      <c r="O1973" s="272"/>
      <c r="P1973" s="219"/>
      <c r="Q1973" s="273"/>
      <c r="R1973" s="216" t="str">
        <f ca="1">IF(ISERROR($V1973),"",OFFSET('Smelter Look-up'!$C$4,$V1973-4,0)&amp;"")</f>
        <v/>
      </c>
      <c r="S1973" s="224" t="str">
        <f t="shared" ca="1" si="276"/>
        <v/>
      </c>
      <c r="T1973" s="224" t="str">
        <f ca="1">IF(B1973="","",IF(ISERROR(MATCH($J1973,SorP!$B$1:$B$6230,0)),"",INDIRECT("'SorP'!$A$"&amp;MATCH($J1973,SorP!$B$1:$B$6230,0))))</f>
        <v/>
      </c>
      <c r="U1973" s="240"/>
      <c r="V1973" s="274" t="e">
        <f>IF(C1973="",NA(),MATCH($B1973&amp;$C1973,'Smelter Look-up'!$J:$J,0))</f>
        <v>#N/A</v>
      </c>
      <c r="W1973" s="275"/>
      <c r="X1973" s="275">
        <f t="shared" ca="1" si="277"/>
        <v>0</v>
      </c>
      <c r="Y1973" s="275"/>
      <c r="Z1973" s="275"/>
      <c r="AB1973" s="277" t="str">
        <f t="shared" si="278"/>
        <v/>
      </c>
    </row>
    <row r="1974" spans="1:28" s="276" customFormat="1" ht="20.25">
      <c r="A1974" s="330"/>
      <c r="B1974" s="216" t="str">
        <f>IF(LEN(A1974)=0,"",INDEX('Smelter Look-up'!$A:$A,MATCH($A1974,'Smelter Look-up'!$E:$E,0)))</f>
        <v/>
      </c>
      <c r="C1974" s="220" t="str">
        <f>IF(LEN(A1974)=0,"",INDEX('Smelter Look-up'!$C:$C,MATCH($A1974,'Smelter Look-up'!$E:$E,0)))</f>
        <v/>
      </c>
      <c r="D1974" s="282"/>
      <c r="E1974" s="216" t="str">
        <f ca="1">IF(ISERROR($V1974),"",OFFSET('Smelter Look-up'!$D$4,$V1974-4,0)&amp;"")</f>
        <v/>
      </c>
      <c r="F1974" s="216" t="str">
        <f ca="1">IF(ISERROR($V1974),"",OFFSET('Smelter Look-up'!$E$4,$V1974-4,0))</f>
        <v/>
      </c>
      <c r="G1974" s="216" t="str">
        <f ca="1">IF(C1974=$X$4,"Enter smelter details",IF(ISERROR($V1974),"",OFFSET('Smelter Look-up'!$F$4,$V1974-4,0)))</f>
        <v/>
      </c>
      <c r="H1974" s="217" t="str">
        <f ca="1">IF(ISERROR($V1974),"",OFFSET('Smelter Look-up'!$G$4,$V1974-4,0))</f>
        <v/>
      </c>
      <c r="I1974" s="218" t="str">
        <f ca="1">IF(ISERROR($V1974),"",OFFSET('Smelter Look-up'!$H$4,$V1974-4,0))</f>
        <v/>
      </c>
      <c r="J1974" s="218" t="str">
        <f ca="1">IF(ISERROR($V1974),"",OFFSET('Smelter Look-up'!$I$4,$V1974-4,0))</f>
        <v/>
      </c>
      <c r="K1974" s="272"/>
      <c r="L1974" s="272"/>
      <c r="M1974" s="272"/>
      <c r="N1974" s="272"/>
      <c r="O1974" s="272"/>
      <c r="P1974" s="219"/>
      <c r="Q1974" s="273"/>
      <c r="R1974" s="216" t="str">
        <f ca="1">IF(ISERROR($V1974),"",OFFSET('Smelter Look-up'!$C$4,$V1974-4,0)&amp;"")</f>
        <v/>
      </c>
      <c r="S1974" s="224" t="str">
        <f t="shared" ca="1" si="276"/>
        <v/>
      </c>
      <c r="T1974" s="224" t="str">
        <f ca="1">IF(B1974="","",IF(ISERROR(MATCH($J1974,SorP!$B$1:$B$6230,0)),"",INDIRECT("'SorP'!$A$"&amp;MATCH($J1974,SorP!$B$1:$B$6230,0))))</f>
        <v/>
      </c>
      <c r="U1974" s="240"/>
      <c r="V1974" s="274" t="e">
        <f>IF(C1974="",NA(),MATCH($B1974&amp;$C1974,'Smelter Look-up'!$J:$J,0))</f>
        <v>#N/A</v>
      </c>
      <c r="W1974" s="275"/>
      <c r="X1974" s="275">
        <f t="shared" ca="1" si="277"/>
        <v>0</v>
      </c>
      <c r="Y1974" s="275"/>
      <c r="Z1974" s="275"/>
      <c r="AB1974" s="277" t="str">
        <f t="shared" si="278"/>
        <v/>
      </c>
    </row>
    <row r="1975" spans="1:28" s="276" customFormat="1" ht="20.25">
      <c r="A1975" s="330"/>
      <c r="B1975" s="216" t="str">
        <f>IF(LEN(A1975)=0,"",INDEX('Smelter Look-up'!$A:$A,MATCH($A1975,'Smelter Look-up'!$E:$E,0)))</f>
        <v/>
      </c>
      <c r="C1975" s="220" t="str">
        <f>IF(LEN(A1975)=0,"",INDEX('Smelter Look-up'!$C:$C,MATCH($A1975,'Smelter Look-up'!$E:$E,0)))</f>
        <v/>
      </c>
      <c r="D1975" s="282"/>
      <c r="E1975" s="216" t="str">
        <f ca="1">IF(ISERROR($V1975),"",OFFSET('Smelter Look-up'!$D$4,$V1975-4,0)&amp;"")</f>
        <v/>
      </c>
      <c r="F1975" s="216" t="str">
        <f ca="1">IF(ISERROR($V1975),"",OFFSET('Smelter Look-up'!$E$4,$V1975-4,0))</f>
        <v/>
      </c>
      <c r="G1975" s="216" t="str">
        <f ca="1">IF(C1975=$X$4,"Enter smelter details",IF(ISERROR($V1975),"",OFFSET('Smelter Look-up'!$F$4,$V1975-4,0)))</f>
        <v/>
      </c>
      <c r="H1975" s="217" t="str">
        <f ca="1">IF(ISERROR($V1975),"",OFFSET('Smelter Look-up'!$G$4,$V1975-4,0))</f>
        <v/>
      </c>
      <c r="I1975" s="218" t="str">
        <f ca="1">IF(ISERROR($V1975),"",OFFSET('Smelter Look-up'!$H$4,$V1975-4,0))</f>
        <v/>
      </c>
      <c r="J1975" s="218" t="str">
        <f ca="1">IF(ISERROR($V1975),"",OFFSET('Smelter Look-up'!$I$4,$V1975-4,0))</f>
        <v/>
      </c>
      <c r="K1975" s="272"/>
      <c r="L1975" s="272"/>
      <c r="M1975" s="272"/>
      <c r="N1975" s="272"/>
      <c r="O1975" s="272"/>
      <c r="P1975" s="219"/>
      <c r="Q1975" s="273"/>
      <c r="R1975" s="216" t="str">
        <f ca="1">IF(ISERROR($V1975),"",OFFSET('Smelter Look-up'!$C$4,$V1975-4,0)&amp;"")</f>
        <v/>
      </c>
      <c r="S1975" s="224" t="str">
        <f t="shared" ca="1" si="276"/>
        <v/>
      </c>
      <c r="T1975" s="224" t="str">
        <f ca="1">IF(B1975="","",IF(ISERROR(MATCH($J1975,SorP!$B$1:$B$6230,0)),"",INDIRECT("'SorP'!$A$"&amp;MATCH($J1975,SorP!$B$1:$B$6230,0))))</f>
        <v/>
      </c>
      <c r="U1975" s="240"/>
      <c r="V1975" s="274" t="e">
        <f>IF(C1975="",NA(),MATCH($B1975&amp;$C1975,'Smelter Look-up'!$J:$J,0))</f>
        <v>#N/A</v>
      </c>
      <c r="W1975" s="275"/>
      <c r="X1975" s="275">
        <f t="shared" ca="1" si="277"/>
        <v>0</v>
      </c>
      <c r="Y1975" s="275"/>
      <c r="Z1975" s="275"/>
      <c r="AB1975" s="277" t="str">
        <f t="shared" si="278"/>
        <v/>
      </c>
    </row>
    <row r="1976" spans="1:28" s="276" customFormat="1" ht="20.25">
      <c r="A1976" s="330"/>
      <c r="B1976" s="216" t="str">
        <f>IF(LEN(A1976)=0,"",INDEX('Smelter Look-up'!$A:$A,MATCH($A1976,'Smelter Look-up'!$E:$E,0)))</f>
        <v/>
      </c>
      <c r="C1976" s="220" t="str">
        <f>IF(LEN(A1976)=0,"",INDEX('Smelter Look-up'!$C:$C,MATCH($A1976,'Smelter Look-up'!$E:$E,0)))</f>
        <v/>
      </c>
      <c r="D1976" s="282"/>
      <c r="E1976" s="216" t="str">
        <f ca="1">IF(ISERROR($V1976),"",OFFSET('Smelter Look-up'!$D$4,$V1976-4,0)&amp;"")</f>
        <v/>
      </c>
      <c r="F1976" s="216" t="str">
        <f ca="1">IF(ISERROR($V1976),"",OFFSET('Smelter Look-up'!$E$4,$V1976-4,0))</f>
        <v/>
      </c>
      <c r="G1976" s="216" t="str">
        <f ca="1">IF(C1976=$X$4,"Enter smelter details",IF(ISERROR($V1976),"",OFFSET('Smelter Look-up'!$F$4,$V1976-4,0)))</f>
        <v/>
      </c>
      <c r="H1976" s="217" t="str">
        <f ca="1">IF(ISERROR($V1976),"",OFFSET('Smelter Look-up'!$G$4,$V1976-4,0))</f>
        <v/>
      </c>
      <c r="I1976" s="218" t="str">
        <f ca="1">IF(ISERROR($V1976),"",OFFSET('Smelter Look-up'!$H$4,$V1976-4,0))</f>
        <v/>
      </c>
      <c r="J1976" s="218" t="str">
        <f ca="1">IF(ISERROR($V1976),"",OFFSET('Smelter Look-up'!$I$4,$V1976-4,0))</f>
        <v/>
      </c>
      <c r="K1976" s="272"/>
      <c r="L1976" s="272"/>
      <c r="M1976" s="272"/>
      <c r="N1976" s="272"/>
      <c r="O1976" s="272"/>
      <c r="P1976" s="219"/>
      <c r="Q1976" s="273"/>
      <c r="R1976" s="216" t="str">
        <f ca="1">IF(ISERROR($V1976),"",OFFSET('Smelter Look-up'!$C$4,$V1976-4,0)&amp;"")</f>
        <v/>
      </c>
      <c r="S1976" s="224" t="str">
        <f t="shared" ca="1" si="276"/>
        <v/>
      </c>
      <c r="T1976" s="224" t="str">
        <f ca="1">IF(B1976="","",IF(ISERROR(MATCH($J1976,SorP!$B$1:$B$6230,0)),"",INDIRECT("'SorP'!$A$"&amp;MATCH($J1976,SorP!$B$1:$B$6230,0))))</f>
        <v/>
      </c>
      <c r="U1976" s="240"/>
      <c r="V1976" s="274" t="e">
        <f>IF(C1976="",NA(),MATCH($B1976&amp;$C1976,'Smelter Look-up'!$J:$J,0))</f>
        <v>#N/A</v>
      </c>
      <c r="W1976" s="275"/>
      <c r="X1976" s="275">
        <f t="shared" ca="1" si="277"/>
        <v>0</v>
      </c>
      <c r="Y1976" s="275"/>
      <c r="Z1976" s="275"/>
      <c r="AB1976" s="277" t="str">
        <f t="shared" si="278"/>
        <v/>
      </c>
    </row>
    <row r="1977" spans="1:28" s="276" customFormat="1" ht="20.25">
      <c r="A1977" s="330"/>
      <c r="B1977" s="216" t="str">
        <f>IF(LEN(A1977)=0,"",INDEX('Smelter Look-up'!$A:$A,MATCH($A1977,'Smelter Look-up'!$E:$E,0)))</f>
        <v/>
      </c>
      <c r="C1977" s="220" t="str">
        <f>IF(LEN(A1977)=0,"",INDEX('Smelter Look-up'!$C:$C,MATCH($A1977,'Smelter Look-up'!$E:$E,0)))</f>
        <v/>
      </c>
      <c r="D1977" s="282"/>
      <c r="E1977" s="216" t="str">
        <f ca="1">IF(ISERROR($V1977),"",OFFSET('Smelter Look-up'!$D$4,$V1977-4,0)&amp;"")</f>
        <v/>
      </c>
      <c r="F1977" s="216" t="str">
        <f ca="1">IF(ISERROR($V1977),"",OFFSET('Smelter Look-up'!$E$4,$V1977-4,0))</f>
        <v/>
      </c>
      <c r="G1977" s="216" t="str">
        <f ca="1">IF(C1977=$X$4,"Enter smelter details",IF(ISERROR($V1977),"",OFFSET('Smelter Look-up'!$F$4,$V1977-4,0)))</f>
        <v/>
      </c>
      <c r="H1977" s="217" t="str">
        <f ca="1">IF(ISERROR($V1977),"",OFFSET('Smelter Look-up'!$G$4,$V1977-4,0))</f>
        <v/>
      </c>
      <c r="I1977" s="218" t="str">
        <f ca="1">IF(ISERROR($V1977),"",OFFSET('Smelter Look-up'!$H$4,$V1977-4,0))</f>
        <v/>
      </c>
      <c r="J1977" s="218" t="str">
        <f ca="1">IF(ISERROR($V1977),"",OFFSET('Smelter Look-up'!$I$4,$V1977-4,0))</f>
        <v/>
      </c>
      <c r="K1977" s="272"/>
      <c r="L1977" s="272"/>
      <c r="M1977" s="272"/>
      <c r="N1977" s="272"/>
      <c r="O1977" s="272"/>
      <c r="P1977" s="219"/>
      <c r="Q1977" s="273"/>
      <c r="R1977" s="216" t="str">
        <f ca="1">IF(ISERROR($V1977),"",OFFSET('Smelter Look-up'!$C$4,$V1977-4,0)&amp;"")</f>
        <v/>
      </c>
      <c r="S1977" s="224" t="str">
        <f t="shared" ca="1" si="276"/>
        <v/>
      </c>
      <c r="T1977" s="224" t="str">
        <f ca="1">IF(B1977="","",IF(ISERROR(MATCH($J1977,SorP!$B$1:$B$6230,0)),"",INDIRECT("'SorP'!$A$"&amp;MATCH($J1977,SorP!$B$1:$B$6230,0))))</f>
        <v/>
      </c>
      <c r="U1977" s="240"/>
      <c r="V1977" s="274" t="e">
        <f>IF(C1977="",NA(),MATCH($B1977&amp;$C1977,'Smelter Look-up'!$J:$J,0))</f>
        <v>#N/A</v>
      </c>
      <c r="W1977" s="275"/>
      <c r="X1977" s="275">
        <f t="shared" ca="1" si="277"/>
        <v>0</v>
      </c>
      <c r="Y1977" s="275"/>
      <c r="Z1977" s="275"/>
      <c r="AB1977" s="277" t="str">
        <f t="shared" si="278"/>
        <v/>
      </c>
    </row>
    <row r="1978" spans="1:28" s="276" customFormat="1" ht="20.25">
      <c r="A1978" s="330"/>
      <c r="B1978" s="216" t="str">
        <f>IF(LEN(A1978)=0,"",INDEX('Smelter Look-up'!$A:$A,MATCH($A1978,'Smelter Look-up'!$E:$E,0)))</f>
        <v/>
      </c>
      <c r="C1978" s="220" t="str">
        <f>IF(LEN(A1978)=0,"",INDEX('Smelter Look-up'!$C:$C,MATCH($A1978,'Smelter Look-up'!$E:$E,0)))</f>
        <v/>
      </c>
      <c r="D1978" s="282"/>
      <c r="E1978" s="216" t="str">
        <f ca="1">IF(ISERROR($V1978),"",OFFSET('Smelter Look-up'!$D$4,$V1978-4,0)&amp;"")</f>
        <v/>
      </c>
      <c r="F1978" s="216" t="str">
        <f ca="1">IF(ISERROR($V1978),"",OFFSET('Smelter Look-up'!$E$4,$V1978-4,0))</f>
        <v/>
      </c>
      <c r="G1978" s="216" t="str">
        <f ca="1">IF(C1978=$X$4,"Enter smelter details",IF(ISERROR($V1978),"",OFFSET('Smelter Look-up'!$F$4,$V1978-4,0)))</f>
        <v/>
      </c>
      <c r="H1978" s="217" t="str">
        <f ca="1">IF(ISERROR($V1978),"",OFFSET('Smelter Look-up'!$G$4,$V1978-4,0))</f>
        <v/>
      </c>
      <c r="I1978" s="218" t="str">
        <f ca="1">IF(ISERROR($V1978),"",OFFSET('Smelter Look-up'!$H$4,$V1978-4,0))</f>
        <v/>
      </c>
      <c r="J1978" s="218" t="str">
        <f ca="1">IF(ISERROR($V1978),"",OFFSET('Smelter Look-up'!$I$4,$V1978-4,0))</f>
        <v/>
      </c>
      <c r="K1978" s="272"/>
      <c r="L1978" s="272"/>
      <c r="M1978" s="272"/>
      <c r="N1978" s="272"/>
      <c r="O1978" s="272"/>
      <c r="P1978" s="219"/>
      <c r="Q1978" s="273"/>
      <c r="R1978" s="216" t="str">
        <f ca="1">IF(ISERROR($V1978),"",OFFSET('Smelter Look-up'!$C$4,$V1978-4,0)&amp;"")</f>
        <v/>
      </c>
      <c r="S1978" s="224" t="str">
        <f t="shared" ca="1" si="276"/>
        <v/>
      </c>
      <c r="T1978" s="224" t="str">
        <f ca="1">IF(B1978="","",IF(ISERROR(MATCH($J1978,SorP!$B$1:$B$6230,0)),"",INDIRECT("'SorP'!$A$"&amp;MATCH($J1978,SorP!$B$1:$B$6230,0))))</f>
        <v/>
      </c>
      <c r="U1978" s="240"/>
      <c r="V1978" s="274" t="e">
        <f>IF(C1978="",NA(),MATCH($B1978&amp;$C1978,'Smelter Look-up'!$J:$J,0))</f>
        <v>#N/A</v>
      </c>
      <c r="W1978" s="275"/>
      <c r="X1978" s="275">
        <f t="shared" ca="1" si="277"/>
        <v>0</v>
      </c>
      <c r="Y1978" s="275"/>
      <c r="Z1978" s="275"/>
      <c r="AB1978" s="277" t="str">
        <f t="shared" si="278"/>
        <v/>
      </c>
    </row>
    <row r="1979" spans="1:28" s="276" customFormat="1" ht="20.25">
      <c r="A1979" s="330"/>
      <c r="B1979" s="216" t="str">
        <f>IF(LEN(A1979)=0,"",INDEX('Smelter Look-up'!$A:$A,MATCH($A1979,'Smelter Look-up'!$E:$E,0)))</f>
        <v/>
      </c>
      <c r="C1979" s="220" t="str">
        <f>IF(LEN(A1979)=0,"",INDEX('Smelter Look-up'!$C:$C,MATCH($A1979,'Smelter Look-up'!$E:$E,0)))</f>
        <v/>
      </c>
      <c r="D1979" s="282"/>
      <c r="E1979" s="216" t="str">
        <f ca="1">IF(ISERROR($V1979),"",OFFSET('Smelter Look-up'!$D$4,$V1979-4,0)&amp;"")</f>
        <v/>
      </c>
      <c r="F1979" s="216" t="str">
        <f ca="1">IF(ISERROR($V1979),"",OFFSET('Smelter Look-up'!$E$4,$V1979-4,0))</f>
        <v/>
      </c>
      <c r="G1979" s="216" t="str">
        <f ca="1">IF(C1979=$X$4,"Enter smelter details",IF(ISERROR($V1979),"",OFFSET('Smelter Look-up'!$F$4,$V1979-4,0)))</f>
        <v/>
      </c>
      <c r="H1979" s="217" t="str">
        <f ca="1">IF(ISERROR($V1979),"",OFFSET('Smelter Look-up'!$G$4,$V1979-4,0))</f>
        <v/>
      </c>
      <c r="I1979" s="218" t="str">
        <f ca="1">IF(ISERROR($V1979),"",OFFSET('Smelter Look-up'!$H$4,$V1979-4,0))</f>
        <v/>
      </c>
      <c r="J1979" s="218" t="str">
        <f ca="1">IF(ISERROR($V1979),"",OFFSET('Smelter Look-up'!$I$4,$V1979-4,0))</f>
        <v/>
      </c>
      <c r="K1979" s="272"/>
      <c r="L1979" s="272"/>
      <c r="M1979" s="272"/>
      <c r="N1979" s="272"/>
      <c r="O1979" s="272"/>
      <c r="P1979" s="219"/>
      <c r="Q1979" s="273"/>
      <c r="R1979" s="216" t="str">
        <f ca="1">IF(ISERROR($V1979),"",OFFSET('Smelter Look-up'!$C$4,$V1979-4,0)&amp;"")</f>
        <v/>
      </c>
      <c r="S1979" s="224" t="str">
        <f t="shared" ref="S1979" ca="1" si="279">IF(B1979="","",IF(ISERROR(MATCH($E1979,CL,0)),"Unknown",INDIRECT("'C'!$A$"&amp;MATCH($E1979,CL,0)+1)))</f>
        <v/>
      </c>
      <c r="T1979" s="224" t="str">
        <f ca="1">IF(B1979="","",IF(ISERROR(MATCH($J1979,SorP!$B$1:$B$6230,0)),"",INDIRECT("'SorP'!$A$"&amp;MATCH($J1979,SorP!$B$1:$B$6230,0))))</f>
        <v/>
      </c>
      <c r="U1979" s="240"/>
      <c r="V1979" s="274" t="e">
        <f>IF(C1979="",NA(),MATCH($B1979&amp;$C1979,'Smelter Look-up'!$J:$J,0))</f>
        <v>#N/A</v>
      </c>
      <c r="W1979" s="275"/>
      <c r="X1979" s="275">
        <f t="shared" ref="X1979" ca="1" si="280">IF(AND(C1979="Smelter not listed",OR(LEN(D1979)=0,LEN(E1979)=0)),1,0)</f>
        <v>0</v>
      </c>
      <c r="Y1979" s="275"/>
      <c r="Z1979" s="275"/>
      <c r="AB1979" s="277" t="str">
        <f t="shared" ref="AB1979" si="281">B1979&amp;C1979</f>
        <v/>
      </c>
    </row>
    <row r="1980" spans="1:28" s="276" customFormat="1" ht="20.25">
      <c r="A1980" s="330"/>
      <c r="B1980" s="216" t="str">
        <f>IF(LEN(A1980)=0,"",INDEX('Smelter Look-up'!$A:$A,MATCH($A1980,'Smelter Look-up'!$E:$E,0)))</f>
        <v/>
      </c>
      <c r="C1980" s="220" t="str">
        <f>IF(LEN(A1980)=0,"",INDEX('Smelter Look-up'!$C:$C,MATCH($A1980,'Smelter Look-up'!$E:$E,0)))</f>
        <v/>
      </c>
      <c r="D1980" s="282"/>
      <c r="E1980" s="216" t="str">
        <f ca="1">IF(ISERROR($V1980),"",OFFSET('Smelter Look-up'!$D$4,$V1980-4,0)&amp;"")</f>
        <v/>
      </c>
      <c r="F1980" s="216" t="str">
        <f ca="1">IF(ISERROR($V1980),"",OFFSET('Smelter Look-up'!$E$4,$V1980-4,0))</f>
        <v/>
      </c>
      <c r="G1980" s="216" t="str">
        <f ca="1">IF(C1980=$X$4,"Enter smelter details",IF(ISERROR($V1980),"",OFFSET('Smelter Look-up'!$F$4,$V1980-4,0)))</f>
        <v/>
      </c>
      <c r="H1980" s="217" t="str">
        <f ca="1">IF(ISERROR($V1980),"",OFFSET('Smelter Look-up'!$G$4,$V1980-4,0))</f>
        <v/>
      </c>
      <c r="I1980" s="218" t="str">
        <f ca="1">IF(ISERROR($V1980),"",OFFSET('Smelter Look-up'!$H$4,$V1980-4,0))</f>
        <v/>
      </c>
      <c r="J1980" s="218" t="str">
        <f ca="1">IF(ISERROR($V1980),"",OFFSET('Smelter Look-up'!$I$4,$V1980-4,0))</f>
        <v/>
      </c>
      <c r="K1980" s="272"/>
      <c r="L1980" s="272"/>
      <c r="M1980" s="272"/>
      <c r="N1980" s="272"/>
      <c r="O1980" s="272"/>
      <c r="P1980" s="219"/>
      <c r="Q1980" s="273"/>
      <c r="R1980" s="216" t="str">
        <f ca="1">IF(ISERROR($V1980),"",OFFSET('Smelter Look-up'!$C$4,$V1980-4,0)&amp;"")</f>
        <v/>
      </c>
      <c r="S1980" s="224" t="str">
        <f t="shared" ref="S1980:S2011" ca="1" si="282">IF(B1980="","",IF(ISERROR(MATCH($E1980,CL,0)),"Unknown",INDIRECT("'C'!$A$"&amp;MATCH($E1980,CL,0)+1)))</f>
        <v/>
      </c>
      <c r="T1980" s="224" t="str">
        <f ca="1">IF(B1980="","",IF(ISERROR(MATCH($J1980,SorP!$B$1:$B$6230,0)),"",INDIRECT("'SorP'!$A$"&amp;MATCH($J1980,SorP!$B$1:$B$6230,0))))</f>
        <v/>
      </c>
      <c r="U1980" s="240"/>
      <c r="V1980" s="274" t="e">
        <f>IF(C1980="",NA(),MATCH($B1980&amp;$C1980,'Smelter Look-up'!$J:$J,0))</f>
        <v>#N/A</v>
      </c>
      <c r="W1980" s="275"/>
      <c r="X1980" s="275">
        <f t="shared" ref="X1980:X2011" ca="1" si="283">IF(AND(C1980="Smelter not listed",OR(LEN(D1980)=0,LEN(E1980)=0)),1,0)</f>
        <v>0</v>
      </c>
      <c r="Y1980" s="275"/>
      <c r="Z1980" s="275"/>
      <c r="AB1980" s="277" t="str">
        <f t="shared" ref="AB1980:AB2011" si="284">B1980&amp;C1980</f>
        <v/>
      </c>
    </row>
    <row r="1981" spans="1:28" s="276" customFormat="1" ht="20.25">
      <c r="A1981" s="330"/>
      <c r="B1981" s="216" t="str">
        <f>IF(LEN(A1981)=0,"",INDEX('Smelter Look-up'!$A:$A,MATCH($A1981,'Smelter Look-up'!$E:$E,0)))</f>
        <v/>
      </c>
      <c r="C1981" s="220" t="str">
        <f>IF(LEN(A1981)=0,"",INDEX('Smelter Look-up'!$C:$C,MATCH($A1981,'Smelter Look-up'!$E:$E,0)))</f>
        <v/>
      </c>
      <c r="D1981" s="282"/>
      <c r="E1981" s="216" t="str">
        <f ca="1">IF(ISERROR($V1981),"",OFFSET('Smelter Look-up'!$D$4,$V1981-4,0)&amp;"")</f>
        <v/>
      </c>
      <c r="F1981" s="216" t="str">
        <f ca="1">IF(ISERROR($V1981),"",OFFSET('Smelter Look-up'!$E$4,$V1981-4,0))</f>
        <v/>
      </c>
      <c r="G1981" s="216" t="str">
        <f ca="1">IF(C1981=$X$4,"Enter smelter details",IF(ISERROR($V1981),"",OFFSET('Smelter Look-up'!$F$4,$V1981-4,0)))</f>
        <v/>
      </c>
      <c r="H1981" s="217" t="str">
        <f ca="1">IF(ISERROR($V1981),"",OFFSET('Smelter Look-up'!$G$4,$V1981-4,0))</f>
        <v/>
      </c>
      <c r="I1981" s="218" t="str">
        <f ca="1">IF(ISERROR($V1981),"",OFFSET('Smelter Look-up'!$H$4,$V1981-4,0))</f>
        <v/>
      </c>
      <c r="J1981" s="218" t="str">
        <f ca="1">IF(ISERROR($V1981),"",OFFSET('Smelter Look-up'!$I$4,$V1981-4,0))</f>
        <v/>
      </c>
      <c r="K1981" s="272"/>
      <c r="L1981" s="272"/>
      <c r="M1981" s="272"/>
      <c r="N1981" s="272"/>
      <c r="O1981" s="272"/>
      <c r="P1981" s="219"/>
      <c r="Q1981" s="273"/>
      <c r="R1981" s="216" t="str">
        <f ca="1">IF(ISERROR($V1981),"",OFFSET('Smelter Look-up'!$C$4,$V1981-4,0)&amp;"")</f>
        <v/>
      </c>
      <c r="S1981" s="224" t="str">
        <f t="shared" ca="1" si="282"/>
        <v/>
      </c>
      <c r="T1981" s="224" t="str">
        <f ca="1">IF(B1981="","",IF(ISERROR(MATCH($J1981,SorP!$B$1:$B$6230,0)),"",INDIRECT("'SorP'!$A$"&amp;MATCH($J1981,SorP!$B$1:$B$6230,0))))</f>
        <v/>
      </c>
      <c r="U1981" s="240"/>
      <c r="V1981" s="274" t="e">
        <f>IF(C1981="",NA(),MATCH($B1981&amp;$C1981,'Smelter Look-up'!$J:$J,0))</f>
        <v>#N/A</v>
      </c>
      <c r="W1981" s="275"/>
      <c r="X1981" s="275">
        <f t="shared" ca="1" si="283"/>
        <v>0</v>
      </c>
      <c r="Y1981" s="275"/>
      <c r="Z1981" s="275"/>
      <c r="AB1981" s="277" t="str">
        <f t="shared" si="284"/>
        <v/>
      </c>
    </row>
    <row r="1982" spans="1:28" s="276" customFormat="1" ht="20.25">
      <c r="A1982" s="330"/>
      <c r="B1982" s="216" t="str">
        <f>IF(LEN(A1982)=0,"",INDEX('Smelter Look-up'!$A:$A,MATCH($A1982,'Smelter Look-up'!$E:$E,0)))</f>
        <v/>
      </c>
      <c r="C1982" s="220" t="str">
        <f>IF(LEN(A1982)=0,"",INDEX('Smelter Look-up'!$C:$C,MATCH($A1982,'Smelter Look-up'!$E:$E,0)))</f>
        <v/>
      </c>
      <c r="D1982" s="282"/>
      <c r="E1982" s="216" t="str">
        <f ca="1">IF(ISERROR($V1982),"",OFFSET('Smelter Look-up'!$D$4,$V1982-4,0)&amp;"")</f>
        <v/>
      </c>
      <c r="F1982" s="216" t="str">
        <f ca="1">IF(ISERROR($V1982),"",OFFSET('Smelter Look-up'!$E$4,$V1982-4,0))</f>
        <v/>
      </c>
      <c r="G1982" s="216" t="str">
        <f ca="1">IF(C1982=$X$4,"Enter smelter details",IF(ISERROR($V1982),"",OFFSET('Smelter Look-up'!$F$4,$V1982-4,0)))</f>
        <v/>
      </c>
      <c r="H1982" s="217" t="str">
        <f ca="1">IF(ISERROR($V1982),"",OFFSET('Smelter Look-up'!$G$4,$V1982-4,0))</f>
        <v/>
      </c>
      <c r="I1982" s="218" t="str">
        <f ca="1">IF(ISERROR($V1982),"",OFFSET('Smelter Look-up'!$H$4,$V1982-4,0))</f>
        <v/>
      </c>
      <c r="J1982" s="218" t="str">
        <f ca="1">IF(ISERROR($V1982),"",OFFSET('Smelter Look-up'!$I$4,$V1982-4,0))</f>
        <v/>
      </c>
      <c r="K1982" s="272"/>
      <c r="L1982" s="272"/>
      <c r="M1982" s="272"/>
      <c r="N1982" s="272"/>
      <c r="O1982" s="272"/>
      <c r="P1982" s="219"/>
      <c r="Q1982" s="273"/>
      <c r="R1982" s="216" t="str">
        <f ca="1">IF(ISERROR($V1982),"",OFFSET('Smelter Look-up'!$C$4,$V1982-4,0)&amp;"")</f>
        <v/>
      </c>
      <c r="S1982" s="224" t="str">
        <f t="shared" ca="1" si="282"/>
        <v/>
      </c>
      <c r="T1982" s="224" t="str">
        <f ca="1">IF(B1982="","",IF(ISERROR(MATCH($J1982,SorP!$B$1:$B$6230,0)),"",INDIRECT("'SorP'!$A$"&amp;MATCH($J1982,SorP!$B$1:$B$6230,0))))</f>
        <v/>
      </c>
      <c r="U1982" s="240"/>
      <c r="V1982" s="274" t="e">
        <f>IF(C1982="",NA(),MATCH($B1982&amp;$C1982,'Smelter Look-up'!$J:$J,0))</f>
        <v>#N/A</v>
      </c>
      <c r="W1982" s="275"/>
      <c r="X1982" s="275">
        <f t="shared" ca="1" si="283"/>
        <v>0</v>
      </c>
      <c r="Y1982" s="275"/>
      <c r="Z1982" s="275"/>
      <c r="AB1982" s="277" t="str">
        <f t="shared" si="284"/>
        <v/>
      </c>
    </row>
    <row r="1983" spans="1:28" s="276" customFormat="1" ht="20.25">
      <c r="A1983" s="330"/>
      <c r="B1983" s="216" t="str">
        <f>IF(LEN(A1983)=0,"",INDEX('Smelter Look-up'!$A:$A,MATCH($A1983,'Smelter Look-up'!$E:$E,0)))</f>
        <v/>
      </c>
      <c r="C1983" s="220" t="str">
        <f>IF(LEN(A1983)=0,"",INDEX('Smelter Look-up'!$C:$C,MATCH($A1983,'Smelter Look-up'!$E:$E,0)))</f>
        <v/>
      </c>
      <c r="D1983" s="282"/>
      <c r="E1983" s="216" t="str">
        <f ca="1">IF(ISERROR($V1983),"",OFFSET('Smelter Look-up'!$D$4,$V1983-4,0)&amp;"")</f>
        <v/>
      </c>
      <c r="F1983" s="216" t="str">
        <f ca="1">IF(ISERROR($V1983),"",OFFSET('Smelter Look-up'!$E$4,$V1983-4,0))</f>
        <v/>
      </c>
      <c r="G1983" s="216" t="str">
        <f ca="1">IF(C1983=$X$4,"Enter smelter details",IF(ISERROR($V1983),"",OFFSET('Smelter Look-up'!$F$4,$V1983-4,0)))</f>
        <v/>
      </c>
      <c r="H1983" s="217" t="str">
        <f ca="1">IF(ISERROR($V1983),"",OFFSET('Smelter Look-up'!$G$4,$V1983-4,0))</f>
        <v/>
      </c>
      <c r="I1983" s="218" t="str">
        <f ca="1">IF(ISERROR($V1983),"",OFFSET('Smelter Look-up'!$H$4,$V1983-4,0))</f>
        <v/>
      </c>
      <c r="J1983" s="218" t="str">
        <f ca="1">IF(ISERROR($V1983),"",OFFSET('Smelter Look-up'!$I$4,$V1983-4,0))</f>
        <v/>
      </c>
      <c r="K1983" s="272"/>
      <c r="L1983" s="272"/>
      <c r="M1983" s="272"/>
      <c r="N1983" s="272"/>
      <c r="O1983" s="272"/>
      <c r="P1983" s="219"/>
      <c r="Q1983" s="273"/>
      <c r="R1983" s="216" t="str">
        <f ca="1">IF(ISERROR($V1983),"",OFFSET('Smelter Look-up'!$C$4,$V1983-4,0)&amp;"")</f>
        <v/>
      </c>
      <c r="S1983" s="224" t="str">
        <f t="shared" ca="1" si="282"/>
        <v/>
      </c>
      <c r="T1983" s="224" t="str">
        <f ca="1">IF(B1983="","",IF(ISERROR(MATCH($J1983,SorP!$B$1:$B$6230,0)),"",INDIRECT("'SorP'!$A$"&amp;MATCH($J1983,SorP!$B$1:$B$6230,0))))</f>
        <v/>
      </c>
      <c r="U1983" s="240"/>
      <c r="V1983" s="274" t="e">
        <f>IF(C1983="",NA(),MATCH($B1983&amp;$C1983,'Smelter Look-up'!$J:$J,0))</f>
        <v>#N/A</v>
      </c>
      <c r="W1983" s="275"/>
      <c r="X1983" s="275">
        <f t="shared" ca="1" si="283"/>
        <v>0</v>
      </c>
      <c r="Y1983" s="275"/>
      <c r="Z1983" s="275"/>
      <c r="AB1983" s="277" t="str">
        <f t="shared" si="284"/>
        <v/>
      </c>
    </row>
    <row r="1984" spans="1:28" s="276" customFormat="1" ht="20.25">
      <c r="A1984" s="330"/>
      <c r="B1984" s="216" t="str">
        <f>IF(LEN(A1984)=0,"",INDEX('Smelter Look-up'!$A:$A,MATCH($A1984,'Smelter Look-up'!$E:$E,0)))</f>
        <v/>
      </c>
      <c r="C1984" s="220" t="str">
        <f>IF(LEN(A1984)=0,"",INDEX('Smelter Look-up'!$C:$C,MATCH($A1984,'Smelter Look-up'!$E:$E,0)))</f>
        <v/>
      </c>
      <c r="D1984" s="282"/>
      <c r="E1984" s="216" t="str">
        <f ca="1">IF(ISERROR($V1984),"",OFFSET('Smelter Look-up'!$D$4,$V1984-4,0)&amp;"")</f>
        <v/>
      </c>
      <c r="F1984" s="216" t="str">
        <f ca="1">IF(ISERROR($V1984),"",OFFSET('Smelter Look-up'!$E$4,$V1984-4,0))</f>
        <v/>
      </c>
      <c r="G1984" s="216" t="str">
        <f ca="1">IF(C1984=$X$4,"Enter smelter details",IF(ISERROR($V1984),"",OFFSET('Smelter Look-up'!$F$4,$V1984-4,0)))</f>
        <v/>
      </c>
      <c r="H1984" s="217" t="str">
        <f ca="1">IF(ISERROR($V1984),"",OFFSET('Smelter Look-up'!$G$4,$V1984-4,0))</f>
        <v/>
      </c>
      <c r="I1984" s="218" t="str">
        <f ca="1">IF(ISERROR($V1984),"",OFFSET('Smelter Look-up'!$H$4,$V1984-4,0))</f>
        <v/>
      </c>
      <c r="J1984" s="218" t="str">
        <f ca="1">IF(ISERROR($V1984),"",OFFSET('Smelter Look-up'!$I$4,$V1984-4,0))</f>
        <v/>
      </c>
      <c r="K1984" s="272"/>
      <c r="L1984" s="272"/>
      <c r="M1984" s="272"/>
      <c r="N1984" s="272"/>
      <c r="O1984" s="272"/>
      <c r="P1984" s="219"/>
      <c r="Q1984" s="273"/>
      <c r="R1984" s="216" t="str">
        <f ca="1">IF(ISERROR($V1984),"",OFFSET('Smelter Look-up'!$C$4,$V1984-4,0)&amp;"")</f>
        <v/>
      </c>
      <c r="S1984" s="224" t="str">
        <f t="shared" ca="1" si="282"/>
        <v/>
      </c>
      <c r="T1984" s="224" t="str">
        <f ca="1">IF(B1984="","",IF(ISERROR(MATCH($J1984,SorP!$B$1:$B$6230,0)),"",INDIRECT("'SorP'!$A$"&amp;MATCH($J1984,SorP!$B$1:$B$6230,0))))</f>
        <v/>
      </c>
      <c r="U1984" s="240"/>
      <c r="V1984" s="274" t="e">
        <f>IF(C1984="",NA(),MATCH($B1984&amp;$C1984,'Smelter Look-up'!$J:$J,0))</f>
        <v>#N/A</v>
      </c>
      <c r="W1984" s="275"/>
      <c r="X1984" s="275">
        <f t="shared" ca="1" si="283"/>
        <v>0</v>
      </c>
      <c r="Y1984" s="275"/>
      <c r="Z1984" s="275"/>
      <c r="AB1984" s="277" t="str">
        <f t="shared" si="284"/>
        <v/>
      </c>
    </row>
    <row r="1985" spans="1:28" s="276" customFormat="1" ht="20.25">
      <c r="A1985" s="330"/>
      <c r="B1985" s="216" t="str">
        <f>IF(LEN(A1985)=0,"",INDEX('Smelter Look-up'!$A:$A,MATCH($A1985,'Smelter Look-up'!$E:$E,0)))</f>
        <v/>
      </c>
      <c r="C1985" s="220" t="str">
        <f>IF(LEN(A1985)=0,"",INDEX('Smelter Look-up'!$C:$C,MATCH($A1985,'Smelter Look-up'!$E:$E,0)))</f>
        <v/>
      </c>
      <c r="D1985" s="282"/>
      <c r="E1985" s="216" t="str">
        <f ca="1">IF(ISERROR($V1985),"",OFFSET('Smelter Look-up'!$D$4,$V1985-4,0)&amp;"")</f>
        <v/>
      </c>
      <c r="F1985" s="216" t="str">
        <f ca="1">IF(ISERROR($V1985),"",OFFSET('Smelter Look-up'!$E$4,$V1985-4,0))</f>
        <v/>
      </c>
      <c r="G1985" s="216" t="str">
        <f ca="1">IF(C1985=$X$4,"Enter smelter details",IF(ISERROR($V1985),"",OFFSET('Smelter Look-up'!$F$4,$V1985-4,0)))</f>
        <v/>
      </c>
      <c r="H1985" s="217" t="str">
        <f ca="1">IF(ISERROR($V1985),"",OFFSET('Smelter Look-up'!$G$4,$V1985-4,0))</f>
        <v/>
      </c>
      <c r="I1985" s="218" t="str">
        <f ca="1">IF(ISERROR($V1985),"",OFFSET('Smelter Look-up'!$H$4,$V1985-4,0))</f>
        <v/>
      </c>
      <c r="J1985" s="218" t="str">
        <f ca="1">IF(ISERROR($V1985),"",OFFSET('Smelter Look-up'!$I$4,$V1985-4,0))</f>
        <v/>
      </c>
      <c r="K1985" s="272"/>
      <c r="L1985" s="272"/>
      <c r="M1985" s="272"/>
      <c r="N1985" s="272"/>
      <c r="O1985" s="272"/>
      <c r="P1985" s="219"/>
      <c r="Q1985" s="273"/>
      <c r="R1985" s="216" t="str">
        <f ca="1">IF(ISERROR($V1985),"",OFFSET('Smelter Look-up'!$C$4,$V1985-4,0)&amp;"")</f>
        <v/>
      </c>
      <c r="S1985" s="224" t="str">
        <f t="shared" ca="1" si="282"/>
        <v/>
      </c>
      <c r="T1985" s="224" t="str">
        <f ca="1">IF(B1985="","",IF(ISERROR(MATCH($J1985,SorP!$B$1:$B$6230,0)),"",INDIRECT("'SorP'!$A$"&amp;MATCH($J1985,SorP!$B$1:$B$6230,0))))</f>
        <v/>
      </c>
      <c r="U1985" s="240"/>
      <c r="V1985" s="274" t="e">
        <f>IF(C1985="",NA(),MATCH($B1985&amp;$C1985,'Smelter Look-up'!$J:$J,0))</f>
        <v>#N/A</v>
      </c>
      <c r="W1985" s="275"/>
      <c r="X1985" s="275">
        <f t="shared" ca="1" si="283"/>
        <v>0</v>
      </c>
      <c r="Y1985" s="275"/>
      <c r="Z1985" s="275"/>
      <c r="AB1985" s="277" t="str">
        <f t="shared" si="284"/>
        <v/>
      </c>
    </row>
    <row r="1986" spans="1:28" s="276" customFormat="1" ht="20.25">
      <c r="A1986" s="330"/>
      <c r="B1986" s="216" t="str">
        <f>IF(LEN(A1986)=0,"",INDEX('Smelter Look-up'!$A:$A,MATCH($A1986,'Smelter Look-up'!$E:$E,0)))</f>
        <v/>
      </c>
      <c r="C1986" s="220" t="str">
        <f>IF(LEN(A1986)=0,"",INDEX('Smelter Look-up'!$C:$C,MATCH($A1986,'Smelter Look-up'!$E:$E,0)))</f>
        <v/>
      </c>
      <c r="D1986" s="282"/>
      <c r="E1986" s="216" t="str">
        <f ca="1">IF(ISERROR($V1986),"",OFFSET('Smelter Look-up'!$D$4,$V1986-4,0)&amp;"")</f>
        <v/>
      </c>
      <c r="F1986" s="216" t="str">
        <f ca="1">IF(ISERROR($V1986),"",OFFSET('Smelter Look-up'!$E$4,$V1986-4,0))</f>
        <v/>
      </c>
      <c r="G1986" s="216" t="str">
        <f ca="1">IF(C1986=$X$4,"Enter smelter details",IF(ISERROR($V1986),"",OFFSET('Smelter Look-up'!$F$4,$V1986-4,0)))</f>
        <v/>
      </c>
      <c r="H1986" s="217" t="str">
        <f ca="1">IF(ISERROR($V1986),"",OFFSET('Smelter Look-up'!$G$4,$V1986-4,0))</f>
        <v/>
      </c>
      <c r="I1986" s="218" t="str">
        <f ca="1">IF(ISERROR($V1986),"",OFFSET('Smelter Look-up'!$H$4,$V1986-4,0))</f>
        <v/>
      </c>
      <c r="J1986" s="218" t="str">
        <f ca="1">IF(ISERROR($V1986),"",OFFSET('Smelter Look-up'!$I$4,$V1986-4,0))</f>
        <v/>
      </c>
      <c r="K1986" s="272"/>
      <c r="L1986" s="272"/>
      <c r="M1986" s="272"/>
      <c r="N1986" s="272"/>
      <c r="O1986" s="272"/>
      <c r="P1986" s="219"/>
      <c r="Q1986" s="273"/>
      <c r="R1986" s="216" t="str">
        <f ca="1">IF(ISERROR($V1986),"",OFFSET('Smelter Look-up'!$C$4,$V1986-4,0)&amp;"")</f>
        <v/>
      </c>
      <c r="S1986" s="224" t="str">
        <f t="shared" ca="1" si="282"/>
        <v/>
      </c>
      <c r="T1986" s="224" t="str">
        <f ca="1">IF(B1986="","",IF(ISERROR(MATCH($J1986,SorP!$B$1:$B$6230,0)),"",INDIRECT("'SorP'!$A$"&amp;MATCH($J1986,SorP!$B$1:$B$6230,0))))</f>
        <v/>
      </c>
      <c r="U1986" s="240"/>
      <c r="V1986" s="274" t="e">
        <f>IF(C1986="",NA(),MATCH($B1986&amp;$C1986,'Smelter Look-up'!$J:$J,0))</f>
        <v>#N/A</v>
      </c>
      <c r="W1986" s="275"/>
      <c r="X1986" s="275">
        <f t="shared" ca="1" si="283"/>
        <v>0</v>
      </c>
      <c r="Y1986" s="275"/>
      <c r="Z1986" s="275"/>
      <c r="AB1986" s="277" t="str">
        <f t="shared" si="284"/>
        <v/>
      </c>
    </row>
    <row r="1987" spans="1:28" s="276" customFormat="1" ht="20.25">
      <c r="A1987" s="330"/>
      <c r="B1987" s="216" t="str">
        <f>IF(LEN(A1987)=0,"",INDEX('Smelter Look-up'!$A:$A,MATCH($A1987,'Smelter Look-up'!$E:$E,0)))</f>
        <v/>
      </c>
      <c r="C1987" s="220" t="str">
        <f>IF(LEN(A1987)=0,"",INDEX('Smelter Look-up'!$C:$C,MATCH($A1987,'Smelter Look-up'!$E:$E,0)))</f>
        <v/>
      </c>
      <c r="D1987" s="282"/>
      <c r="E1987" s="216" t="str">
        <f ca="1">IF(ISERROR($V1987),"",OFFSET('Smelter Look-up'!$D$4,$V1987-4,0)&amp;"")</f>
        <v/>
      </c>
      <c r="F1987" s="216" t="str">
        <f ca="1">IF(ISERROR($V1987),"",OFFSET('Smelter Look-up'!$E$4,$V1987-4,0))</f>
        <v/>
      </c>
      <c r="G1987" s="216" t="str">
        <f ca="1">IF(C1987=$X$4,"Enter smelter details",IF(ISERROR($V1987),"",OFFSET('Smelter Look-up'!$F$4,$V1987-4,0)))</f>
        <v/>
      </c>
      <c r="H1987" s="217" t="str">
        <f ca="1">IF(ISERROR($V1987),"",OFFSET('Smelter Look-up'!$G$4,$V1987-4,0))</f>
        <v/>
      </c>
      <c r="I1987" s="218" t="str">
        <f ca="1">IF(ISERROR($V1987),"",OFFSET('Smelter Look-up'!$H$4,$V1987-4,0))</f>
        <v/>
      </c>
      <c r="J1987" s="218" t="str">
        <f ca="1">IF(ISERROR($V1987),"",OFFSET('Smelter Look-up'!$I$4,$V1987-4,0))</f>
        <v/>
      </c>
      <c r="K1987" s="272"/>
      <c r="L1987" s="272"/>
      <c r="M1987" s="272"/>
      <c r="N1987" s="272"/>
      <c r="O1987" s="272"/>
      <c r="P1987" s="219"/>
      <c r="Q1987" s="273"/>
      <c r="R1987" s="216" t="str">
        <f ca="1">IF(ISERROR($V1987),"",OFFSET('Smelter Look-up'!$C$4,$V1987-4,0)&amp;"")</f>
        <v/>
      </c>
      <c r="S1987" s="224" t="str">
        <f t="shared" ca="1" si="282"/>
        <v/>
      </c>
      <c r="T1987" s="224" t="str">
        <f ca="1">IF(B1987="","",IF(ISERROR(MATCH($J1987,SorP!$B$1:$B$6230,0)),"",INDIRECT("'SorP'!$A$"&amp;MATCH($J1987,SorP!$B$1:$B$6230,0))))</f>
        <v/>
      </c>
      <c r="U1987" s="240"/>
      <c r="V1987" s="274" t="e">
        <f>IF(C1987="",NA(),MATCH($B1987&amp;$C1987,'Smelter Look-up'!$J:$J,0))</f>
        <v>#N/A</v>
      </c>
      <c r="W1987" s="275"/>
      <c r="X1987" s="275">
        <f t="shared" ca="1" si="283"/>
        <v>0</v>
      </c>
      <c r="Y1987" s="275"/>
      <c r="Z1987" s="275"/>
      <c r="AB1987" s="277" t="str">
        <f t="shared" si="284"/>
        <v/>
      </c>
    </row>
    <row r="1988" spans="1:28" s="276" customFormat="1" ht="20.25">
      <c r="A1988" s="330"/>
      <c r="B1988" s="216" t="str">
        <f>IF(LEN(A1988)=0,"",INDEX('Smelter Look-up'!$A:$A,MATCH($A1988,'Smelter Look-up'!$E:$E,0)))</f>
        <v/>
      </c>
      <c r="C1988" s="220" t="str">
        <f>IF(LEN(A1988)=0,"",INDEX('Smelter Look-up'!$C:$C,MATCH($A1988,'Smelter Look-up'!$E:$E,0)))</f>
        <v/>
      </c>
      <c r="D1988" s="282"/>
      <c r="E1988" s="216" t="str">
        <f ca="1">IF(ISERROR($V1988),"",OFFSET('Smelter Look-up'!$D$4,$V1988-4,0)&amp;"")</f>
        <v/>
      </c>
      <c r="F1988" s="216" t="str">
        <f ca="1">IF(ISERROR($V1988),"",OFFSET('Smelter Look-up'!$E$4,$V1988-4,0))</f>
        <v/>
      </c>
      <c r="G1988" s="216" t="str">
        <f ca="1">IF(C1988=$X$4,"Enter smelter details",IF(ISERROR($V1988),"",OFFSET('Smelter Look-up'!$F$4,$V1988-4,0)))</f>
        <v/>
      </c>
      <c r="H1988" s="217" t="str">
        <f ca="1">IF(ISERROR($V1988),"",OFFSET('Smelter Look-up'!$G$4,$V1988-4,0))</f>
        <v/>
      </c>
      <c r="I1988" s="218" t="str">
        <f ca="1">IF(ISERROR($V1988),"",OFFSET('Smelter Look-up'!$H$4,$V1988-4,0))</f>
        <v/>
      </c>
      <c r="J1988" s="218" t="str">
        <f ca="1">IF(ISERROR($V1988),"",OFFSET('Smelter Look-up'!$I$4,$V1988-4,0))</f>
        <v/>
      </c>
      <c r="K1988" s="272"/>
      <c r="L1988" s="272"/>
      <c r="M1988" s="272"/>
      <c r="N1988" s="272"/>
      <c r="O1988" s="272"/>
      <c r="P1988" s="219"/>
      <c r="Q1988" s="273"/>
      <c r="R1988" s="216" t="str">
        <f ca="1">IF(ISERROR($V1988),"",OFFSET('Smelter Look-up'!$C$4,$V1988-4,0)&amp;"")</f>
        <v/>
      </c>
      <c r="S1988" s="224" t="str">
        <f t="shared" ca="1" si="282"/>
        <v/>
      </c>
      <c r="T1988" s="224" t="str">
        <f ca="1">IF(B1988="","",IF(ISERROR(MATCH($J1988,SorP!$B$1:$B$6230,0)),"",INDIRECT("'SorP'!$A$"&amp;MATCH($J1988,SorP!$B$1:$B$6230,0))))</f>
        <v/>
      </c>
      <c r="U1988" s="240"/>
      <c r="V1988" s="274" t="e">
        <f>IF(C1988="",NA(),MATCH($B1988&amp;$C1988,'Smelter Look-up'!$J:$J,0))</f>
        <v>#N/A</v>
      </c>
      <c r="W1988" s="275"/>
      <c r="X1988" s="275">
        <f t="shared" ca="1" si="283"/>
        <v>0</v>
      </c>
      <c r="Y1988" s="275"/>
      <c r="Z1988" s="275"/>
      <c r="AB1988" s="277" t="str">
        <f t="shared" si="284"/>
        <v/>
      </c>
    </row>
    <row r="1989" spans="1:28" s="276" customFormat="1" ht="20.25">
      <c r="A1989" s="330"/>
      <c r="B1989" s="216" t="str">
        <f>IF(LEN(A1989)=0,"",INDEX('Smelter Look-up'!$A:$A,MATCH($A1989,'Smelter Look-up'!$E:$E,0)))</f>
        <v/>
      </c>
      <c r="C1989" s="220" t="str">
        <f>IF(LEN(A1989)=0,"",INDEX('Smelter Look-up'!$C:$C,MATCH($A1989,'Smelter Look-up'!$E:$E,0)))</f>
        <v/>
      </c>
      <c r="D1989" s="282"/>
      <c r="E1989" s="216" t="str">
        <f ca="1">IF(ISERROR($V1989),"",OFFSET('Smelter Look-up'!$D$4,$V1989-4,0)&amp;"")</f>
        <v/>
      </c>
      <c r="F1989" s="216" t="str">
        <f ca="1">IF(ISERROR($V1989),"",OFFSET('Smelter Look-up'!$E$4,$V1989-4,0))</f>
        <v/>
      </c>
      <c r="G1989" s="216" t="str">
        <f ca="1">IF(C1989=$X$4,"Enter smelter details",IF(ISERROR($V1989),"",OFFSET('Smelter Look-up'!$F$4,$V1989-4,0)))</f>
        <v/>
      </c>
      <c r="H1989" s="217" t="str">
        <f ca="1">IF(ISERROR($V1989),"",OFFSET('Smelter Look-up'!$G$4,$V1989-4,0))</f>
        <v/>
      </c>
      <c r="I1989" s="218" t="str">
        <f ca="1">IF(ISERROR($V1989),"",OFFSET('Smelter Look-up'!$H$4,$V1989-4,0))</f>
        <v/>
      </c>
      <c r="J1989" s="218" t="str">
        <f ca="1">IF(ISERROR($V1989),"",OFFSET('Smelter Look-up'!$I$4,$V1989-4,0))</f>
        <v/>
      </c>
      <c r="K1989" s="272"/>
      <c r="L1989" s="272"/>
      <c r="M1989" s="272"/>
      <c r="N1989" s="272"/>
      <c r="O1989" s="272"/>
      <c r="P1989" s="219"/>
      <c r="Q1989" s="273"/>
      <c r="R1989" s="216" t="str">
        <f ca="1">IF(ISERROR($V1989),"",OFFSET('Smelter Look-up'!$C$4,$V1989-4,0)&amp;"")</f>
        <v/>
      </c>
      <c r="S1989" s="224" t="str">
        <f t="shared" ca="1" si="282"/>
        <v/>
      </c>
      <c r="T1989" s="224" t="str">
        <f ca="1">IF(B1989="","",IF(ISERROR(MATCH($J1989,SorP!$B$1:$B$6230,0)),"",INDIRECT("'SorP'!$A$"&amp;MATCH($J1989,SorP!$B$1:$B$6230,0))))</f>
        <v/>
      </c>
      <c r="U1989" s="240"/>
      <c r="V1989" s="274" t="e">
        <f>IF(C1989="",NA(),MATCH($B1989&amp;$C1989,'Smelter Look-up'!$J:$J,0))</f>
        <v>#N/A</v>
      </c>
      <c r="W1989" s="275"/>
      <c r="X1989" s="275">
        <f t="shared" ca="1" si="283"/>
        <v>0</v>
      </c>
      <c r="Y1989" s="275"/>
      <c r="Z1989" s="275"/>
      <c r="AB1989" s="277" t="str">
        <f t="shared" si="284"/>
        <v/>
      </c>
    </row>
    <row r="1990" spans="1:28" s="276" customFormat="1" ht="20.25">
      <c r="A1990" s="330"/>
      <c r="B1990" s="216" t="str">
        <f>IF(LEN(A1990)=0,"",INDEX('Smelter Look-up'!$A:$A,MATCH($A1990,'Smelter Look-up'!$E:$E,0)))</f>
        <v/>
      </c>
      <c r="C1990" s="220" t="str">
        <f>IF(LEN(A1990)=0,"",INDEX('Smelter Look-up'!$C:$C,MATCH($A1990,'Smelter Look-up'!$E:$E,0)))</f>
        <v/>
      </c>
      <c r="D1990" s="282"/>
      <c r="E1990" s="216" t="str">
        <f ca="1">IF(ISERROR($V1990),"",OFFSET('Smelter Look-up'!$D$4,$V1990-4,0)&amp;"")</f>
        <v/>
      </c>
      <c r="F1990" s="216" t="str">
        <f ca="1">IF(ISERROR($V1990),"",OFFSET('Smelter Look-up'!$E$4,$V1990-4,0))</f>
        <v/>
      </c>
      <c r="G1990" s="216" t="str">
        <f ca="1">IF(C1990=$X$4,"Enter smelter details",IF(ISERROR($V1990),"",OFFSET('Smelter Look-up'!$F$4,$V1990-4,0)))</f>
        <v/>
      </c>
      <c r="H1990" s="217" t="str">
        <f ca="1">IF(ISERROR($V1990),"",OFFSET('Smelter Look-up'!$G$4,$V1990-4,0))</f>
        <v/>
      </c>
      <c r="I1990" s="218" t="str">
        <f ca="1">IF(ISERROR($V1990),"",OFFSET('Smelter Look-up'!$H$4,$V1990-4,0))</f>
        <v/>
      </c>
      <c r="J1990" s="218" t="str">
        <f ca="1">IF(ISERROR($V1990),"",OFFSET('Smelter Look-up'!$I$4,$V1990-4,0))</f>
        <v/>
      </c>
      <c r="K1990" s="272"/>
      <c r="L1990" s="272"/>
      <c r="M1990" s="272"/>
      <c r="N1990" s="272"/>
      <c r="O1990" s="272"/>
      <c r="P1990" s="219"/>
      <c r="Q1990" s="273"/>
      <c r="R1990" s="216" t="str">
        <f ca="1">IF(ISERROR($V1990),"",OFFSET('Smelter Look-up'!$C$4,$V1990-4,0)&amp;"")</f>
        <v/>
      </c>
      <c r="S1990" s="224" t="str">
        <f t="shared" ca="1" si="282"/>
        <v/>
      </c>
      <c r="T1990" s="224" t="str">
        <f ca="1">IF(B1990="","",IF(ISERROR(MATCH($J1990,SorP!$B$1:$B$6230,0)),"",INDIRECT("'SorP'!$A$"&amp;MATCH($J1990,SorP!$B$1:$B$6230,0))))</f>
        <v/>
      </c>
      <c r="U1990" s="240"/>
      <c r="V1990" s="274" t="e">
        <f>IF(C1990="",NA(),MATCH($B1990&amp;$C1990,'Smelter Look-up'!$J:$J,0))</f>
        <v>#N/A</v>
      </c>
      <c r="W1990" s="275"/>
      <c r="X1990" s="275">
        <f t="shared" ca="1" si="283"/>
        <v>0</v>
      </c>
      <c r="Y1990" s="275"/>
      <c r="Z1990" s="275"/>
      <c r="AB1990" s="277" t="str">
        <f t="shared" si="284"/>
        <v/>
      </c>
    </row>
    <row r="1991" spans="1:28" s="276" customFormat="1" ht="20.25">
      <c r="A1991" s="330"/>
      <c r="B1991" s="216" t="str">
        <f>IF(LEN(A1991)=0,"",INDEX('Smelter Look-up'!$A:$A,MATCH($A1991,'Smelter Look-up'!$E:$E,0)))</f>
        <v/>
      </c>
      <c r="C1991" s="220" t="str">
        <f>IF(LEN(A1991)=0,"",INDEX('Smelter Look-up'!$C:$C,MATCH($A1991,'Smelter Look-up'!$E:$E,0)))</f>
        <v/>
      </c>
      <c r="D1991" s="282"/>
      <c r="E1991" s="216" t="str">
        <f ca="1">IF(ISERROR($V1991),"",OFFSET('Smelter Look-up'!$D$4,$V1991-4,0)&amp;"")</f>
        <v/>
      </c>
      <c r="F1991" s="216" t="str">
        <f ca="1">IF(ISERROR($V1991),"",OFFSET('Smelter Look-up'!$E$4,$V1991-4,0))</f>
        <v/>
      </c>
      <c r="G1991" s="216" t="str">
        <f ca="1">IF(C1991=$X$4,"Enter smelter details",IF(ISERROR($V1991),"",OFFSET('Smelter Look-up'!$F$4,$V1991-4,0)))</f>
        <v/>
      </c>
      <c r="H1991" s="217" t="str">
        <f ca="1">IF(ISERROR($V1991),"",OFFSET('Smelter Look-up'!$G$4,$V1991-4,0))</f>
        <v/>
      </c>
      <c r="I1991" s="218" t="str">
        <f ca="1">IF(ISERROR($V1991),"",OFFSET('Smelter Look-up'!$H$4,$V1991-4,0))</f>
        <v/>
      </c>
      <c r="J1991" s="218" t="str">
        <f ca="1">IF(ISERROR($V1991),"",OFFSET('Smelter Look-up'!$I$4,$V1991-4,0))</f>
        <v/>
      </c>
      <c r="K1991" s="272"/>
      <c r="L1991" s="272"/>
      <c r="M1991" s="272"/>
      <c r="N1991" s="272"/>
      <c r="O1991" s="272"/>
      <c r="P1991" s="219"/>
      <c r="Q1991" s="273"/>
      <c r="R1991" s="216" t="str">
        <f ca="1">IF(ISERROR($V1991),"",OFFSET('Smelter Look-up'!$C$4,$V1991-4,0)&amp;"")</f>
        <v/>
      </c>
      <c r="S1991" s="224" t="str">
        <f t="shared" ca="1" si="282"/>
        <v/>
      </c>
      <c r="T1991" s="224" t="str">
        <f ca="1">IF(B1991="","",IF(ISERROR(MATCH($J1991,SorP!$B$1:$B$6230,0)),"",INDIRECT("'SorP'!$A$"&amp;MATCH($J1991,SorP!$B$1:$B$6230,0))))</f>
        <v/>
      </c>
      <c r="U1991" s="240"/>
      <c r="V1991" s="274" t="e">
        <f>IF(C1991="",NA(),MATCH($B1991&amp;$C1991,'Smelter Look-up'!$J:$J,0))</f>
        <v>#N/A</v>
      </c>
      <c r="W1991" s="275"/>
      <c r="X1991" s="275">
        <f t="shared" ca="1" si="283"/>
        <v>0</v>
      </c>
      <c r="Y1991" s="275"/>
      <c r="Z1991" s="275"/>
      <c r="AB1991" s="277" t="str">
        <f t="shared" si="284"/>
        <v/>
      </c>
    </row>
    <row r="1992" spans="1:28" s="276" customFormat="1" ht="20.25">
      <c r="A1992" s="330"/>
      <c r="B1992" s="216" t="str">
        <f>IF(LEN(A1992)=0,"",INDEX('Smelter Look-up'!$A:$A,MATCH($A1992,'Smelter Look-up'!$E:$E,0)))</f>
        <v/>
      </c>
      <c r="C1992" s="220" t="str">
        <f>IF(LEN(A1992)=0,"",INDEX('Smelter Look-up'!$C:$C,MATCH($A1992,'Smelter Look-up'!$E:$E,0)))</f>
        <v/>
      </c>
      <c r="D1992" s="282"/>
      <c r="E1992" s="216" t="str">
        <f ca="1">IF(ISERROR($V1992),"",OFFSET('Smelter Look-up'!$D$4,$V1992-4,0)&amp;"")</f>
        <v/>
      </c>
      <c r="F1992" s="216" t="str">
        <f ca="1">IF(ISERROR($V1992),"",OFFSET('Smelter Look-up'!$E$4,$V1992-4,0))</f>
        <v/>
      </c>
      <c r="G1992" s="216" t="str">
        <f ca="1">IF(C1992=$X$4,"Enter smelter details",IF(ISERROR($V1992),"",OFFSET('Smelter Look-up'!$F$4,$V1992-4,0)))</f>
        <v/>
      </c>
      <c r="H1992" s="217" t="str">
        <f ca="1">IF(ISERROR($V1992),"",OFFSET('Smelter Look-up'!$G$4,$V1992-4,0))</f>
        <v/>
      </c>
      <c r="I1992" s="218" t="str">
        <f ca="1">IF(ISERROR($V1992),"",OFFSET('Smelter Look-up'!$H$4,$V1992-4,0))</f>
        <v/>
      </c>
      <c r="J1992" s="218" t="str">
        <f ca="1">IF(ISERROR($V1992),"",OFFSET('Smelter Look-up'!$I$4,$V1992-4,0))</f>
        <v/>
      </c>
      <c r="K1992" s="272"/>
      <c r="L1992" s="272"/>
      <c r="M1992" s="272"/>
      <c r="N1992" s="272"/>
      <c r="O1992" s="272"/>
      <c r="P1992" s="219"/>
      <c r="Q1992" s="273"/>
      <c r="R1992" s="216" t="str">
        <f ca="1">IF(ISERROR($V1992),"",OFFSET('Smelter Look-up'!$C$4,$V1992-4,0)&amp;"")</f>
        <v/>
      </c>
      <c r="S1992" s="224" t="str">
        <f t="shared" ca="1" si="282"/>
        <v/>
      </c>
      <c r="T1992" s="224" t="str">
        <f ca="1">IF(B1992="","",IF(ISERROR(MATCH($J1992,SorP!$B$1:$B$6230,0)),"",INDIRECT("'SorP'!$A$"&amp;MATCH($J1992,SorP!$B$1:$B$6230,0))))</f>
        <v/>
      </c>
      <c r="U1992" s="240"/>
      <c r="V1992" s="274" t="e">
        <f>IF(C1992="",NA(),MATCH($B1992&amp;$C1992,'Smelter Look-up'!$J:$J,0))</f>
        <v>#N/A</v>
      </c>
      <c r="W1992" s="275"/>
      <c r="X1992" s="275">
        <f t="shared" ca="1" si="283"/>
        <v>0</v>
      </c>
      <c r="Y1992" s="275"/>
      <c r="Z1992" s="275"/>
      <c r="AB1992" s="277" t="str">
        <f t="shared" si="284"/>
        <v/>
      </c>
    </row>
    <row r="1993" spans="1:28" s="276" customFormat="1" ht="20.25">
      <c r="A1993" s="330"/>
      <c r="B1993" s="216" t="str">
        <f>IF(LEN(A1993)=0,"",INDEX('Smelter Look-up'!$A:$A,MATCH($A1993,'Smelter Look-up'!$E:$E,0)))</f>
        <v/>
      </c>
      <c r="C1993" s="220" t="str">
        <f>IF(LEN(A1993)=0,"",INDEX('Smelter Look-up'!$C:$C,MATCH($A1993,'Smelter Look-up'!$E:$E,0)))</f>
        <v/>
      </c>
      <c r="D1993" s="282"/>
      <c r="E1993" s="216" t="str">
        <f ca="1">IF(ISERROR($V1993),"",OFFSET('Smelter Look-up'!$D$4,$V1993-4,0)&amp;"")</f>
        <v/>
      </c>
      <c r="F1993" s="216" t="str">
        <f ca="1">IF(ISERROR($V1993),"",OFFSET('Smelter Look-up'!$E$4,$V1993-4,0))</f>
        <v/>
      </c>
      <c r="G1993" s="216" t="str">
        <f ca="1">IF(C1993=$X$4,"Enter smelter details",IF(ISERROR($V1993),"",OFFSET('Smelter Look-up'!$F$4,$V1993-4,0)))</f>
        <v/>
      </c>
      <c r="H1993" s="217" t="str">
        <f ca="1">IF(ISERROR($V1993),"",OFFSET('Smelter Look-up'!$G$4,$V1993-4,0))</f>
        <v/>
      </c>
      <c r="I1993" s="218" t="str">
        <f ca="1">IF(ISERROR($V1993),"",OFFSET('Smelter Look-up'!$H$4,$V1993-4,0))</f>
        <v/>
      </c>
      <c r="J1993" s="218" t="str">
        <f ca="1">IF(ISERROR($V1993),"",OFFSET('Smelter Look-up'!$I$4,$V1993-4,0))</f>
        <v/>
      </c>
      <c r="K1993" s="272"/>
      <c r="L1993" s="272"/>
      <c r="M1993" s="272"/>
      <c r="N1993" s="272"/>
      <c r="O1993" s="272"/>
      <c r="P1993" s="219"/>
      <c r="Q1993" s="273"/>
      <c r="R1993" s="216" t="str">
        <f ca="1">IF(ISERROR($V1993),"",OFFSET('Smelter Look-up'!$C$4,$V1993-4,0)&amp;"")</f>
        <v/>
      </c>
      <c r="S1993" s="224" t="str">
        <f t="shared" ca="1" si="282"/>
        <v/>
      </c>
      <c r="T1993" s="224" t="str">
        <f ca="1">IF(B1993="","",IF(ISERROR(MATCH($J1993,SorP!$B$1:$B$6230,0)),"",INDIRECT("'SorP'!$A$"&amp;MATCH($J1993,SorP!$B$1:$B$6230,0))))</f>
        <v/>
      </c>
      <c r="U1993" s="240"/>
      <c r="V1993" s="274" t="e">
        <f>IF(C1993="",NA(),MATCH($B1993&amp;$C1993,'Smelter Look-up'!$J:$J,0))</f>
        <v>#N/A</v>
      </c>
      <c r="W1993" s="275"/>
      <c r="X1993" s="275">
        <f t="shared" ca="1" si="283"/>
        <v>0</v>
      </c>
      <c r="Y1993" s="275"/>
      <c r="Z1993" s="275"/>
      <c r="AB1993" s="277" t="str">
        <f t="shared" si="284"/>
        <v/>
      </c>
    </row>
    <row r="1994" spans="1:28" s="276" customFormat="1" ht="20.25">
      <c r="A1994" s="330"/>
      <c r="B1994" s="216" t="str">
        <f>IF(LEN(A1994)=0,"",INDEX('Smelter Look-up'!$A:$A,MATCH($A1994,'Smelter Look-up'!$E:$E,0)))</f>
        <v/>
      </c>
      <c r="C1994" s="220" t="str">
        <f>IF(LEN(A1994)=0,"",INDEX('Smelter Look-up'!$C:$C,MATCH($A1994,'Smelter Look-up'!$E:$E,0)))</f>
        <v/>
      </c>
      <c r="D1994" s="282"/>
      <c r="E1994" s="216" t="str">
        <f ca="1">IF(ISERROR($V1994),"",OFFSET('Smelter Look-up'!$D$4,$V1994-4,0)&amp;"")</f>
        <v/>
      </c>
      <c r="F1994" s="216" t="str">
        <f ca="1">IF(ISERROR($V1994),"",OFFSET('Smelter Look-up'!$E$4,$V1994-4,0))</f>
        <v/>
      </c>
      <c r="G1994" s="216" t="str">
        <f ca="1">IF(C1994=$X$4,"Enter smelter details",IF(ISERROR($V1994),"",OFFSET('Smelter Look-up'!$F$4,$V1994-4,0)))</f>
        <v/>
      </c>
      <c r="H1994" s="217" t="str">
        <f ca="1">IF(ISERROR($V1994),"",OFFSET('Smelter Look-up'!$G$4,$V1994-4,0))</f>
        <v/>
      </c>
      <c r="I1994" s="218" t="str">
        <f ca="1">IF(ISERROR($V1994),"",OFFSET('Smelter Look-up'!$H$4,$V1994-4,0))</f>
        <v/>
      </c>
      <c r="J1994" s="218" t="str">
        <f ca="1">IF(ISERROR($V1994),"",OFFSET('Smelter Look-up'!$I$4,$V1994-4,0))</f>
        <v/>
      </c>
      <c r="K1994" s="272"/>
      <c r="L1994" s="272"/>
      <c r="M1994" s="272"/>
      <c r="N1994" s="272"/>
      <c r="O1994" s="272"/>
      <c r="P1994" s="219"/>
      <c r="Q1994" s="273"/>
      <c r="R1994" s="216" t="str">
        <f ca="1">IF(ISERROR($V1994),"",OFFSET('Smelter Look-up'!$C$4,$V1994-4,0)&amp;"")</f>
        <v/>
      </c>
      <c r="S1994" s="224" t="str">
        <f t="shared" ca="1" si="282"/>
        <v/>
      </c>
      <c r="T1994" s="224" t="str">
        <f ca="1">IF(B1994="","",IF(ISERROR(MATCH($J1994,SorP!$B$1:$B$6230,0)),"",INDIRECT("'SorP'!$A$"&amp;MATCH($J1994,SorP!$B$1:$B$6230,0))))</f>
        <v/>
      </c>
      <c r="U1994" s="240"/>
      <c r="V1994" s="274" t="e">
        <f>IF(C1994="",NA(),MATCH($B1994&amp;$C1994,'Smelter Look-up'!$J:$J,0))</f>
        <v>#N/A</v>
      </c>
      <c r="W1994" s="275"/>
      <c r="X1994" s="275">
        <f t="shared" ca="1" si="283"/>
        <v>0</v>
      </c>
      <c r="Y1994" s="275"/>
      <c r="Z1994" s="275"/>
      <c r="AB1994" s="277" t="str">
        <f t="shared" si="284"/>
        <v/>
      </c>
    </row>
    <row r="1995" spans="1:28" s="276" customFormat="1" ht="20.25">
      <c r="A1995" s="330"/>
      <c r="B1995" s="216" t="str">
        <f>IF(LEN(A1995)=0,"",INDEX('Smelter Look-up'!$A:$A,MATCH($A1995,'Smelter Look-up'!$E:$E,0)))</f>
        <v/>
      </c>
      <c r="C1995" s="220" t="str">
        <f>IF(LEN(A1995)=0,"",INDEX('Smelter Look-up'!$C:$C,MATCH($A1995,'Smelter Look-up'!$E:$E,0)))</f>
        <v/>
      </c>
      <c r="D1995" s="282"/>
      <c r="E1995" s="216" t="str">
        <f ca="1">IF(ISERROR($V1995),"",OFFSET('Smelter Look-up'!$D$4,$V1995-4,0)&amp;"")</f>
        <v/>
      </c>
      <c r="F1995" s="216" t="str">
        <f ca="1">IF(ISERROR($V1995),"",OFFSET('Smelter Look-up'!$E$4,$V1995-4,0))</f>
        <v/>
      </c>
      <c r="G1995" s="216" t="str">
        <f ca="1">IF(C1995=$X$4,"Enter smelter details",IF(ISERROR($V1995),"",OFFSET('Smelter Look-up'!$F$4,$V1995-4,0)))</f>
        <v/>
      </c>
      <c r="H1995" s="217" t="str">
        <f ca="1">IF(ISERROR($V1995),"",OFFSET('Smelter Look-up'!$G$4,$V1995-4,0))</f>
        <v/>
      </c>
      <c r="I1995" s="218" t="str">
        <f ca="1">IF(ISERROR($V1995),"",OFFSET('Smelter Look-up'!$H$4,$V1995-4,0))</f>
        <v/>
      </c>
      <c r="J1995" s="218" t="str">
        <f ca="1">IF(ISERROR($V1995),"",OFFSET('Smelter Look-up'!$I$4,$V1995-4,0))</f>
        <v/>
      </c>
      <c r="K1995" s="272"/>
      <c r="L1995" s="272"/>
      <c r="M1995" s="272"/>
      <c r="N1995" s="272"/>
      <c r="O1995" s="272"/>
      <c r="P1995" s="219"/>
      <c r="Q1995" s="273"/>
      <c r="R1995" s="216" t="str">
        <f ca="1">IF(ISERROR($V1995),"",OFFSET('Smelter Look-up'!$C$4,$V1995-4,0)&amp;"")</f>
        <v/>
      </c>
      <c r="S1995" s="224" t="str">
        <f t="shared" ca="1" si="282"/>
        <v/>
      </c>
      <c r="T1995" s="224" t="str">
        <f ca="1">IF(B1995="","",IF(ISERROR(MATCH($J1995,SorP!$B$1:$B$6230,0)),"",INDIRECT("'SorP'!$A$"&amp;MATCH($J1995,SorP!$B$1:$B$6230,0))))</f>
        <v/>
      </c>
      <c r="U1995" s="240"/>
      <c r="V1995" s="274" t="e">
        <f>IF(C1995="",NA(),MATCH($B1995&amp;$C1995,'Smelter Look-up'!$J:$J,0))</f>
        <v>#N/A</v>
      </c>
      <c r="W1995" s="275"/>
      <c r="X1995" s="275">
        <f t="shared" ca="1" si="283"/>
        <v>0</v>
      </c>
      <c r="Y1995" s="275"/>
      <c r="Z1995" s="275"/>
      <c r="AB1995" s="277" t="str">
        <f t="shared" si="284"/>
        <v/>
      </c>
    </row>
    <row r="1996" spans="1:28" s="276" customFormat="1" ht="20.25">
      <c r="A1996" s="330"/>
      <c r="B1996" s="216" t="str">
        <f>IF(LEN(A1996)=0,"",INDEX('Smelter Look-up'!$A:$A,MATCH($A1996,'Smelter Look-up'!$E:$E,0)))</f>
        <v/>
      </c>
      <c r="C1996" s="220" t="str">
        <f>IF(LEN(A1996)=0,"",INDEX('Smelter Look-up'!$C:$C,MATCH($A1996,'Smelter Look-up'!$E:$E,0)))</f>
        <v/>
      </c>
      <c r="D1996" s="282"/>
      <c r="E1996" s="216" t="str">
        <f ca="1">IF(ISERROR($V1996),"",OFFSET('Smelter Look-up'!$D$4,$V1996-4,0)&amp;"")</f>
        <v/>
      </c>
      <c r="F1996" s="216" t="str">
        <f ca="1">IF(ISERROR($V1996),"",OFFSET('Smelter Look-up'!$E$4,$V1996-4,0))</f>
        <v/>
      </c>
      <c r="G1996" s="216" t="str">
        <f ca="1">IF(C1996=$X$4,"Enter smelter details",IF(ISERROR($V1996),"",OFFSET('Smelter Look-up'!$F$4,$V1996-4,0)))</f>
        <v/>
      </c>
      <c r="H1996" s="217" t="str">
        <f ca="1">IF(ISERROR($V1996),"",OFFSET('Smelter Look-up'!$G$4,$V1996-4,0))</f>
        <v/>
      </c>
      <c r="I1996" s="218" t="str">
        <f ca="1">IF(ISERROR($V1996),"",OFFSET('Smelter Look-up'!$H$4,$V1996-4,0))</f>
        <v/>
      </c>
      <c r="J1996" s="218" t="str">
        <f ca="1">IF(ISERROR($V1996),"",OFFSET('Smelter Look-up'!$I$4,$V1996-4,0))</f>
        <v/>
      </c>
      <c r="K1996" s="272"/>
      <c r="L1996" s="272"/>
      <c r="M1996" s="272"/>
      <c r="N1996" s="272"/>
      <c r="O1996" s="272"/>
      <c r="P1996" s="219"/>
      <c r="Q1996" s="273"/>
      <c r="R1996" s="216" t="str">
        <f ca="1">IF(ISERROR($V1996),"",OFFSET('Smelter Look-up'!$C$4,$V1996-4,0)&amp;"")</f>
        <v/>
      </c>
      <c r="S1996" s="224" t="str">
        <f t="shared" ca="1" si="282"/>
        <v/>
      </c>
      <c r="T1996" s="224" t="str">
        <f ca="1">IF(B1996="","",IF(ISERROR(MATCH($J1996,SorP!$B$1:$B$6230,0)),"",INDIRECT("'SorP'!$A$"&amp;MATCH($J1996,SorP!$B$1:$B$6230,0))))</f>
        <v/>
      </c>
      <c r="U1996" s="240"/>
      <c r="V1996" s="274" t="e">
        <f>IF(C1996="",NA(),MATCH($B1996&amp;$C1996,'Smelter Look-up'!$J:$J,0))</f>
        <v>#N/A</v>
      </c>
      <c r="W1996" s="275"/>
      <c r="X1996" s="275">
        <f t="shared" ca="1" si="283"/>
        <v>0</v>
      </c>
      <c r="Y1996" s="275"/>
      <c r="Z1996" s="275"/>
      <c r="AB1996" s="277" t="str">
        <f t="shared" si="284"/>
        <v/>
      </c>
    </row>
    <row r="1997" spans="1:28" s="276" customFormat="1" ht="20.25">
      <c r="A1997" s="330"/>
      <c r="B1997" s="216" t="str">
        <f>IF(LEN(A1997)=0,"",INDEX('Smelter Look-up'!$A:$A,MATCH($A1997,'Smelter Look-up'!$E:$E,0)))</f>
        <v/>
      </c>
      <c r="C1997" s="220" t="str">
        <f>IF(LEN(A1997)=0,"",INDEX('Smelter Look-up'!$C:$C,MATCH($A1997,'Smelter Look-up'!$E:$E,0)))</f>
        <v/>
      </c>
      <c r="D1997" s="282"/>
      <c r="E1997" s="216" t="str">
        <f ca="1">IF(ISERROR($V1997),"",OFFSET('Smelter Look-up'!$D$4,$V1997-4,0)&amp;"")</f>
        <v/>
      </c>
      <c r="F1997" s="216" t="str">
        <f ca="1">IF(ISERROR($V1997),"",OFFSET('Smelter Look-up'!$E$4,$V1997-4,0))</f>
        <v/>
      </c>
      <c r="G1997" s="216" t="str">
        <f ca="1">IF(C1997=$X$4,"Enter smelter details",IF(ISERROR($V1997),"",OFFSET('Smelter Look-up'!$F$4,$V1997-4,0)))</f>
        <v/>
      </c>
      <c r="H1997" s="217" t="str">
        <f ca="1">IF(ISERROR($V1997),"",OFFSET('Smelter Look-up'!$G$4,$V1997-4,0))</f>
        <v/>
      </c>
      <c r="I1997" s="218" t="str">
        <f ca="1">IF(ISERROR($V1997),"",OFFSET('Smelter Look-up'!$H$4,$V1997-4,0))</f>
        <v/>
      </c>
      <c r="J1997" s="218" t="str">
        <f ca="1">IF(ISERROR($V1997),"",OFFSET('Smelter Look-up'!$I$4,$V1997-4,0))</f>
        <v/>
      </c>
      <c r="K1997" s="272"/>
      <c r="L1997" s="272"/>
      <c r="M1997" s="272"/>
      <c r="N1997" s="272"/>
      <c r="O1997" s="272"/>
      <c r="P1997" s="219"/>
      <c r="Q1997" s="273"/>
      <c r="R1997" s="216" t="str">
        <f ca="1">IF(ISERROR($V1997),"",OFFSET('Smelter Look-up'!$C$4,$V1997-4,0)&amp;"")</f>
        <v/>
      </c>
      <c r="S1997" s="224" t="str">
        <f t="shared" ca="1" si="282"/>
        <v/>
      </c>
      <c r="T1997" s="224" t="str">
        <f ca="1">IF(B1997="","",IF(ISERROR(MATCH($J1997,SorP!$B$1:$B$6230,0)),"",INDIRECT("'SorP'!$A$"&amp;MATCH($J1997,SorP!$B$1:$B$6230,0))))</f>
        <v/>
      </c>
      <c r="U1997" s="240"/>
      <c r="V1997" s="274" t="e">
        <f>IF(C1997="",NA(),MATCH($B1997&amp;$C1997,'Smelter Look-up'!$J:$J,0))</f>
        <v>#N/A</v>
      </c>
      <c r="W1997" s="275"/>
      <c r="X1997" s="275">
        <f t="shared" ca="1" si="283"/>
        <v>0</v>
      </c>
      <c r="Y1997" s="275"/>
      <c r="Z1997" s="275"/>
      <c r="AB1997" s="277" t="str">
        <f t="shared" si="284"/>
        <v/>
      </c>
    </row>
    <row r="1998" spans="1:28" s="276" customFormat="1" ht="20.25">
      <c r="A1998" s="330"/>
      <c r="B1998" s="216" t="str">
        <f>IF(LEN(A1998)=0,"",INDEX('Smelter Look-up'!$A:$A,MATCH($A1998,'Smelter Look-up'!$E:$E,0)))</f>
        <v/>
      </c>
      <c r="C1998" s="220" t="str">
        <f>IF(LEN(A1998)=0,"",INDEX('Smelter Look-up'!$C:$C,MATCH($A1998,'Smelter Look-up'!$E:$E,0)))</f>
        <v/>
      </c>
      <c r="D1998" s="282"/>
      <c r="E1998" s="216" t="str">
        <f ca="1">IF(ISERROR($V1998),"",OFFSET('Smelter Look-up'!$D$4,$V1998-4,0)&amp;"")</f>
        <v/>
      </c>
      <c r="F1998" s="216" t="str">
        <f ca="1">IF(ISERROR($V1998),"",OFFSET('Smelter Look-up'!$E$4,$V1998-4,0))</f>
        <v/>
      </c>
      <c r="G1998" s="216" t="str">
        <f ca="1">IF(C1998=$X$4,"Enter smelter details",IF(ISERROR($V1998),"",OFFSET('Smelter Look-up'!$F$4,$V1998-4,0)))</f>
        <v/>
      </c>
      <c r="H1998" s="217" t="str">
        <f ca="1">IF(ISERROR($V1998),"",OFFSET('Smelter Look-up'!$G$4,$V1998-4,0))</f>
        <v/>
      </c>
      <c r="I1998" s="218" t="str">
        <f ca="1">IF(ISERROR($V1998),"",OFFSET('Smelter Look-up'!$H$4,$V1998-4,0))</f>
        <v/>
      </c>
      <c r="J1998" s="218" t="str">
        <f ca="1">IF(ISERROR($V1998),"",OFFSET('Smelter Look-up'!$I$4,$V1998-4,0))</f>
        <v/>
      </c>
      <c r="K1998" s="272"/>
      <c r="L1998" s="272"/>
      <c r="M1998" s="272"/>
      <c r="N1998" s="272"/>
      <c r="O1998" s="272"/>
      <c r="P1998" s="219"/>
      <c r="Q1998" s="273"/>
      <c r="R1998" s="216" t="str">
        <f ca="1">IF(ISERROR($V1998),"",OFFSET('Smelter Look-up'!$C$4,$V1998-4,0)&amp;"")</f>
        <v/>
      </c>
      <c r="S1998" s="224" t="str">
        <f t="shared" ca="1" si="282"/>
        <v/>
      </c>
      <c r="T1998" s="224" t="str">
        <f ca="1">IF(B1998="","",IF(ISERROR(MATCH($J1998,SorP!$B$1:$B$6230,0)),"",INDIRECT("'SorP'!$A$"&amp;MATCH($J1998,SorP!$B$1:$B$6230,0))))</f>
        <v/>
      </c>
      <c r="U1998" s="240"/>
      <c r="V1998" s="274" t="e">
        <f>IF(C1998="",NA(),MATCH($B1998&amp;$C1998,'Smelter Look-up'!$J:$J,0))</f>
        <v>#N/A</v>
      </c>
      <c r="W1998" s="275"/>
      <c r="X1998" s="275">
        <f t="shared" ca="1" si="283"/>
        <v>0</v>
      </c>
      <c r="Y1998" s="275"/>
      <c r="Z1998" s="275"/>
      <c r="AB1998" s="277" t="str">
        <f t="shared" si="284"/>
        <v/>
      </c>
    </row>
    <row r="1999" spans="1:28" s="276" customFormat="1" ht="20.25">
      <c r="A1999" s="330"/>
      <c r="B1999" s="216" t="str">
        <f>IF(LEN(A1999)=0,"",INDEX('Smelter Look-up'!$A:$A,MATCH($A1999,'Smelter Look-up'!$E:$E,0)))</f>
        <v/>
      </c>
      <c r="C1999" s="220" t="str">
        <f>IF(LEN(A1999)=0,"",INDEX('Smelter Look-up'!$C:$C,MATCH($A1999,'Smelter Look-up'!$E:$E,0)))</f>
        <v/>
      </c>
      <c r="D1999" s="282"/>
      <c r="E1999" s="216" t="str">
        <f ca="1">IF(ISERROR($V1999),"",OFFSET('Smelter Look-up'!$D$4,$V1999-4,0)&amp;"")</f>
        <v/>
      </c>
      <c r="F1999" s="216" t="str">
        <f ca="1">IF(ISERROR($V1999),"",OFFSET('Smelter Look-up'!$E$4,$V1999-4,0))</f>
        <v/>
      </c>
      <c r="G1999" s="216" t="str">
        <f ca="1">IF(C1999=$X$4,"Enter smelter details",IF(ISERROR($V1999),"",OFFSET('Smelter Look-up'!$F$4,$V1999-4,0)))</f>
        <v/>
      </c>
      <c r="H1999" s="217" t="str">
        <f ca="1">IF(ISERROR($V1999),"",OFFSET('Smelter Look-up'!$G$4,$V1999-4,0))</f>
        <v/>
      </c>
      <c r="I1999" s="218" t="str">
        <f ca="1">IF(ISERROR($V1999),"",OFFSET('Smelter Look-up'!$H$4,$V1999-4,0))</f>
        <v/>
      </c>
      <c r="J1999" s="218" t="str">
        <f ca="1">IF(ISERROR($V1999),"",OFFSET('Smelter Look-up'!$I$4,$V1999-4,0))</f>
        <v/>
      </c>
      <c r="K1999" s="272"/>
      <c r="L1999" s="272"/>
      <c r="M1999" s="272"/>
      <c r="N1999" s="272"/>
      <c r="O1999" s="272"/>
      <c r="P1999" s="219"/>
      <c r="Q1999" s="273"/>
      <c r="R1999" s="216" t="str">
        <f ca="1">IF(ISERROR($V1999),"",OFFSET('Smelter Look-up'!$C$4,$V1999-4,0)&amp;"")</f>
        <v/>
      </c>
      <c r="S1999" s="224" t="str">
        <f t="shared" ca="1" si="282"/>
        <v/>
      </c>
      <c r="T1999" s="224" t="str">
        <f ca="1">IF(B1999="","",IF(ISERROR(MATCH($J1999,SorP!$B$1:$B$6230,0)),"",INDIRECT("'SorP'!$A$"&amp;MATCH($J1999,SorP!$B$1:$B$6230,0))))</f>
        <v/>
      </c>
      <c r="U1999" s="240"/>
      <c r="V1999" s="274" t="e">
        <f>IF(C1999="",NA(),MATCH($B1999&amp;$C1999,'Smelter Look-up'!$J:$J,0))</f>
        <v>#N/A</v>
      </c>
      <c r="W1999" s="275"/>
      <c r="X1999" s="275">
        <f t="shared" ca="1" si="283"/>
        <v>0</v>
      </c>
      <c r="Y1999" s="275"/>
      <c r="Z1999" s="275"/>
      <c r="AB1999" s="277" t="str">
        <f t="shared" si="284"/>
        <v/>
      </c>
    </row>
    <row r="2000" spans="1:28" s="276" customFormat="1" ht="20.25">
      <c r="A2000" s="330"/>
      <c r="B2000" s="216" t="str">
        <f>IF(LEN(A2000)=0,"",INDEX('Smelter Look-up'!$A:$A,MATCH($A2000,'Smelter Look-up'!$E:$E,0)))</f>
        <v/>
      </c>
      <c r="C2000" s="220" t="str">
        <f>IF(LEN(A2000)=0,"",INDEX('Smelter Look-up'!$C:$C,MATCH($A2000,'Smelter Look-up'!$E:$E,0)))</f>
        <v/>
      </c>
      <c r="D2000" s="282"/>
      <c r="E2000" s="216" t="str">
        <f ca="1">IF(ISERROR($V2000),"",OFFSET('Smelter Look-up'!$D$4,$V2000-4,0)&amp;"")</f>
        <v/>
      </c>
      <c r="F2000" s="216" t="str">
        <f ca="1">IF(ISERROR($V2000),"",OFFSET('Smelter Look-up'!$E$4,$V2000-4,0))</f>
        <v/>
      </c>
      <c r="G2000" s="216" t="str">
        <f ca="1">IF(C2000=$X$4,"Enter smelter details",IF(ISERROR($V2000),"",OFFSET('Smelter Look-up'!$F$4,$V2000-4,0)))</f>
        <v/>
      </c>
      <c r="H2000" s="217" t="str">
        <f ca="1">IF(ISERROR($V2000),"",OFFSET('Smelter Look-up'!$G$4,$V2000-4,0))</f>
        <v/>
      </c>
      <c r="I2000" s="218" t="str">
        <f ca="1">IF(ISERROR($V2000),"",OFFSET('Smelter Look-up'!$H$4,$V2000-4,0))</f>
        <v/>
      </c>
      <c r="J2000" s="218" t="str">
        <f ca="1">IF(ISERROR($V2000),"",OFFSET('Smelter Look-up'!$I$4,$V2000-4,0))</f>
        <v/>
      </c>
      <c r="K2000" s="272"/>
      <c r="L2000" s="272"/>
      <c r="M2000" s="272"/>
      <c r="N2000" s="272"/>
      <c r="O2000" s="272"/>
      <c r="P2000" s="219"/>
      <c r="Q2000" s="273"/>
      <c r="R2000" s="216" t="str">
        <f ca="1">IF(ISERROR($V2000),"",OFFSET('Smelter Look-up'!$C$4,$V2000-4,0)&amp;"")</f>
        <v/>
      </c>
      <c r="S2000" s="224" t="str">
        <f t="shared" ca="1" si="282"/>
        <v/>
      </c>
      <c r="T2000" s="224" t="str">
        <f ca="1">IF(B2000="","",IF(ISERROR(MATCH($J2000,SorP!$B$1:$B$6230,0)),"",INDIRECT("'SorP'!$A$"&amp;MATCH($J2000,SorP!$B$1:$B$6230,0))))</f>
        <v/>
      </c>
      <c r="U2000" s="240"/>
      <c r="V2000" s="274" t="e">
        <f>IF(C2000="",NA(),MATCH($B2000&amp;$C2000,'Smelter Look-up'!$J:$J,0))</f>
        <v>#N/A</v>
      </c>
      <c r="W2000" s="275"/>
      <c r="X2000" s="275">
        <f t="shared" ca="1" si="283"/>
        <v>0</v>
      </c>
      <c r="Y2000" s="275"/>
      <c r="Z2000" s="275"/>
      <c r="AB2000" s="277" t="str">
        <f t="shared" si="284"/>
        <v/>
      </c>
    </row>
    <row r="2001" spans="1:28" s="276" customFormat="1" ht="20.25">
      <c r="A2001" s="330"/>
      <c r="B2001" s="216" t="str">
        <f>IF(LEN(A2001)=0,"",INDEX('Smelter Look-up'!$A:$A,MATCH($A2001,'Smelter Look-up'!$E:$E,0)))</f>
        <v/>
      </c>
      <c r="C2001" s="220" t="str">
        <f>IF(LEN(A2001)=0,"",INDEX('Smelter Look-up'!$C:$C,MATCH($A2001,'Smelter Look-up'!$E:$E,0)))</f>
        <v/>
      </c>
      <c r="D2001" s="282"/>
      <c r="E2001" s="216" t="str">
        <f ca="1">IF(ISERROR($V2001),"",OFFSET('Smelter Look-up'!$D$4,$V2001-4,0)&amp;"")</f>
        <v/>
      </c>
      <c r="F2001" s="216" t="str">
        <f ca="1">IF(ISERROR($V2001),"",OFFSET('Smelter Look-up'!$E$4,$V2001-4,0))</f>
        <v/>
      </c>
      <c r="G2001" s="216" t="str">
        <f ca="1">IF(C2001=$X$4,"Enter smelter details",IF(ISERROR($V2001),"",OFFSET('Smelter Look-up'!$F$4,$V2001-4,0)))</f>
        <v/>
      </c>
      <c r="H2001" s="217" t="str">
        <f ca="1">IF(ISERROR($V2001),"",OFFSET('Smelter Look-up'!$G$4,$V2001-4,0))</f>
        <v/>
      </c>
      <c r="I2001" s="218" t="str">
        <f ca="1">IF(ISERROR($V2001),"",OFFSET('Smelter Look-up'!$H$4,$V2001-4,0))</f>
        <v/>
      </c>
      <c r="J2001" s="218" t="str">
        <f ca="1">IF(ISERROR($V2001),"",OFFSET('Smelter Look-up'!$I$4,$V2001-4,0))</f>
        <v/>
      </c>
      <c r="K2001" s="272"/>
      <c r="L2001" s="272"/>
      <c r="M2001" s="272"/>
      <c r="N2001" s="272"/>
      <c r="O2001" s="272"/>
      <c r="P2001" s="219"/>
      <c r="Q2001" s="273"/>
      <c r="R2001" s="216" t="str">
        <f ca="1">IF(ISERROR($V2001),"",OFFSET('Smelter Look-up'!$C$4,$V2001-4,0)&amp;"")</f>
        <v/>
      </c>
      <c r="S2001" s="224" t="str">
        <f t="shared" ca="1" si="282"/>
        <v/>
      </c>
      <c r="T2001" s="224" t="str">
        <f ca="1">IF(B2001="","",IF(ISERROR(MATCH($J2001,SorP!$B$1:$B$6230,0)),"",INDIRECT("'SorP'!$A$"&amp;MATCH($J2001,SorP!$B$1:$B$6230,0))))</f>
        <v/>
      </c>
      <c r="U2001" s="240"/>
      <c r="V2001" s="274" t="e">
        <f>IF(C2001="",NA(),MATCH($B2001&amp;$C2001,'Smelter Look-up'!$J:$J,0))</f>
        <v>#N/A</v>
      </c>
      <c r="W2001" s="275"/>
      <c r="X2001" s="275">
        <f t="shared" ca="1" si="283"/>
        <v>0</v>
      </c>
      <c r="Y2001" s="275"/>
      <c r="Z2001" s="275"/>
      <c r="AB2001" s="277" t="str">
        <f t="shared" si="284"/>
        <v/>
      </c>
    </row>
    <row r="2002" spans="1:28" s="276" customFormat="1" ht="20.25">
      <c r="A2002" s="330"/>
      <c r="B2002" s="216" t="str">
        <f>IF(LEN(A2002)=0,"",INDEX('Smelter Look-up'!$A:$A,MATCH($A2002,'Smelter Look-up'!$E:$E,0)))</f>
        <v/>
      </c>
      <c r="C2002" s="220" t="str">
        <f>IF(LEN(A2002)=0,"",INDEX('Smelter Look-up'!$C:$C,MATCH($A2002,'Smelter Look-up'!$E:$E,0)))</f>
        <v/>
      </c>
      <c r="D2002" s="282"/>
      <c r="E2002" s="216" t="str">
        <f ca="1">IF(ISERROR($V2002),"",OFFSET('Smelter Look-up'!$D$4,$V2002-4,0)&amp;"")</f>
        <v/>
      </c>
      <c r="F2002" s="216" t="str">
        <f ca="1">IF(ISERROR($V2002),"",OFFSET('Smelter Look-up'!$E$4,$V2002-4,0))</f>
        <v/>
      </c>
      <c r="G2002" s="216" t="str">
        <f ca="1">IF(C2002=$X$4,"Enter smelter details",IF(ISERROR($V2002),"",OFFSET('Smelter Look-up'!$F$4,$V2002-4,0)))</f>
        <v/>
      </c>
      <c r="H2002" s="217" t="str">
        <f ca="1">IF(ISERROR($V2002),"",OFFSET('Smelter Look-up'!$G$4,$V2002-4,0))</f>
        <v/>
      </c>
      <c r="I2002" s="218" t="str">
        <f ca="1">IF(ISERROR($V2002),"",OFFSET('Smelter Look-up'!$H$4,$V2002-4,0))</f>
        <v/>
      </c>
      <c r="J2002" s="218" t="str">
        <f ca="1">IF(ISERROR($V2002),"",OFFSET('Smelter Look-up'!$I$4,$V2002-4,0))</f>
        <v/>
      </c>
      <c r="K2002" s="272"/>
      <c r="L2002" s="272"/>
      <c r="M2002" s="272"/>
      <c r="N2002" s="272"/>
      <c r="O2002" s="272"/>
      <c r="P2002" s="219"/>
      <c r="Q2002" s="273"/>
      <c r="R2002" s="216" t="str">
        <f ca="1">IF(ISERROR($V2002),"",OFFSET('Smelter Look-up'!$C$4,$V2002-4,0)&amp;"")</f>
        <v/>
      </c>
      <c r="S2002" s="224" t="str">
        <f t="shared" ca="1" si="282"/>
        <v/>
      </c>
      <c r="T2002" s="224" t="str">
        <f ca="1">IF(B2002="","",IF(ISERROR(MATCH($J2002,SorP!$B$1:$B$6230,0)),"",INDIRECT("'SorP'!$A$"&amp;MATCH($J2002,SorP!$B$1:$B$6230,0))))</f>
        <v/>
      </c>
      <c r="U2002" s="240"/>
      <c r="V2002" s="274" t="e">
        <f>IF(C2002="",NA(),MATCH($B2002&amp;$C2002,'Smelter Look-up'!$J:$J,0))</f>
        <v>#N/A</v>
      </c>
      <c r="W2002" s="275"/>
      <c r="X2002" s="275">
        <f t="shared" ca="1" si="283"/>
        <v>0</v>
      </c>
      <c r="Y2002" s="275"/>
      <c r="Z2002" s="275"/>
      <c r="AB2002" s="277" t="str">
        <f t="shared" si="284"/>
        <v/>
      </c>
    </row>
    <row r="2003" spans="1:28" s="276" customFormat="1" ht="20.25">
      <c r="A2003" s="330"/>
      <c r="B2003" s="216" t="str">
        <f>IF(LEN(A2003)=0,"",INDEX('Smelter Look-up'!$A:$A,MATCH($A2003,'Smelter Look-up'!$E:$E,0)))</f>
        <v/>
      </c>
      <c r="C2003" s="220" t="str">
        <f>IF(LEN(A2003)=0,"",INDEX('Smelter Look-up'!$C:$C,MATCH($A2003,'Smelter Look-up'!$E:$E,0)))</f>
        <v/>
      </c>
      <c r="D2003" s="282"/>
      <c r="E2003" s="216" t="str">
        <f ca="1">IF(ISERROR($V2003),"",OFFSET('Smelter Look-up'!$D$4,$V2003-4,0)&amp;"")</f>
        <v/>
      </c>
      <c r="F2003" s="216" t="str">
        <f ca="1">IF(ISERROR($V2003),"",OFFSET('Smelter Look-up'!$E$4,$V2003-4,0))</f>
        <v/>
      </c>
      <c r="G2003" s="216" t="str">
        <f ca="1">IF(C2003=$X$4,"Enter smelter details",IF(ISERROR($V2003),"",OFFSET('Smelter Look-up'!$F$4,$V2003-4,0)))</f>
        <v/>
      </c>
      <c r="H2003" s="217" t="str">
        <f ca="1">IF(ISERROR($V2003),"",OFFSET('Smelter Look-up'!$G$4,$V2003-4,0))</f>
        <v/>
      </c>
      <c r="I2003" s="218" t="str">
        <f ca="1">IF(ISERROR($V2003),"",OFFSET('Smelter Look-up'!$H$4,$V2003-4,0))</f>
        <v/>
      </c>
      <c r="J2003" s="218" t="str">
        <f ca="1">IF(ISERROR($V2003),"",OFFSET('Smelter Look-up'!$I$4,$V2003-4,0))</f>
        <v/>
      </c>
      <c r="K2003" s="272"/>
      <c r="L2003" s="272"/>
      <c r="M2003" s="272"/>
      <c r="N2003" s="272"/>
      <c r="O2003" s="272"/>
      <c r="P2003" s="219"/>
      <c r="Q2003" s="273"/>
      <c r="R2003" s="216" t="str">
        <f ca="1">IF(ISERROR($V2003),"",OFFSET('Smelter Look-up'!$C$4,$V2003-4,0)&amp;"")</f>
        <v/>
      </c>
      <c r="S2003" s="224" t="str">
        <f t="shared" ca="1" si="282"/>
        <v/>
      </c>
      <c r="T2003" s="224" t="str">
        <f ca="1">IF(B2003="","",IF(ISERROR(MATCH($J2003,SorP!$B$1:$B$6230,0)),"",INDIRECT("'SorP'!$A$"&amp;MATCH($J2003,SorP!$B$1:$B$6230,0))))</f>
        <v/>
      </c>
      <c r="U2003" s="240"/>
      <c r="V2003" s="274" t="e">
        <f>IF(C2003="",NA(),MATCH($B2003&amp;$C2003,'Smelter Look-up'!$J:$J,0))</f>
        <v>#N/A</v>
      </c>
      <c r="W2003" s="275"/>
      <c r="X2003" s="275">
        <f t="shared" ca="1" si="283"/>
        <v>0</v>
      </c>
      <c r="Y2003" s="275"/>
      <c r="Z2003" s="275"/>
      <c r="AB2003" s="277" t="str">
        <f t="shared" si="284"/>
        <v/>
      </c>
    </row>
    <row r="2004" spans="1:28" s="276" customFormat="1" ht="20.25">
      <c r="A2004" s="330"/>
      <c r="B2004" s="216" t="str">
        <f>IF(LEN(A2004)=0,"",INDEX('Smelter Look-up'!$A:$A,MATCH($A2004,'Smelter Look-up'!$E:$E,0)))</f>
        <v/>
      </c>
      <c r="C2004" s="220" t="str">
        <f>IF(LEN(A2004)=0,"",INDEX('Smelter Look-up'!$C:$C,MATCH($A2004,'Smelter Look-up'!$E:$E,0)))</f>
        <v/>
      </c>
      <c r="D2004" s="282"/>
      <c r="E2004" s="216" t="str">
        <f ca="1">IF(ISERROR($V2004),"",OFFSET('Smelter Look-up'!$D$4,$V2004-4,0)&amp;"")</f>
        <v/>
      </c>
      <c r="F2004" s="216" t="str">
        <f ca="1">IF(ISERROR($V2004),"",OFFSET('Smelter Look-up'!$E$4,$V2004-4,0))</f>
        <v/>
      </c>
      <c r="G2004" s="216" t="str">
        <f ca="1">IF(C2004=$X$4,"Enter smelter details",IF(ISERROR($V2004),"",OFFSET('Smelter Look-up'!$F$4,$V2004-4,0)))</f>
        <v/>
      </c>
      <c r="H2004" s="217" t="str">
        <f ca="1">IF(ISERROR($V2004),"",OFFSET('Smelter Look-up'!$G$4,$V2004-4,0))</f>
        <v/>
      </c>
      <c r="I2004" s="218" t="str">
        <f ca="1">IF(ISERROR($V2004),"",OFFSET('Smelter Look-up'!$H$4,$V2004-4,0))</f>
        <v/>
      </c>
      <c r="J2004" s="218" t="str">
        <f ca="1">IF(ISERROR($V2004),"",OFFSET('Smelter Look-up'!$I$4,$V2004-4,0))</f>
        <v/>
      </c>
      <c r="K2004" s="272"/>
      <c r="L2004" s="272"/>
      <c r="M2004" s="272"/>
      <c r="N2004" s="272"/>
      <c r="O2004" s="272"/>
      <c r="P2004" s="219"/>
      <c r="Q2004" s="273"/>
      <c r="R2004" s="216" t="str">
        <f ca="1">IF(ISERROR($V2004),"",OFFSET('Smelter Look-up'!$C$4,$V2004-4,0)&amp;"")</f>
        <v/>
      </c>
      <c r="S2004" s="224" t="str">
        <f t="shared" ca="1" si="282"/>
        <v/>
      </c>
      <c r="T2004" s="224" t="str">
        <f ca="1">IF(B2004="","",IF(ISERROR(MATCH($J2004,SorP!$B$1:$B$6230,0)),"",INDIRECT("'SorP'!$A$"&amp;MATCH($J2004,SorP!$B$1:$B$6230,0))))</f>
        <v/>
      </c>
      <c r="U2004" s="240"/>
      <c r="V2004" s="274" t="e">
        <f>IF(C2004="",NA(),MATCH($B2004&amp;$C2004,'Smelter Look-up'!$J:$J,0))</f>
        <v>#N/A</v>
      </c>
      <c r="W2004" s="275"/>
      <c r="X2004" s="275">
        <f t="shared" ca="1" si="283"/>
        <v>0</v>
      </c>
      <c r="Y2004" s="275"/>
      <c r="Z2004" s="275"/>
      <c r="AB2004" s="277" t="str">
        <f t="shared" si="284"/>
        <v/>
      </c>
    </row>
    <row r="2005" spans="1:28" s="276" customFormat="1" ht="20.25">
      <c r="A2005" s="330"/>
      <c r="B2005" s="216" t="str">
        <f>IF(LEN(A2005)=0,"",INDEX('Smelter Look-up'!$A:$A,MATCH($A2005,'Smelter Look-up'!$E:$E,0)))</f>
        <v/>
      </c>
      <c r="C2005" s="220" t="str">
        <f>IF(LEN(A2005)=0,"",INDEX('Smelter Look-up'!$C:$C,MATCH($A2005,'Smelter Look-up'!$E:$E,0)))</f>
        <v/>
      </c>
      <c r="D2005" s="282"/>
      <c r="E2005" s="216" t="str">
        <f ca="1">IF(ISERROR($V2005),"",OFFSET('Smelter Look-up'!$D$4,$V2005-4,0)&amp;"")</f>
        <v/>
      </c>
      <c r="F2005" s="216" t="str">
        <f ca="1">IF(ISERROR($V2005),"",OFFSET('Smelter Look-up'!$E$4,$V2005-4,0))</f>
        <v/>
      </c>
      <c r="G2005" s="216" t="str">
        <f ca="1">IF(C2005=$X$4,"Enter smelter details",IF(ISERROR($V2005),"",OFFSET('Smelter Look-up'!$F$4,$V2005-4,0)))</f>
        <v/>
      </c>
      <c r="H2005" s="217" t="str">
        <f ca="1">IF(ISERROR($V2005),"",OFFSET('Smelter Look-up'!$G$4,$V2005-4,0))</f>
        <v/>
      </c>
      <c r="I2005" s="218" t="str">
        <f ca="1">IF(ISERROR($V2005),"",OFFSET('Smelter Look-up'!$H$4,$V2005-4,0))</f>
        <v/>
      </c>
      <c r="J2005" s="218" t="str">
        <f ca="1">IF(ISERROR($V2005),"",OFFSET('Smelter Look-up'!$I$4,$V2005-4,0))</f>
        <v/>
      </c>
      <c r="K2005" s="272"/>
      <c r="L2005" s="272"/>
      <c r="M2005" s="272"/>
      <c r="N2005" s="272"/>
      <c r="O2005" s="272"/>
      <c r="P2005" s="219"/>
      <c r="Q2005" s="273"/>
      <c r="R2005" s="216" t="str">
        <f ca="1">IF(ISERROR($V2005),"",OFFSET('Smelter Look-up'!$C$4,$V2005-4,0)&amp;"")</f>
        <v/>
      </c>
      <c r="S2005" s="224" t="str">
        <f t="shared" ca="1" si="282"/>
        <v/>
      </c>
      <c r="T2005" s="224" t="str">
        <f ca="1">IF(B2005="","",IF(ISERROR(MATCH($J2005,SorP!$B$1:$B$6230,0)),"",INDIRECT("'SorP'!$A$"&amp;MATCH($J2005,SorP!$B$1:$B$6230,0))))</f>
        <v/>
      </c>
      <c r="U2005" s="240"/>
      <c r="V2005" s="274" t="e">
        <f>IF(C2005="",NA(),MATCH($B2005&amp;$C2005,'Smelter Look-up'!$J:$J,0))</f>
        <v>#N/A</v>
      </c>
      <c r="W2005" s="275"/>
      <c r="X2005" s="275">
        <f t="shared" ca="1" si="283"/>
        <v>0</v>
      </c>
      <c r="Y2005" s="275"/>
      <c r="Z2005" s="275"/>
      <c r="AB2005" s="277" t="str">
        <f t="shared" si="284"/>
        <v/>
      </c>
    </row>
    <row r="2006" spans="1:28" s="276" customFormat="1" ht="20.25">
      <c r="A2006" s="330"/>
      <c r="B2006" s="216" t="str">
        <f>IF(LEN(A2006)=0,"",INDEX('Smelter Look-up'!$A:$A,MATCH($A2006,'Smelter Look-up'!$E:$E,0)))</f>
        <v/>
      </c>
      <c r="C2006" s="220" t="str">
        <f>IF(LEN(A2006)=0,"",INDEX('Smelter Look-up'!$C:$C,MATCH($A2006,'Smelter Look-up'!$E:$E,0)))</f>
        <v/>
      </c>
      <c r="D2006" s="282"/>
      <c r="E2006" s="216" t="str">
        <f ca="1">IF(ISERROR($V2006),"",OFFSET('Smelter Look-up'!$D$4,$V2006-4,0)&amp;"")</f>
        <v/>
      </c>
      <c r="F2006" s="216" t="str">
        <f ca="1">IF(ISERROR($V2006),"",OFFSET('Smelter Look-up'!$E$4,$V2006-4,0))</f>
        <v/>
      </c>
      <c r="G2006" s="216" t="str">
        <f ca="1">IF(C2006=$X$4,"Enter smelter details",IF(ISERROR($V2006),"",OFFSET('Smelter Look-up'!$F$4,$V2006-4,0)))</f>
        <v/>
      </c>
      <c r="H2006" s="217" t="str">
        <f ca="1">IF(ISERROR($V2006),"",OFFSET('Smelter Look-up'!$G$4,$V2006-4,0))</f>
        <v/>
      </c>
      <c r="I2006" s="218" t="str">
        <f ca="1">IF(ISERROR($V2006),"",OFFSET('Smelter Look-up'!$H$4,$V2006-4,0))</f>
        <v/>
      </c>
      <c r="J2006" s="218" t="str">
        <f ca="1">IF(ISERROR($V2006),"",OFFSET('Smelter Look-up'!$I$4,$V2006-4,0))</f>
        <v/>
      </c>
      <c r="K2006" s="272"/>
      <c r="L2006" s="272"/>
      <c r="M2006" s="272"/>
      <c r="N2006" s="272"/>
      <c r="O2006" s="272"/>
      <c r="P2006" s="219"/>
      <c r="Q2006" s="273"/>
      <c r="R2006" s="216" t="str">
        <f ca="1">IF(ISERROR($V2006),"",OFFSET('Smelter Look-up'!$C$4,$V2006-4,0)&amp;"")</f>
        <v/>
      </c>
      <c r="S2006" s="224" t="str">
        <f t="shared" ca="1" si="282"/>
        <v/>
      </c>
      <c r="T2006" s="224" t="str">
        <f ca="1">IF(B2006="","",IF(ISERROR(MATCH($J2006,SorP!$B$1:$B$6230,0)),"",INDIRECT("'SorP'!$A$"&amp;MATCH($J2006,SorP!$B$1:$B$6230,0))))</f>
        <v/>
      </c>
      <c r="U2006" s="240"/>
      <c r="V2006" s="274" t="e">
        <f>IF(C2006="",NA(),MATCH($B2006&amp;$C2006,'Smelter Look-up'!$J:$J,0))</f>
        <v>#N/A</v>
      </c>
      <c r="W2006" s="275"/>
      <c r="X2006" s="275">
        <f t="shared" ca="1" si="283"/>
        <v>0</v>
      </c>
      <c r="Y2006" s="275"/>
      <c r="Z2006" s="275"/>
      <c r="AB2006" s="277" t="str">
        <f t="shared" si="284"/>
        <v/>
      </c>
    </row>
    <row r="2007" spans="1:28" s="276" customFormat="1" ht="20.25">
      <c r="A2007" s="330"/>
      <c r="B2007" s="216" t="str">
        <f>IF(LEN(A2007)=0,"",INDEX('Smelter Look-up'!$A:$A,MATCH($A2007,'Smelter Look-up'!$E:$E,0)))</f>
        <v/>
      </c>
      <c r="C2007" s="220" t="str">
        <f>IF(LEN(A2007)=0,"",INDEX('Smelter Look-up'!$C:$C,MATCH($A2007,'Smelter Look-up'!$E:$E,0)))</f>
        <v/>
      </c>
      <c r="D2007" s="282"/>
      <c r="E2007" s="216" t="str">
        <f ca="1">IF(ISERROR($V2007),"",OFFSET('Smelter Look-up'!$D$4,$V2007-4,0)&amp;"")</f>
        <v/>
      </c>
      <c r="F2007" s="216" t="str">
        <f ca="1">IF(ISERROR($V2007),"",OFFSET('Smelter Look-up'!$E$4,$V2007-4,0))</f>
        <v/>
      </c>
      <c r="G2007" s="216" t="str">
        <f ca="1">IF(C2007=$X$4,"Enter smelter details",IF(ISERROR($V2007),"",OFFSET('Smelter Look-up'!$F$4,$V2007-4,0)))</f>
        <v/>
      </c>
      <c r="H2007" s="217" t="str">
        <f ca="1">IF(ISERROR($V2007),"",OFFSET('Smelter Look-up'!$G$4,$V2007-4,0))</f>
        <v/>
      </c>
      <c r="I2007" s="218" t="str">
        <f ca="1">IF(ISERROR($V2007),"",OFFSET('Smelter Look-up'!$H$4,$V2007-4,0))</f>
        <v/>
      </c>
      <c r="J2007" s="218" t="str">
        <f ca="1">IF(ISERROR($V2007),"",OFFSET('Smelter Look-up'!$I$4,$V2007-4,0))</f>
        <v/>
      </c>
      <c r="K2007" s="272"/>
      <c r="L2007" s="272"/>
      <c r="M2007" s="272"/>
      <c r="N2007" s="272"/>
      <c r="O2007" s="272"/>
      <c r="P2007" s="219"/>
      <c r="Q2007" s="273"/>
      <c r="R2007" s="216" t="str">
        <f ca="1">IF(ISERROR($V2007),"",OFFSET('Smelter Look-up'!$C$4,$V2007-4,0)&amp;"")</f>
        <v/>
      </c>
      <c r="S2007" s="224" t="str">
        <f t="shared" ca="1" si="282"/>
        <v/>
      </c>
      <c r="T2007" s="224" t="str">
        <f ca="1">IF(B2007="","",IF(ISERROR(MATCH($J2007,SorP!$B$1:$B$6230,0)),"",INDIRECT("'SorP'!$A$"&amp;MATCH($J2007,SorP!$B$1:$B$6230,0))))</f>
        <v/>
      </c>
      <c r="U2007" s="240"/>
      <c r="V2007" s="274" t="e">
        <f>IF(C2007="",NA(),MATCH($B2007&amp;$C2007,'Smelter Look-up'!$J:$J,0))</f>
        <v>#N/A</v>
      </c>
      <c r="W2007" s="275"/>
      <c r="X2007" s="275">
        <f t="shared" ca="1" si="283"/>
        <v>0</v>
      </c>
      <c r="Y2007" s="275"/>
      <c r="Z2007" s="275"/>
      <c r="AB2007" s="277" t="str">
        <f t="shared" si="284"/>
        <v/>
      </c>
    </row>
    <row r="2008" spans="1:28" s="276" customFormat="1" ht="20.25">
      <c r="A2008" s="330"/>
      <c r="B2008" s="216" t="str">
        <f>IF(LEN(A2008)=0,"",INDEX('Smelter Look-up'!$A:$A,MATCH($A2008,'Smelter Look-up'!$E:$E,0)))</f>
        <v/>
      </c>
      <c r="C2008" s="220" t="str">
        <f>IF(LEN(A2008)=0,"",INDEX('Smelter Look-up'!$C:$C,MATCH($A2008,'Smelter Look-up'!$E:$E,0)))</f>
        <v/>
      </c>
      <c r="D2008" s="282"/>
      <c r="E2008" s="216" t="str">
        <f ca="1">IF(ISERROR($V2008),"",OFFSET('Smelter Look-up'!$D$4,$V2008-4,0)&amp;"")</f>
        <v/>
      </c>
      <c r="F2008" s="216" t="str">
        <f ca="1">IF(ISERROR($V2008),"",OFFSET('Smelter Look-up'!$E$4,$V2008-4,0))</f>
        <v/>
      </c>
      <c r="G2008" s="216" t="str">
        <f ca="1">IF(C2008=$X$4,"Enter smelter details",IF(ISERROR($V2008),"",OFFSET('Smelter Look-up'!$F$4,$V2008-4,0)))</f>
        <v/>
      </c>
      <c r="H2008" s="217" t="str">
        <f ca="1">IF(ISERROR($V2008),"",OFFSET('Smelter Look-up'!$G$4,$V2008-4,0))</f>
        <v/>
      </c>
      <c r="I2008" s="218" t="str">
        <f ca="1">IF(ISERROR($V2008),"",OFFSET('Smelter Look-up'!$H$4,$V2008-4,0))</f>
        <v/>
      </c>
      <c r="J2008" s="218" t="str">
        <f ca="1">IF(ISERROR($V2008),"",OFFSET('Smelter Look-up'!$I$4,$V2008-4,0))</f>
        <v/>
      </c>
      <c r="K2008" s="272"/>
      <c r="L2008" s="272"/>
      <c r="M2008" s="272"/>
      <c r="N2008" s="272"/>
      <c r="O2008" s="272"/>
      <c r="P2008" s="219"/>
      <c r="Q2008" s="273"/>
      <c r="R2008" s="216" t="str">
        <f ca="1">IF(ISERROR($V2008),"",OFFSET('Smelter Look-up'!$C$4,$V2008-4,0)&amp;"")</f>
        <v/>
      </c>
      <c r="S2008" s="224" t="str">
        <f t="shared" ca="1" si="282"/>
        <v/>
      </c>
      <c r="T2008" s="224" t="str">
        <f ca="1">IF(B2008="","",IF(ISERROR(MATCH($J2008,SorP!$B$1:$B$6230,0)),"",INDIRECT("'SorP'!$A$"&amp;MATCH($J2008,SorP!$B$1:$B$6230,0))))</f>
        <v/>
      </c>
      <c r="U2008" s="240"/>
      <c r="V2008" s="274" t="e">
        <f>IF(C2008="",NA(),MATCH($B2008&amp;$C2008,'Smelter Look-up'!$J:$J,0))</f>
        <v>#N/A</v>
      </c>
      <c r="W2008" s="275"/>
      <c r="X2008" s="275">
        <f t="shared" ca="1" si="283"/>
        <v>0</v>
      </c>
      <c r="Y2008" s="275"/>
      <c r="Z2008" s="275"/>
      <c r="AB2008" s="277" t="str">
        <f t="shared" si="284"/>
        <v/>
      </c>
    </row>
    <row r="2009" spans="1:28" s="276" customFormat="1" ht="20.25">
      <c r="A2009" s="330"/>
      <c r="B2009" s="216" t="str">
        <f>IF(LEN(A2009)=0,"",INDEX('Smelter Look-up'!$A:$A,MATCH($A2009,'Smelter Look-up'!$E:$E,0)))</f>
        <v/>
      </c>
      <c r="C2009" s="220" t="str">
        <f>IF(LEN(A2009)=0,"",INDEX('Smelter Look-up'!$C:$C,MATCH($A2009,'Smelter Look-up'!$E:$E,0)))</f>
        <v/>
      </c>
      <c r="D2009" s="282"/>
      <c r="E2009" s="216" t="str">
        <f ca="1">IF(ISERROR($V2009),"",OFFSET('Smelter Look-up'!$D$4,$V2009-4,0)&amp;"")</f>
        <v/>
      </c>
      <c r="F2009" s="216" t="str">
        <f ca="1">IF(ISERROR($V2009),"",OFFSET('Smelter Look-up'!$E$4,$V2009-4,0))</f>
        <v/>
      </c>
      <c r="G2009" s="216" t="str">
        <f ca="1">IF(C2009=$X$4,"Enter smelter details",IF(ISERROR($V2009),"",OFFSET('Smelter Look-up'!$F$4,$V2009-4,0)))</f>
        <v/>
      </c>
      <c r="H2009" s="217" t="str">
        <f ca="1">IF(ISERROR($V2009),"",OFFSET('Smelter Look-up'!$G$4,$V2009-4,0))</f>
        <v/>
      </c>
      <c r="I2009" s="218" t="str">
        <f ca="1">IF(ISERROR($V2009),"",OFFSET('Smelter Look-up'!$H$4,$V2009-4,0))</f>
        <v/>
      </c>
      <c r="J2009" s="218" t="str">
        <f ca="1">IF(ISERROR($V2009),"",OFFSET('Smelter Look-up'!$I$4,$V2009-4,0))</f>
        <v/>
      </c>
      <c r="K2009" s="272"/>
      <c r="L2009" s="272"/>
      <c r="M2009" s="272"/>
      <c r="N2009" s="272"/>
      <c r="O2009" s="272"/>
      <c r="P2009" s="219"/>
      <c r="Q2009" s="273"/>
      <c r="R2009" s="216" t="str">
        <f ca="1">IF(ISERROR($V2009),"",OFFSET('Smelter Look-up'!$C$4,$V2009-4,0)&amp;"")</f>
        <v/>
      </c>
      <c r="S2009" s="224" t="str">
        <f t="shared" ca="1" si="282"/>
        <v/>
      </c>
      <c r="T2009" s="224" t="str">
        <f ca="1">IF(B2009="","",IF(ISERROR(MATCH($J2009,SorP!$B$1:$B$6230,0)),"",INDIRECT("'SorP'!$A$"&amp;MATCH($J2009,SorP!$B$1:$B$6230,0))))</f>
        <v/>
      </c>
      <c r="U2009" s="240"/>
      <c r="V2009" s="274" t="e">
        <f>IF(C2009="",NA(),MATCH($B2009&amp;$C2009,'Smelter Look-up'!$J:$J,0))</f>
        <v>#N/A</v>
      </c>
      <c r="W2009" s="275"/>
      <c r="X2009" s="275">
        <f t="shared" ca="1" si="283"/>
        <v>0</v>
      </c>
      <c r="Y2009" s="275"/>
      <c r="Z2009" s="275"/>
      <c r="AB2009" s="277" t="str">
        <f t="shared" si="284"/>
        <v/>
      </c>
    </row>
    <row r="2010" spans="1:28" s="276" customFormat="1" ht="20.25">
      <c r="A2010" s="330"/>
      <c r="B2010" s="216" t="str">
        <f>IF(LEN(A2010)=0,"",INDEX('Smelter Look-up'!$A:$A,MATCH($A2010,'Smelter Look-up'!$E:$E,0)))</f>
        <v/>
      </c>
      <c r="C2010" s="220" t="str">
        <f>IF(LEN(A2010)=0,"",INDEX('Smelter Look-up'!$C:$C,MATCH($A2010,'Smelter Look-up'!$E:$E,0)))</f>
        <v/>
      </c>
      <c r="D2010" s="282"/>
      <c r="E2010" s="216" t="str">
        <f ca="1">IF(ISERROR($V2010),"",OFFSET('Smelter Look-up'!$D$4,$V2010-4,0)&amp;"")</f>
        <v/>
      </c>
      <c r="F2010" s="216" t="str">
        <f ca="1">IF(ISERROR($V2010),"",OFFSET('Smelter Look-up'!$E$4,$V2010-4,0))</f>
        <v/>
      </c>
      <c r="G2010" s="216" t="str">
        <f ca="1">IF(C2010=$X$4,"Enter smelter details",IF(ISERROR($V2010),"",OFFSET('Smelter Look-up'!$F$4,$V2010-4,0)))</f>
        <v/>
      </c>
      <c r="H2010" s="217" t="str">
        <f ca="1">IF(ISERROR($V2010),"",OFFSET('Smelter Look-up'!$G$4,$V2010-4,0))</f>
        <v/>
      </c>
      <c r="I2010" s="218" t="str">
        <f ca="1">IF(ISERROR($V2010),"",OFFSET('Smelter Look-up'!$H$4,$V2010-4,0))</f>
        <v/>
      </c>
      <c r="J2010" s="218" t="str">
        <f ca="1">IF(ISERROR($V2010),"",OFFSET('Smelter Look-up'!$I$4,$V2010-4,0))</f>
        <v/>
      </c>
      <c r="K2010" s="272"/>
      <c r="L2010" s="272"/>
      <c r="M2010" s="272"/>
      <c r="N2010" s="272"/>
      <c r="O2010" s="272"/>
      <c r="P2010" s="219"/>
      <c r="Q2010" s="273"/>
      <c r="R2010" s="216" t="str">
        <f ca="1">IF(ISERROR($V2010),"",OFFSET('Smelter Look-up'!$C$4,$V2010-4,0)&amp;"")</f>
        <v/>
      </c>
      <c r="S2010" s="224" t="str">
        <f t="shared" ca="1" si="282"/>
        <v/>
      </c>
      <c r="T2010" s="224" t="str">
        <f ca="1">IF(B2010="","",IF(ISERROR(MATCH($J2010,SorP!$B$1:$B$6230,0)),"",INDIRECT("'SorP'!$A$"&amp;MATCH($J2010,SorP!$B$1:$B$6230,0))))</f>
        <v/>
      </c>
      <c r="U2010" s="240"/>
      <c r="V2010" s="274" t="e">
        <f>IF(C2010="",NA(),MATCH($B2010&amp;$C2010,'Smelter Look-up'!$J:$J,0))</f>
        <v>#N/A</v>
      </c>
      <c r="W2010" s="275"/>
      <c r="X2010" s="275">
        <f t="shared" ca="1" si="283"/>
        <v>0</v>
      </c>
      <c r="Y2010" s="275"/>
      <c r="Z2010" s="275"/>
      <c r="AB2010" s="277" t="str">
        <f t="shared" si="284"/>
        <v/>
      </c>
    </row>
    <row r="2011" spans="1:28" s="276" customFormat="1" ht="20.25">
      <c r="A2011" s="330"/>
      <c r="B2011" s="216" t="str">
        <f>IF(LEN(A2011)=0,"",INDEX('Smelter Look-up'!$A:$A,MATCH($A2011,'Smelter Look-up'!$E:$E,0)))</f>
        <v/>
      </c>
      <c r="C2011" s="220" t="str">
        <f>IF(LEN(A2011)=0,"",INDEX('Smelter Look-up'!$C:$C,MATCH($A2011,'Smelter Look-up'!$E:$E,0)))</f>
        <v/>
      </c>
      <c r="D2011" s="282"/>
      <c r="E2011" s="216" t="str">
        <f ca="1">IF(ISERROR($V2011),"",OFFSET('Smelter Look-up'!$D$4,$V2011-4,0)&amp;"")</f>
        <v/>
      </c>
      <c r="F2011" s="216" t="str">
        <f ca="1">IF(ISERROR($V2011),"",OFFSET('Smelter Look-up'!$E$4,$V2011-4,0))</f>
        <v/>
      </c>
      <c r="G2011" s="216" t="str">
        <f ca="1">IF(C2011=$X$4,"Enter smelter details",IF(ISERROR($V2011),"",OFFSET('Smelter Look-up'!$F$4,$V2011-4,0)))</f>
        <v/>
      </c>
      <c r="H2011" s="217" t="str">
        <f ca="1">IF(ISERROR($V2011),"",OFFSET('Smelter Look-up'!$G$4,$V2011-4,0))</f>
        <v/>
      </c>
      <c r="I2011" s="218" t="str">
        <f ca="1">IF(ISERROR($V2011),"",OFFSET('Smelter Look-up'!$H$4,$V2011-4,0))</f>
        <v/>
      </c>
      <c r="J2011" s="218" t="str">
        <f ca="1">IF(ISERROR($V2011),"",OFFSET('Smelter Look-up'!$I$4,$V2011-4,0))</f>
        <v/>
      </c>
      <c r="K2011" s="272"/>
      <c r="L2011" s="272"/>
      <c r="M2011" s="272"/>
      <c r="N2011" s="272"/>
      <c r="O2011" s="272"/>
      <c r="P2011" s="219"/>
      <c r="Q2011" s="273"/>
      <c r="R2011" s="216" t="str">
        <f ca="1">IF(ISERROR($V2011),"",OFFSET('Smelter Look-up'!$C$4,$V2011-4,0)&amp;"")</f>
        <v/>
      </c>
      <c r="S2011" s="224" t="str">
        <f t="shared" ca="1" si="282"/>
        <v/>
      </c>
      <c r="T2011" s="224" t="str">
        <f ca="1">IF(B2011="","",IF(ISERROR(MATCH($J2011,SorP!$B$1:$B$6230,0)),"",INDIRECT("'SorP'!$A$"&amp;MATCH($J2011,SorP!$B$1:$B$6230,0))))</f>
        <v/>
      </c>
      <c r="U2011" s="240"/>
      <c r="V2011" s="274" t="e">
        <f>IF(C2011="",NA(),MATCH($B2011&amp;$C2011,'Smelter Look-up'!$J:$J,0))</f>
        <v>#N/A</v>
      </c>
      <c r="W2011" s="275"/>
      <c r="X2011" s="275">
        <f t="shared" ca="1" si="283"/>
        <v>0</v>
      </c>
      <c r="Y2011" s="275"/>
      <c r="Z2011" s="275"/>
      <c r="AB2011" s="277" t="str">
        <f t="shared" si="284"/>
        <v/>
      </c>
    </row>
    <row r="2012" spans="1:28" s="276" customFormat="1" ht="20.25">
      <c r="A2012" s="330"/>
      <c r="B2012" s="216" t="str">
        <f>IF(LEN(A2012)=0,"",INDEX('Smelter Look-up'!$A:$A,MATCH($A2012,'Smelter Look-up'!$E:$E,0)))</f>
        <v/>
      </c>
      <c r="C2012" s="220" t="str">
        <f>IF(LEN(A2012)=0,"",INDEX('Smelter Look-up'!$C:$C,MATCH($A2012,'Smelter Look-up'!$E:$E,0)))</f>
        <v/>
      </c>
      <c r="D2012" s="282"/>
      <c r="E2012" s="216" t="str">
        <f ca="1">IF(ISERROR($V2012),"",OFFSET('Smelter Look-up'!$D$4,$V2012-4,0)&amp;"")</f>
        <v/>
      </c>
      <c r="F2012" s="216" t="str">
        <f ca="1">IF(ISERROR($V2012),"",OFFSET('Smelter Look-up'!$E$4,$V2012-4,0))</f>
        <v/>
      </c>
      <c r="G2012" s="216" t="str">
        <f ca="1">IF(C2012=$X$4,"Enter smelter details",IF(ISERROR($V2012),"",OFFSET('Smelter Look-up'!$F$4,$V2012-4,0)))</f>
        <v/>
      </c>
      <c r="H2012" s="217" t="str">
        <f ca="1">IF(ISERROR($V2012),"",OFFSET('Smelter Look-up'!$G$4,$V2012-4,0))</f>
        <v/>
      </c>
      <c r="I2012" s="218" t="str">
        <f ca="1">IF(ISERROR($V2012),"",OFFSET('Smelter Look-up'!$H$4,$V2012-4,0))</f>
        <v/>
      </c>
      <c r="J2012" s="218" t="str">
        <f ca="1">IF(ISERROR($V2012),"",OFFSET('Smelter Look-up'!$I$4,$V2012-4,0))</f>
        <v/>
      </c>
      <c r="K2012" s="272"/>
      <c r="L2012" s="272"/>
      <c r="M2012" s="272"/>
      <c r="N2012" s="272"/>
      <c r="O2012" s="272"/>
      <c r="P2012" s="219"/>
      <c r="Q2012" s="273"/>
      <c r="R2012" s="216" t="str">
        <f ca="1">IF(ISERROR($V2012),"",OFFSET('Smelter Look-up'!$C$4,$V2012-4,0)&amp;"")</f>
        <v/>
      </c>
      <c r="S2012" s="224" t="str">
        <f t="shared" ref="S2012:S2042" ca="1" si="285">IF(B2012="","",IF(ISERROR(MATCH($E2012,CL,0)),"Unknown",INDIRECT("'C'!$A$"&amp;MATCH($E2012,CL,0)+1)))</f>
        <v/>
      </c>
      <c r="T2012" s="224" t="str">
        <f ca="1">IF(B2012="","",IF(ISERROR(MATCH($J2012,SorP!$B$1:$B$6230,0)),"",INDIRECT("'SorP'!$A$"&amp;MATCH($J2012,SorP!$B$1:$B$6230,0))))</f>
        <v/>
      </c>
      <c r="U2012" s="240"/>
      <c r="V2012" s="274" t="e">
        <f>IF(C2012="",NA(),MATCH($B2012&amp;$C2012,'Smelter Look-up'!$J:$J,0))</f>
        <v>#N/A</v>
      </c>
      <c r="W2012" s="275"/>
      <c r="X2012" s="275">
        <f t="shared" ref="X2012:X2042" ca="1" si="286">IF(AND(C2012="Smelter not listed",OR(LEN(D2012)=0,LEN(E2012)=0)),1,0)</f>
        <v>0</v>
      </c>
      <c r="Y2012" s="275"/>
      <c r="Z2012" s="275"/>
      <c r="AB2012" s="277" t="str">
        <f t="shared" ref="AB2012:AB2042" si="287">B2012&amp;C2012</f>
        <v/>
      </c>
    </row>
    <row r="2013" spans="1:28" s="276" customFormat="1" ht="20.25">
      <c r="A2013" s="330"/>
      <c r="B2013" s="216" t="str">
        <f>IF(LEN(A2013)=0,"",INDEX('Smelter Look-up'!$A:$A,MATCH($A2013,'Smelter Look-up'!$E:$E,0)))</f>
        <v/>
      </c>
      <c r="C2013" s="220" t="str">
        <f>IF(LEN(A2013)=0,"",INDEX('Smelter Look-up'!$C:$C,MATCH($A2013,'Smelter Look-up'!$E:$E,0)))</f>
        <v/>
      </c>
      <c r="D2013" s="282"/>
      <c r="E2013" s="216" t="str">
        <f ca="1">IF(ISERROR($V2013),"",OFFSET('Smelter Look-up'!$D$4,$V2013-4,0)&amp;"")</f>
        <v/>
      </c>
      <c r="F2013" s="216" t="str">
        <f ca="1">IF(ISERROR($V2013),"",OFFSET('Smelter Look-up'!$E$4,$V2013-4,0))</f>
        <v/>
      </c>
      <c r="G2013" s="216" t="str">
        <f ca="1">IF(C2013=$X$4,"Enter smelter details",IF(ISERROR($V2013),"",OFFSET('Smelter Look-up'!$F$4,$V2013-4,0)))</f>
        <v/>
      </c>
      <c r="H2013" s="217" t="str">
        <f ca="1">IF(ISERROR($V2013),"",OFFSET('Smelter Look-up'!$G$4,$V2013-4,0))</f>
        <v/>
      </c>
      <c r="I2013" s="218" t="str">
        <f ca="1">IF(ISERROR($V2013),"",OFFSET('Smelter Look-up'!$H$4,$V2013-4,0))</f>
        <v/>
      </c>
      <c r="J2013" s="218" t="str">
        <f ca="1">IF(ISERROR($V2013),"",OFFSET('Smelter Look-up'!$I$4,$V2013-4,0))</f>
        <v/>
      </c>
      <c r="K2013" s="272"/>
      <c r="L2013" s="272"/>
      <c r="M2013" s="272"/>
      <c r="N2013" s="272"/>
      <c r="O2013" s="272"/>
      <c r="P2013" s="219"/>
      <c r="Q2013" s="273"/>
      <c r="R2013" s="216" t="str">
        <f ca="1">IF(ISERROR($V2013),"",OFFSET('Smelter Look-up'!$C$4,$V2013-4,0)&amp;"")</f>
        <v/>
      </c>
      <c r="S2013" s="224" t="str">
        <f t="shared" ca="1" si="285"/>
        <v/>
      </c>
      <c r="T2013" s="224" t="str">
        <f ca="1">IF(B2013="","",IF(ISERROR(MATCH($J2013,SorP!$B$1:$B$6230,0)),"",INDIRECT("'SorP'!$A$"&amp;MATCH($J2013,SorP!$B$1:$B$6230,0))))</f>
        <v/>
      </c>
      <c r="U2013" s="240"/>
      <c r="V2013" s="274" t="e">
        <f>IF(C2013="",NA(),MATCH($B2013&amp;$C2013,'Smelter Look-up'!$J:$J,0))</f>
        <v>#N/A</v>
      </c>
      <c r="W2013" s="275"/>
      <c r="X2013" s="275">
        <f t="shared" ca="1" si="286"/>
        <v>0</v>
      </c>
      <c r="Y2013" s="275"/>
      <c r="Z2013" s="275"/>
      <c r="AB2013" s="277" t="str">
        <f t="shared" si="287"/>
        <v/>
      </c>
    </row>
    <row r="2014" spans="1:28" s="276" customFormat="1" ht="20.25">
      <c r="A2014" s="330"/>
      <c r="B2014" s="216" t="str">
        <f>IF(LEN(A2014)=0,"",INDEX('Smelter Look-up'!$A:$A,MATCH($A2014,'Smelter Look-up'!$E:$E,0)))</f>
        <v/>
      </c>
      <c r="C2014" s="220" t="str">
        <f>IF(LEN(A2014)=0,"",INDEX('Smelter Look-up'!$C:$C,MATCH($A2014,'Smelter Look-up'!$E:$E,0)))</f>
        <v/>
      </c>
      <c r="D2014" s="282"/>
      <c r="E2014" s="216" t="str">
        <f ca="1">IF(ISERROR($V2014),"",OFFSET('Smelter Look-up'!$D$4,$V2014-4,0)&amp;"")</f>
        <v/>
      </c>
      <c r="F2014" s="216" t="str">
        <f ca="1">IF(ISERROR($V2014),"",OFFSET('Smelter Look-up'!$E$4,$V2014-4,0))</f>
        <v/>
      </c>
      <c r="G2014" s="216" t="str">
        <f ca="1">IF(C2014=$X$4,"Enter smelter details",IF(ISERROR($V2014),"",OFFSET('Smelter Look-up'!$F$4,$V2014-4,0)))</f>
        <v/>
      </c>
      <c r="H2014" s="217" t="str">
        <f ca="1">IF(ISERROR($V2014),"",OFFSET('Smelter Look-up'!$G$4,$V2014-4,0))</f>
        <v/>
      </c>
      <c r="I2014" s="218" t="str">
        <f ca="1">IF(ISERROR($V2014),"",OFFSET('Smelter Look-up'!$H$4,$V2014-4,0))</f>
        <v/>
      </c>
      <c r="J2014" s="218" t="str">
        <f ca="1">IF(ISERROR($V2014),"",OFFSET('Smelter Look-up'!$I$4,$V2014-4,0))</f>
        <v/>
      </c>
      <c r="K2014" s="272"/>
      <c r="L2014" s="272"/>
      <c r="M2014" s="272"/>
      <c r="N2014" s="272"/>
      <c r="O2014" s="272"/>
      <c r="P2014" s="219"/>
      <c r="Q2014" s="273"/>
      <c r="R2014" s="216" t="str">
        <f ca="1">IF(ISERROR($V2014),"",OFFSET('Smelter Look-up'!$C$4,$V2014-4,0)&amp;"")</f>
        <v/>
      </c>
      <c r="S2014" s="224" t="str">
        <f t="shared" ca="1" si="285"/>
        <v/>
      </c>
      <c r="T2014" s="224" t="str">
        <f ca="1">IF(B2014="","",IF(ISERROR(MATCH($J2014,SorP!$B$1:$B$6230,0)),"",INDIRECT("'SorP'!$A$"&amp;MATCH($J2014,SorP!$B$1:$B$6230,0))))</f>
        <v/>
      </c>
      <c r="U2014" s="240"/>
      <c r="V2014" s="274" t="e">
        <f>IF(C2014="",NA(),MATCH($B2014&amp;$C2014,'Smelter Look-up'!$J:$J,0))</f>
        <v>#N/A</v>
      </c>
      <c r="W2014" s="275"/>
      <c r="X2014" s="275">
        <f t="shared" ca="1" si="286"/>
        <v>0</v>
      </c>
      <c r="Y2014" s="275"/>
      <c r="Z2014" s="275"/>
      <c r="AB2014" s="277" t="str">
        <f t="shared" si="287"/>
        <v/>
      </c>
    </row>
    <row r="2015" spans="1:28" s="276" customFormat="1" ht="20.25">
      <c r="A2015" s="330"/>
      <c r="B2015" s="216" t="str">
        <f>IF(LEN(A2015)=0,"",INDEX('Smelter Look-up'!$A:$A,MATCH($A2015,'Smelter Look-up'!$E:$E,0)))</f>
        <v/>
      </c>
      <c r="C2015" s="220" t="str">
        <f>IF(LEN(A2015)=0,"",INDEX('Smelter Look-up'!$C:$C,MATCH($A2015,'Smelter Look-up'!$E:$E,0)))</f>
        <v/>
      </c>
      <c r="D2015" s="282"/>
      <c r="E2015" s="216" t="str">
        <f ca="1">IF(ISERROR($V2015),"",OFFSET('Smelter Look-up'!$D$4,$V2015-4,0)&amp;"")</f>
        <v/>
      </c>
      <c r="F2015" s="216" t="str">
        <f ca="1">IF(ISERROR($V2015),"",OFFSET('Smelter Look-up'!$E$4,$V2015-4,0))</f>
        <v/>
      </c>
      <c r="G2015" s="216" t="str">
        <f ca="1">IF(C2015=$X$4,"Enter smelter details",IF(ISERROR($V2015),"",OFFSET('Smelter Look-up'!$F$4,$V2015-4,0)))</f>
        <v/>
      </c>
      <c r="H2015" s="217" t="str">
        <f ca="1">IF(ISERROR($V2015),"",OFFSET('Smelter Look-up'!$G$4,$V2015-4,0))</f>
        <v/>
      </c>
      <c r="I2015" s="218" t="str">
        <f ca="1">IF(ISERROR($V2015),"",OFFSET('Smelter Look-up'!$H$4,$V2015-4,0))</f>
        <v/>
      </c>
      <c r="J2015" s="218" t="str">
        <f ca="1">IF(ISERROR($V2015),"",OFFSET('Smelter Look-up'!$I$4,$V2015-4,0))</f>
        <v/>
      </c>
      <c r="K2015" s="272"/>
      <c r="L2015" s="272"/>
      <c r="M2015" s="272"/>
      <c r="N2015" s="272"/>
      <c r="O2015" s="272"/>
      <c r="P2015" s="219"/>
      <c r="Q2015" s="273"/>
      <c r="R2015" s="216" t="str">
        <f ca="1">IF(ISERROR($V2015),"",OFFSET('Smelter Look-up'!$C$4,$V2015-4,0)&amp;"")</f>
        <v/>
      </c>
      <c r="S2015" s="224" t="str">
        <f t="shared" ca="1" si="285"/>
        <v/>
      </c>
      <c r="T2015" s="224" t="str">
        <f ca="1">IF(B2015="","",IF(ISERROR(MATCH($J2015,SorP!$B$1:$B$6230,0)),"",INDIRECT("'SorP'!$A$"&amp;MATCH($J2015,SorP!$B$1:$B$6230,0))))</f>
        <v/>
      </c>
      <c r="U2015" s="240"/>
      <c r="V2015" s="274" t="e">
        <f>IF(C2015="",NA(),MATCH($B2015&amp;$C2015,'Smelter Look-up'!$J:$J,0))</f>
        <v>#N/A</v>
      </c>
      <c r="W2015" s="275"/>
      <c r="X2015" s="275">
        <f t="shared" ca="1" si="286"/>
        <v>0</v>
      </c>
      <c r="Y2015" s="275"/>
      <c r="Z2015" s="275"/>
      <c r="AB2015" s="277" t="str">
        <f t="shared" si="287"/>
        <v/>
      </c>
    </row>
    <row r="2016" spans="1:28" s="276" customFormat="1" ht="20.25">
      <c r="A2016" s="330"/>
      <c r="B2016" s="216" t="str">
        <f>IF(LEN(A2016)=0,"",INDEX('Smelter Look-up'!$A:$A,MATCH($A2016,'Smelter Look-up'!$E:$E,0)))</f>
        <v/>
      </c>
      <c r="C2016" s="220" t="str">
        <f>IF(LEN(A2016)=0,"",INDEX('Smelter Look-up'!$C:$C,MATCH($A2016,'Smelter Look-up'!$E:$E,0)))</f>
        <v/>
      </c>
      <c r="D2016" s="282"/>
      <c r="E2016" s="216" t="str">
        <f ca="1">IF(ISERROR($V2016),"",OFFSET('Smelter Look-up'!$D$4,$V2016-4,0)&amp;"")</f>
        <v/>
      </c>
      <c r="F2016" s="216" t="str">
        <f ca="1">IF(ISERROR($V2016),"",OFFSET('Smelter Look-up'!$E$4,$V2016-4,0))</f>
        <v/>
      </c>
      <c r="G2016" s="216" t="str">
        <f ca="1">IF(C2016=$X$4,"Enter smelter details",IF(ISERROR($V2016),"",OFFSET('Smelter Look-up'!$F$4,$V2016-4,0)))</f>
        <v/>
      </c>
      <c r="H2016" s="217" t="str">
        <f ca="1">IF(ISERROR($V2016),"",OFFSET('Smelter Look-up'!$G$4,$V2016-4,0))</f>
        <v/>
      </c>
      <c r="I2016" s="218" t="str">
        <f ca="1">IF(ISERROR($V2016),"",OFFSET('Smelter Look-up'!$H$4,$V2016-4,0))</f>
        <v/>
      </c>
      <c r="J2016" s="218" t="str">
        <f ca="1">IF(ISERROR($V2016),"",OFFSET('Smelter Look-up'!$I$4,$V2016-4,0))</f>
        <v/>
      </c>
      <c r="K2016" s="272"/>
      <c r="L2016" s="272"/>
      <c r="M2016" s="272"/>
      <c r="N2016" s="272"/>
      <c r="O2016" s="272"/>
      <c r="P2016" s="219"/>
      <c r="Q2016" s="273"/>
      <c r="R2016" s="216" t="str">
        <f ca="1">IF(ISERROR($V2016),"",OFFSET('Smelter Look-up'!$C$4,$V2016-4,0)&amp;"")</f>
        <v/>
      </c>
      <c r="S2016" s="224" t="str">
        <f t="shared" ca="1" si="285"/>
        <v/>
      </c>
      <c r="T2016" s="224" t="str">
        <f ca="1">IF(B2016="","",IF(ISERROR(MATCH($J2016,SorP!$B$1:$B$6230,0)),"",INDIRECT("'SorP'!$A$"&amp;MATCH($J2016,SorP!$B$1:$B$6230,0))))</f>
        <v/>
      </c>
      <c r="U2016" s="240"/>
      <c r="V2016" s="274" t="e">
        <f>IF(C2016="",NA(),MATCH($B2016&amp;$C2016,'Smelter Look-up'!$J:$J,0))</f>
        <v>#N/A</v>
      </c>
      <c r="W2016" s="275"/>
      <c r="X2016" s="275">
        <f t="shared" ca="1" si="286"/>
        <v>0</v>
      </c>
      <c r="Y2016" s="275"/>
      <c r="Z2016" s="275"/>
      <c r="AB2016" s="277" t="str">
        <f t="shared" si="287"/>
        <v/>
      </c>
    </row>
    <row r="2017" spans="1:28" s="276" customFormat="1" ht="20.25">
      <c r="A2017" s="330"/>
      <c r="B2017" s="216" t="str">
        <f>IF(LEN(A2017)=0,"",INDEX('Smelter Look-up'!$A:$A,MATCH($A2017,'Smelter Look-up'!$E:$E,0)))</f>
        <v/>
      </c>
      <c r="C2017" s="220" t="str">
        <f>IF(LEN(A2017)=0,"",INDEX('Smelter Look-up'!$C:$C,MATCH($A2017,'Smelter Look-up'!$E:$E,0)))</f>
        <v/>
      </c>
      <c r="D2017" s="282"/>
      <c r="E2017" s="216" t="str">
        <f ca="1">IF(ISERROR($V2017),"",OFFSET('Smelter Look-up'!$D$4,$V2017-4,0)&amp;"")</f>
        <v/>
      </c>
      <c r="F2017" s="216" t="str">
        <f ca="1">IF(ISERROR($V2017),"",OFFSET('Smelter Look-up'!$E$4,$V2017-4,0))</f>
        <v/>
      </c>
      <c r="G2017" s="216" t="str">
        <f ca="1">IF(C2017=$X$4,"Enter smelter details",IF(ISERROR($V2017),"",OFFSET('Smelter Look-up'!$F$4,$V2017-4,0)))</f>
        <v/>
      </c>
      <c r="H2017" s="217" t="str">
        <f ca="1">IF(ISERROR($V2017),"",OFFSET('Smelter Look-up'!$G$4,$V2017-4,0))</f>
        <v/>
      </c>
      <c r="I2017" s="218" t="str">
        <f ca="1">IF(ISERROR($V2017),"",OFFSET('Smelter Look-up'!$H$4,$V2017-4,0))</f>
        <v/>
      </c>
      <c r="J2017" s="218" t="str">
        <f ca="1">IF(ISERROR($V2017),"",OFFSET('Smelter Look-up'!$I$4,$V2017-4,0))</f>
        <v/>
      </c>
      <c r="K2017" s="272"/>
      <c r="L2017" s="272"/>
      <c r="M2017" s="272"/>
      <c r="N2017" s="272"/>
      <c r="O2017" s="272"/>
      <c r="P2017" s="219"/>
      <c r="Q2017" s="273"/>
      <c r="R2017" s="216" t="str">
        <f ca="1">IF(ISERROR($V2017),"",OFFSET('Smelter Look-up'!$C$4,$V2017-4,0)&amp;"")</f>
        <v/>
      </c>
      <c r="S2017" s="224" t="str">
        <f t="shared" ca="1" si="285"/>
        <v/>
      </c>
      <c r="T2017" s="224" t="str">
        <f ca="1">IF(B2017="","",IF(ISERROR(MATCH($J2017,SorP!$B$1:$B$6230,0)),"",INDIRECT("'SorP'!$A$"&amp;MATCH($J2017,SorP!$B$1:$B$6230,0))))</f>
        <v/>
      </c>
      <c r="U2017" s="240"/>
      <c r="V2017" s="274" t="e">
        <f>IF(C2017="",NA(),MATCH($B2017&amp;$C2017,'Smelter Look-up'!$J:$J,0))</f>
        <v>#N/A</v>
      </c>
      <c r="W2017" s="275"/>
      <c r="X2017" s="275">
        <f t="shared" ca="1" si="286"/>
        <v>0</v>
      </c>
      <c r="Y2017" s="275"/>
      <c r="Z2017" s="275"/>
      <c r="AB2017" s="277" t="str">
        <f t="shared" si="287"/>
        <v/>
      </c>
    </row>
    <row r="2018" spans="1:28" s="276" customFormat="1" ht="20.25">
      <c r="A2018" s="330"/>
      <c r="B2018" s="216" t="str">
        <f>IF(LEN(A2018)=0,"",INDEX('Smelter Look-up'!$A:$A,MATCH($A2018,'Smelter Look-up'!$E:$E,0)))</f>
        <v/>
      </c>
      <c r="C2018" s="220" t="str">
        <f>IF(LEN(A2018)=0,"",INDEX('Smelter Look-up'!$C:$C,MATCH($A2018,'Smelter Look-up'!$E:$E,0)))</f>
        <v/>
      </c>
      <c r="D2018" s="282"/>
      <c r="E2018" s="216" t="str">
        <f ca="1">IF(ISERROR($V2018),"",OFFSET('Smelter Look-up'!$D$4,$V2018-4,0)&amp;"")</f>
        <v/>
      </c>
      <c r="F2018" s="216" t="str">
        <f ca="1">IF(ISERROR($V2018),"",OFFSET('Smelter Look-up'!$E$4,$V2018-4,0))</f>
        <v/>
      </c>
      <c r="G2018" s="216" t="str">
        <f ca="1">IF(C2018=$X$4,"Enter smelter details",IF(ISERROR($V2018),"",OFFSET('Smelter Look-up'!$F$4,$V2018-4,0)))</f>
        <v/>
      </c>
      <c r="H2018" s="217" t="str">
        <f ca="1">IF(ISERROR($V2018),"",OFFSET('Smelter Look-up'!$G$4,$V2018-4,0))</f>
        <v/>
      </c>
      <c r="I2018" s="218" t="str">
        <f ca="1">IF(ISERROR($V2018),"",OFFSET('Smelter Look-up'!$H$4,$V2018-4,0))</f>
        <v/>
      </c>
      <c r="J2018" s="218" t="str">
        <f ca="1">IF(ISERROR($V2018),"",OFFSET('Smelter Look-up'!$I$4,$V2018-4,0))</f>
        <v/>
      </c>
      <c r="K2018" s="272"/>
      <c r="L2018" s="272"/>
      <c r="M2018" s="272"/>
      <c r="N2018" s="272"/>
      <c r="O2018" s="272"/>
      <c r="P2018" s="219"/>
      <c r="Q2018" s="273"/>
      <c r="R2018" s="216" t="str">
        <f ca="1">IF(ISERROR($V2018),"",OFFSET('Smelter Look-up'!$C$4,$V2018-4,0)&amp;"")</f>
        <v/>
      </c>
      <c r="S2018" s="224" t="str">
        <f t="shared" ca="1" si="285"/>
        <v/>
      </c>
      <c r="T2018" s="224" t="str">
        <f ca="1">IF(B2018="","",IF(ISERROR(MATCH($J2018,SorP!$B$1:$B$6230,0)),"",INDIRECT("'SorP'!$A$"&amp;MATCH($J2018,SorP!$B$1:$B$6230,0))))</f>
        <v/>
      </c>
      <c r="U2018" s="240"/>
      <c r="V2018" s="274" t="e">
        <f>IF(C2018="",NA(),MATCH($B2018&amp;$C2018,'Smelter Look-up'!$J:$J,0))</f>
        <v>#N/A</v>
      </c>
      <c r="W2018" s="275"/>
      <c r="X2018" s="275">
        <f t="shared" ca="1" si="286"/>
        <v>0</v>
      </c>
      <c r="Y2018" s="275"/>
      <c r="Z2018" s="275"/>
      <c r="AB2018" s="277" t="str">
        <f t="shared" si="287"/>
        <v/>
      </c>
    </row>
    <row r="2019" spans="1:28" s="276" customFormat="1" ht="20.25">
      <c r="A2019" s="330"/>
      <c r="B2019" s="216" t="str">
        <f>IF(LEN(A2019)=0,"",INDEX('Smelter Look-up'!$A:$A,MATCH($A2019,'Smelter Look-up'!$E:$E,0)))</f>
        <v/>
      </c>
      <c r="C2019" s="220" t="str">
        <f>IF(LEN(A2019)=0,"",INDEX('Smelter Look-up'!$C:$C,MATCH($A2019,'Smelter Look-up'!$E:$E,0)))</f>
        <v/>
      </c>
      <c r="D2019" s="282"/>
      <c r="E2019" s="216" t="str">
        <f ca="1">IF(ISERROR($V2019),"",OFFSET('Smelter Look-up'!$D$4,$V2019-4,0)&amp;"")</f>
        <v/>
      </c>
      <c r="F2019" s="216" t="str">
        <f ca="1">IF(ISERROR($V2019),"",OFFSET('Smelter Look-up'!$E$4,$V2019-4,0))</f>
        <v/>
      </c>
      <c r="G2019" s="216" t="str">
        <f ca="1">IF(C2019=$X$4,"Enter smelter details",IF(ISERROR($V2019),"",OFFSET('Smelter Look-up'!$F$4,$V2019-4,0)))</f>
        <v/>
      </c>
      <c r="H2019" s="217" t="str">
        <f ca="1">IF(ISERROR($V2019),"",OFFSET('Smelter Look-up'!$G$4,$V2019-4,0))</f>
        <v/>
      </c>
      <c r="I2019" s="218" t="str">
        <f ca="1">IF(ISERROR($V2019),"",OFFSET('Smelter Look-up'!$H$4,$V2019-4,0))</f>
        <v/>
      </c>
      <c r="J2019" s="218" t="str">
        <f ca="1">IF(ISERROR($V2019),"",OFFSET('Smelter Look-up'!$I$4,$V2019-4,0))</f>
        <v/>
      </c>
      <c r="K2019" s="272"/>
      <c r="L2019" s="272"/>
      <c r="M2019" s="272"/>
      <c r="N2019" s="272"/>
      <c r="O2019" s="272"/>
      <c r="P2019" s="219"/>
      <c r="Q2019" s="273"/>
      <c r="R2019" s="216" t="str">
        <f ca="1">IF(ISERROR($V2019),"",OFFSET('Smelter Look-up'!$C$4,$V2019-4,0)&amp;"")</f>
        <v/>
      </c>
      <c r="S2019" s="224" t="str">
        <f t="shared" ca="1" si="285"/>
        <v/>
      </c>
      <c r="T2019" s="224" t="str">
        <f ca="1">IF(B2019="","",IF(ISERROR(MATCH($J2019,SorP!$B$1:$B$6230,0)),"",INDIRECT("'SorP'!$A$"&amp;MATCH($J2019,SorP!$B$1:$B$6230,0))))</f>
        <v/>
      </c>
      <c r="U2019" s="240"/>
      <c r="V2019" s="274" t="e">
        <f>IF(C2019="",NA(),MATCH($B2019&amp;$C2019,'Smelter Look-up'!$J:$J,0))</f>
        <v>#N/A</v>
      </c>
      <c r="W2019" s="275"/>
      <c r="X2019" s="275">
        <f t="shared" ca="1" si="286"/>
        <v>0</v>
      </c>
      <c r="Y2019" s="275"/>
      <c r="Z2019" s="275"/>
      <c r="AB2019" s="277" t="str">
        <f t="shared" si="287"/>
        <v/>
      </c>
    </row>
    <row r="2020" spans="1:28" s="276" customFormat="1" ht="20.25">
      <c r="A2020" s="330"/>
      <c r="B2020" s="216" t="str">
        <f>IF(LEN(A2020)=0,"",INDEX('Smelter Look-up'!$A:$A,MATCH($A2020,'Smelter Look-up'!$E:$E,0)))</f>
        <v/>
      </c>
      <c r="C2020" s="220" t="str">
        <f>IF(LEN(A2020)=0,"",INDEX('Smelter Look-up'!$C:$C,MATCH($A2020,'Smelter Look-up'!$E:$E,0)))</f>
        <v/>
      </c>
      <c r="D2020" s="282"/>
      <c r="E2020" s="216" t="str">
        <f ca="1">IF(ISERROR($V2020),"",OFFSET('Smelter Look-up'!$D$4,$V2020-4,0)&amp;"")</f>
        <v/>
      </c>
      <c r="F2020" s="216" t="str">
        <f ca="1">IF(ISERROR($V2020),"",OFFSET('Smelter Look-up'!$E$4,$V2020-4,0))</f>
        <v/>
      </c>
      <c r="G2020" s="216" t="str">
        <f ca="1">IF(C2020=$X$4,"Enter smelter details",IF(ISERROR($V2020),"",OFFSET('Smelter Look-up'!$F$4,$V2020-4,0)))</f>
        <v/>
      </c>
      <c r="H2020" s="217" t="str">
        <f ca="1">IF(ISERROR($V2020),"",OFFSET('Smelter Look-up'!$G$4,$V2020-4,0))</f>
        <v/>
      </c>
      <c r="I2020" s="218" t="str">
        <f ca="1">IF(ISERROR($V2020),"",OFFSET('Smelter Look-up'!$H$4,$V2020-4,0))</f>
        <v/>
      </c>
      <c r="J2020" s="218" t="str">
        <f ca="1">IF(ISERROR($V2020),"",OFFSET('Smelter Look-up'!$I$4,$V2020-4,0))</f>
        <v/>
      </c>
      <c r="K2020" s="272"/>
      <c r="L2020" s="272"/>
      <c r="M2020" s="272"/>
      <c r="N2020" s="272"/>
      <c r="O2020" s="272"/>
      <c r="P2020" s="219"/>
      <c r="Q2020" s="273"/>
      <c r="R2020" s="216" t="str">
        <f ca="1">IF(ISERROR($V2020),"",OFFSET('Smelter Look-up'!$C$4,$V2020-4,0)&amp;"")</f>
        <v/>
      </c>
      <c r="S2020" s="224" t="str">
        <f t="shared" ca="1" si="285"/>
        <v/>
      </c>
      <c r="T2020" s="224" t="str">
        <f ca="1">IF(B2020="","",IF(ISERROR(MATCH($J2020,SorP!$B$1:$B$6230,0)),"",INDIRECT("'SorP'!$A$"&amp;MATCH($J2020,SorP!$B$1:$B$6230,0))))</f>
        <v/>
      </c>
      <c r="U2020" s="240"/>
      <c r="V2020" s="274" t="e">
        <f>IF(C2020="",NA(),MATCH($B2020&amp;$C2020,'Smelter Look-up'!$J:$J,0))</f>
        <v>#N/A</v>
      </c>
      <c r="W2020" s="275"/>
      <c r="X2020" s="275">
        <f t="shared" ca="1" si="286"/>
        <v>0</v>
      </c>
      <c r="Y2020" s="275"/>
      <c r="Z2020" s="275"/>
      <c r="AB2020" s="277" t="str">
        <f t="shared" si="287"/>
        <v/>
      </c>
    </row>
    <row r="2021" spans="1:28" s="276" customFormat="1" ht="20.25">
      <c r="A2021" s="330"/>
      <c r="B2021" s="216" t="str">
        <f>IF(LEN(A2021)=0,"",INDEX('Smelter Look-up'!$A:$A,MATCH($A2021,'Smelter Look-up'!$E:$E,0)))</f>
        <v/>
      </c>
      <c r="C2021" s="220" t="str">
        <f>IF(LEN(A2021)=0,"",INDEX('Smelter Look-up'!$C:$C,MATCH($A2021,'Smelter Look-up'!$E:$E,0)))</f>
        <v/>
      </c>
      <c r="D2021" s="282"/>
      <c r="E2021" s="216" t="str">
        <f ca="1">IF(ISERROR($V2021),"",OFFSET('Smelter Look-up'!$D$4,$V2021-4,0)&amp;"")</f>
        <v/>
      </c>
      <c r="F2021" s="216" t="str">
        <f ca="1">IF(ISERROR($V2021),"",OFFSET('Smelter Look-up'!$E$4,$V2021-4,0))</f>
        <v/>
      </c>
      <c r="G2021" s="216" t="str">
        <f ca="1">IF(C2021=$X$4,"Enter smelter details",IF(ISERROR($V2021),"",OFFSET('Smelter Look-up'!$F$4,$V2021-4,0)))</f>
        <v/>
      </c>
      <c r="H2021" s="217" t="str">
        <f ca="1">IF(ISERROR($V2021),"",OFFSET('Smelter Look-up'!$G$4,$V2021-4,0))</f>
        <v/>
      </c>
      <c r="I2021" s="218" t="str">
        <f ca="1">IF(ISERROR($V2021),"",OFFSET('Smelter Look-up'!$H$4,$V2021-4,0))</f>
        <v/>
      </c>
      <c r="J2021" s="218" t="str">
        <f ca="1">IF(ISERROR($V2021),"",OFFSET('Smelter Look-up'!$I$4,$V2021-4,0))</f>
        <v/>
      </c>
      <c r="K2021" s="272"/>
      <c r="L2021" s="272"/>
      <c r="M2021" s="272"/>
      <c r="N2021" s="272"/>
      <c r="O2021" s="272"/>
      <c r="P2021" s="219"/>
      <c r="Q2021" s="273"/>
      <c r="R2021" s="216" t="str">
        <f ca="1">IF(ISERROR($V2021),"",OFFSET('Smelter Look-up'!$C$4,$V2021-4,0)&amp;"")</f>
        <v/>
      </c>
      <c r="S2021" s="224" t="str">
        <f t="shared" ca="1" si="285"/>
        <v/>
      </c>
      <c r="T2021" s="224" t="str">
        <f ca="1">IF(B2021="","",IF(ISERROR(MATCH($J2021,SorP!$B$1:$B$6230,0)),"",INDIRECT("'SorP'!$A$"&amp;MATCH($J2021,SorP!$B$1:$B$6230,0))))</f>
        <v/>
      </c>
      <c r="U2021" s="240"/>
      <c r="V2021" s="274" t="e">
        <f>IF(C2021="",NA(),MATCH($B2021&amp;$C2021,'Smelter Look-up'!$J:$J,0))</f>
        <v>#N/A</v>
      </c>
      <c r="W2021" s="275"/>
      <c r="X2021" s="275">
        <f t="shared" ca="1" si="286"/>
        <v>0</v>
      </c>
      <c r="Y2021" s="275"/>
      <c r="Z2021" s="275"/>
      <c r="AB2021" s="277" t="str">
        <f t="shared" si="287"/>
        <v/>
      </c>
    </row>
    <row r="2022" spans="1:28" s="276" customFormat="1" ht="20.25">
      <c r="A2022" s="330"/>
      <c r="B2022" s="216" t="str">
        <f>IF(LEN(A2022)=0,"",INDEX('Smelter Look-up'!$A:$A,MATCH($A2022,'Smelter Look-up'!$E:$E,0)))</f>
        <v/>
      </c>
      <c r="C2022" s="220" t="str">
        <f>IF(LEN(A2022)=0,"",INDEX('Smelter Look-up'!$C:$C,MATCH($A2022,'Smelter Look-up'!$E:$E,0)))</f>
        <v/>
      </c>
      <c r="D2022" s="282"/>
      <c r="E2022" s="216" t="str">
        <f ca="1">IF(ISERROR($V2022),"",OFFSET('Smelter Look-up'!$D$4,$V2022-4,0)&amp;"")</f>
        <v/>
      </c>
      <c r="F2022" s="216" t="str">
        <f ca="1">IF(ISERROR($V2022),"",OFFSET('Smelter Look-up'!$E$4,$V2022-4,0))</f>
        <v/>
      </c>
      <c r="G2022" s="216" t="str">
        <f ca="1">IF(C2022=$X$4,"Enter smelter details",IF(ISERROR($V2022),"",OFFSET('Smelter Look-up'!$F$4,$V2022-4,0)))</f>
        <v/>
      </c>
      <c r="H2022" s="217" t="str">
        <f ca="1">IF(ISERROR($V2022),"",OFFSET('Smelter Look-up'!$G$4,$V2022-4,0))</f>
        <v/>
      </c>
      <c r="I2022" s="218" t="str">
        <f ca="1">IF(ISERROR($V2022),"",OFFSET('Smelter Look-up'!$H$4,$V2022-4,0))</f>
        <v/>
      </c>
      <c r="J2022" s="218" t="str">
        <f ca="1">IF(ISERROR($V2022),"",OFFSET('Smelter Look-up'!$I$4,$V2022-4,0))</f>
        <v/>
      </c>
      <c r="K2022" s="272"/>
      <c r="L2022" s="272"/>
      <c r="M2022" s="272"/>
      <c r="N2022" s="272"/>
      <c r="O2022" s="272"/>
      <c r="P2022" s="219"/>
      <c r="Q2022" s="273"/>
      <c r="R2022" s="216" t="str">
        <f ca="1">IF(ISERROR($V2022),"",OFFSET('Smelter Look-up'!$C$4,$V2022-4,0)&amp;"")</f>
        <v/>
      </c>
      <c r="S2022" s="224" t="str">
        <f t="shared" ca="1" si="285"/>
        <v/>
      </c>
      <c r="T2022" s="224" t="str">
        <f ca="1">IF(B2022="","",IF(ISERROR(MATCH($J2022,SorP!$B$1:$B$6230,0)),"",INDIRECT("'SorP'!$A$"&amp;MATCH($J2022,SorP!$B$1:$B$6230,0))))</f>
        <v/>
      </c>
      <c r="U2022" s="240"/>
      <c r="V2022" s="274" t="e">
        <f>IF(C2022="",NA(),MATCH($B2022&amp;$C2022,'Smelter Look-up'!$J:$J,0))</f>
        <v>#N/A</v>
      </c>
      <c r="W2022" s="275"/>
      <c r="X2022" s="275">
        <f t="shared" ca="1" si="286"/>
        <v>0</v>
      </c>
      <c r="Y2022" s="275"/>
      <c r="Z2022" s="275"/>
      <c r="AB2022" s="277" t="str">
        <f t="shared" si="287"/>
        <v/>
      </c>
    </row>
    <row r="2023" spans="1:28" s="276" customFormat="1" ht="20.25">
      <c r="A2023" s="330"/>
      <c r="B2023" s="216" t="str">
        <f>IF(LEN(A2023)=0,"",INDEX('Smelter Look-up'!$A:$A,MATCH($A2023,'Smelter Look-up'!$E:$E,0)))</f>
        <v/>
      </c>
      <c r="C2023" s="220" t="str">
        <f>IF(LEN(A2023)=0,"",INDEX('Smelter Look-up'!$C:$C,MATCH($A2023,'Smelter Look-up'!$E:$E,0)))</f>
        <v/>
      </c>
      <c r="D2023" s="282"/>
      <c r="E2023" s="216" t="str">
        <f ca="1">IF(ISERROR($V2023),"",OFFSET('Smelter Look-up'!$D$4,$V2023-4,0)&amp;"")</f>
        <v/>
      </c>
      <c r="F2023" s="216" t="str">
        <f ca="1">IF(ISERROR($V2023),"",OFFSET('Smelter Look-up'!$E$4,$V2023-4,0))</f>
        <v/>
      </c>
      <c r="G2023" s="216" t="str">
        <f ca="1">IF(C2023=$X$4,"Enter smelter details",IF(ISERROR($V2023),"",OFFSET('Smelter Look-up'!$F$4,$V2023-4,0)))</f>
        <v/>
      </c>
      <c r="H2023" s="217" t="str">
        <f ca="1">IF(ISERROR($V2023),"",OFFSET('Smelter Look-up'!$G$4,$V2023-4,0))</f>
        <v/>
      </c>
      <c r="I2023" s="218" t="str">
        <f ca="1">IF(ISERROR($V2023),"",OFFSET('Smelter Look-up'!$H$4,$V2023-4,0))</f>
        <v/>
      </c>
      <c r="J2023" s="218" t="str">
        <f ca="1">IF(ISERROR($V2023),"",OFFSET('Smelter Look-up'!$I$4,$V2023-4,0))</f>
        <v/>
      </c>
      <c r="K2023" s="272"/>
      <c r="L2023" s="272"/>
      <c r="M2023" s="272"/>
      <c r="N2023" s="272"/>
      <c r="O2023" s="272"/>
      <c r="P2023" s="219"/>
      <c r="Q2023" s="273"/>
      <c r="R2023" s="216" t="str">
        <f ca="1">IF(ISERROR($V2023),"",OFFSET('Smelter Look-up'!$C$4,$V2023-4,0)&amp;"")</f>
        <v/>
      </c>
      <c r="S2023" s="224" t="str">
        <f t="shared" ca="1" si="285"/>
        <v/>
      </c>
      <c r="T2023" s="224" t="str">
        <f ca="1">IF(B2023="","",IF(ISERROR(MATCH($J2023,SorP!$B$1:$B$6230,0)),"",INDIRECT("'SorP'!$A$"&amp;MATCH($J2023,SorP!$B$1:$B$6230,0))))</f>
        <v/>
      </c>
      <c r="U2023" s="240"/>
      <c r="V2023" s="274" t="e">
        <f>IF(C2023="",NA(),MATCH($B2023&amp;$C2023,'Smelter Look-up'!$J:$J,0))</f>
        <v>#N/A</v>
      </c>
      <c r="W2023" s="275"/>
      <c r="X2023" s="275">
        <f t="shared" ca="1" si="286"/>
        <v>0</v>
      </c>
      <c r="Y2023" s="275"/>
      <c r="Z2023" s="275"/>
      <c r="AB2023" s="277" t="str">
        <f t="shared" si="287"/>
        <v/>
      </c>
    </row>
    <row r="2024" spans="1:28" s="276" customFormat="1" ht="20.25">
      <c r="A2024" s="330"/>
      <c r="B2024" s="216" t="str">
        <f>IF(LEN(A2024)=0,"",INDEX('Smelter Look-up'!$A:$A,MATCH($A2024,'Smelter Look-up'!$E:$E,0)))</f>
        <v/>
      </c>
      <c r="C2024" s="220" t="str">
        <f>IF(LEN(A2024)=0,"",INDEX('Smelter Look-up'!$C:$C,MATCH($A2024,'Smelter Look-up'!$E:$E,0)))</f>
        <v/>
      </c>
      <c r="D2024" s="282"/>
      <c r="E2024" s="216" t="str">
        <f ca="1">IF(ISERROR($V2024),"",OFFSET('Smelter Look-up'!$D$4,$V2024-4,0)&amp;"")</f>
        <v/>
      </c>
      <c r="F2024" s="216" t="str">
        <f ca="1">IF(ISERROR($V2024),"",OFFSET('Smelter Look-up'!$E$4,$V2024-4,0))</f>
        <v/>
      </c>
      <c r="G2024" s="216" t="str">
        <f ca="1">IF(C2024=$X$4,"Enter smelter details",IF(ISERROR($V2024),"",OFFSET('Smelter Look-up'!$F$4,$V2024-4,0)))</f>
        <v/>
      </c>
      <c r="H2024" s="217" t="str">
        <f ca="1">IF(ISERROR($V2024),"",OFFSET('Smelter Look-up'!$G$4,$V2024-4,0))</f>
        <v/>
      </c>
      <c r="I2024" s="218" t="str">
        <f ca="1">IF(ISERROR($V2024),"",OFFSET('Smelter Look-up'!$H$4,$V2024-4,0))</f>
        <v/>
      </c>
      <c r="J2024" s="218" t="str">
        <f ca="1">IF(ISERROR($V2024),"",OFFSET('Smelter Look-up'!$I$4,$V2024-4,0))</f>
        <v/>
      </c>
      <c r="K2024" s="272"/>
      <c r="L2024" s="272"/>
      <c r="M2024" s="272"/>
      <c r="N2024" s="272"/>
      <c r="O2024" s="272"/>
      <c r="P2024" s="219"/>
      <c r="Q2024" s="273"/>
      <c r="R2024" s="216" t="str">
        <f ca="1">IF(ISERROR($V2024),"",OFFSET('Smelter Look-up'!$C$4,$V2024-4,0)&amp;"")</f>
        <v/>
      </c>
      <c r="S2024" s="224" t="str">
        <f t="shared" ca="1" si="285"/>
        <v/>
      </c>
      <c r="T2024" s="224" t="str">
        <f ca="1">IF(B2024="","",IF(ISERROR(MATCH($J2024,SorP!$B$1:$B$6230,0)),"",INDIRECT("'SorP'!$A$"&amp;MATCH($J2024,SorP!$B$1:$B$6230,0))))</f>
        <v/>
      </c>
      <c r="U2024" s="240"/>
      <c r="V2024" s="274" t="e">
        <f>IF(C2024="",NA(),MATCH($B2024&amp;$C2024,'Smelter Look-up'!$J:$J,0))</f>
        <v>#N/A</v>
      </c>
      <c r="W2024" s="275"/>
      <c r="X2024" s="275">
        <f t="shared" ca="1" si="286"/>
        <v>0</v>
      </c>
      <c r="Y2024" s="275"/>
      <c r="Z2024" s="275"/>
      <c r="AB2024" s="277" t="str">
        <f t="shared" si="287"/>
        <v/>
      </c>
    </row>
    <row r="2025" spans="1:28" s="276" customFormat="1" ht="20.25">
      <c r="A2025" s="330"/>
      <c r="B2025" s="216" t="str">
        <f>IF(LEN(A2025)=0,"",INDEX('Smelter Look-up'!$A:$A,MATCH($A2025,'Smelter Look-up'!$E:$E,0)))</f>
        <v/>
      </c>
      <c r="C2025" s="220" t="str">
        <f>IF(LEN(A2025)=0,"",INDEX('Smelter Look-up'!$C:$C,MATCH($A2025,'Smelter Look-up'!$E:$E,0)))</f>
        <v/>
      </c>
      <c r="D2025" s="282"/>
      <c r="E2025" s="216" t="str">
        <f ca="1">IF(ISERROR($V2025),"",OFFSET('Smelter Look-up'!$D$4,$V2025-4,0)&amp;"")</f>
        <v/>
      </c>
      <c r="F2025" s="216" t="str">
        <f ca="1">IF(ISERROR($V2025),"",OFFSET('Smelter Look-up'!$E$4,$V2025-4,0))</f>
        <v/>
      </c>
      <c r="G2025" s="216" t="str">
        <f ca="1">IF(C2025=$X$4,"Enter smelter details",IF(ISERROR($V2025),"",OFFSET('Smelter Look-up'!$F$4,$V2025-4,0)))</f>
        <v/>
      </c>
      <c r="H2025" s="217" t="str">
        <f ca="1">IF(ISERROR($V2025),"",OFFSET('Smelter Look-up'!$G$4,$V2025-4,0))</f>
        <v/>
      </c>
      <c r="I2025" s="218" t="str">
        <f ca="1">IF(ISERROR($V2025),"",OFFSET('Smelter Look-up'!$H$4,$V2025-4,0))</f>
        <v/>
      </c>
      <c r="J2025" s="218" t="str">
        <f ca="1">IF(ISERROR($V2025),"",OFFSET('Smelter Look-up'!$I$4,$V2025-4,0))</f>
        <v/>
      </c>
      <c r="K2025" s="272"/>
      <c r="L2025" s="272"/>
      <c r="M2025" s="272"/>
      <c r="N2025" s="272"/>
      <c r="O2025" s="272"/>
      <c r="P2025" s="219"/>
      <c r="Q2025" s="273"/>
      <c r="R2025" s="216" t="str">
        <f ca="1">IF(ISERROR($V2025),"",OFFSET('Smelter Look-up'!$C$4,$V2025-4,0)&amp;"")</f>
        <v/>
      </c>
      <c r="S2025" s="224" t="str">
        <f t="shared" ca="1" si="285"/>
        <v/>
      </c>
      <c r="T2025" s="224" t="str">
        <f ca="1">IF(B2025="","",IF(ISERROR(MATCH($J2025,SorP!$B$1:$B$6230,0)),"",INDIRECT("'SorP'!$A$"&amp;MATCH($J2025,SorP!$B$1:$B$6230,0))))</f>
        <v/>
      </c>
      <c r="U2025" s="240"/>
      <c r="V2025" s="274" t="e">
        <f>IF(C2025="",NA(),MATCH($B2025&amp;$C2025,'Smelter Look-up'!$J:$J,0))</f>
        <v>#N/A</v>
      </c>
      <c r="W2025" s="275"/>
      <c r="X2025" s="275">
        <f t="shared" ca="1" si="286"/>
        <v>0</v>
      </c>
      <c r="Y2025" s="275"/>
      <c r="Z2025" s="275"/>
      <c r="AB2025" s="277" t="str">
        <f t="shared" si="287"/>
        <v/>
      </c>
    </row>
    <row r="2026" spans="1:28" s="276" customFormat="1" ht="20.25">
      <c r="A2026" s="330"/>
      <c r="B2026" s="216" t="str">
        <f>IF(LEN(A2026)=0,"",INDEX('Smelter Look-up'!$A:$A,MATCH($A2026,'Smelter Look-up'!$E:$E,0)))</f>
        <v/>
      </c>
      <c r="C2026" s="220" t="str">
        <f>IF(LEN(A2026)=0,"",INDEX('Smelter Look-up'!$C:$C,MATCH($A2026,'Smelter Look-up'!$E:$E,0)))</f>
        <v/>
      </c>
      <c r="D2026" s="282"/>
      <c r="E2026" s="216" t="str">
        <f ca="1">IF(ISERROR($V2026),"",OFFSET('Smelter Look-up'!$D$4,$V2026-4,0)&amp;"")</f>
        <v/>
      </c>
      <c r="F2026" s="216" t="str">
        <f ca="1">IF(ISERROR($V2026),"",OFFSET('Smelter Look-up'!$E$4,$V2026-4,0))</f>
        <v/>
      </c>
      <c r="G2026" s="216" t="str">
        <f ca="1">IF(C2026=$X$4,"Enter smelter details",IF(ISERROR($V2026),"",OFFSET('Smelter Look-up'!$F$4,$V2026-4,0)))</f>
        <v/>
      </c>
      <c r="H2026" s="217" t="str">
        <f ca="1">IF(ISERROR($V2026),"",OFFSET('Smelter Look-up'!$G$4,$V2026-4,0))</f>
        <v/>
      </c>
      <c r="I2026" s="218" t="str">
        <f ca="1">IF(ISERROR($V2026),"",OFFSET('Smelter Look-up'!$H$4,$V2026-4,0))</f>
        <v/>
      </c>
      <c r="J2026" s="218" t="str">
        <f ca="1">IF(ISERROR($V2026),"",OFFSET('Smelter Look-up'!$I$4,$V2026-4,0))</f>
        <v/>
      </c>
      <c r="K2026" s="272"/>
      <c r="L2026" s="272"/>
      <c r="M2026" s="272"/>
      <c r="N2026" s="272"/>
      <c r="O2026" s="272"/>
      <c r="P2026" s="219"/>
      <c r="Q2026" s="273"/>
      <c r="R2026" s="216" t="str">
        <f ca="1">IF(ISERROR($V2026),"",OFFSET('Smelter Look-up'!$C$4,$V2026-4,0)&amp;"")</f>
        <v/>
      </c>
      <c r="S2026" s="224" t="str">
        <f t="shared" ca="1" si="285"/>
        <v/>
      </c>
      <c r="T2026" s="224" t="str">
        <f ca="1">IF(B2026="","",IF(ISERROR(MATCH($J2026,SorP!$B$1:$B$6230,0)),"",INDIRECT("'SorP'!$A$"&amp;MATCH($J2026,SorP!$B$1:$B$6230,0))))</f>
        <v/>
      </c>
      <c r="U2026" s="240"/>
      <c r="V2026" s="274" t="e">
        <f>IF(C2026="",NA(),MATCH($B2026&amp;$C2026,'Smelter Look-up'!$J:$J,0))</f>
        <v>#N/A</v>
      </c>
      <c r="W2026" s="275"/>
      <c r="X2026" s="275">
        <f t="shared" ca="1" si="286"/>
        <v>0</v>
      </c>
      <c r="Y2026" s="275"/>
      <c r="Z2026" s="275"/>
      <c r="AB2026" s="277" t="str">
        <f t="shared" si="287"/>
        <v/>
      </c>
    </row>
    <row r="2027" spans="1:28" s="276" customFormat="1" ht="20.25">
      <c r="A2027" s="330"/>
      <c r="B2027" s="216" t="str">
        <f>IF(LEN(A2027)=0,"",INDEX('Smelter Look-up'!$A:$A,MATCH($A2027,'Smelter Look-up'!$E:$E,0)))</f>
        <v/>
      </c>
      <c r="C2027" s="220" t="str">
        <f>IF(LEN(A2027)=0,"",INDEX('Smelter Look-up'!$C:$C,MATCH($A2027,'Smelter Look-up'!$E:$E,0)))</f>
        <v/>
      </c>
      <c r="D2027" s="282"/>
      <c r="E2027" s="216" t="str">
        <f ca="1">IF(ISERROR($V2027),"",OFFSET('Smelter Look-up'!$D$4,$V2027-4,0)&amp;"")</f>
        <v/>
      </c>
      <c r="F2027" s="216" t="str">
        <f ca="1">IF(ISERROR($V2027),"",OFFSET('Smelter Look-up'!$E$4,$V2027-4,0))</f>
        <v/>
      </c>
      <c r="G2027" s="216" t="str">
        <f ca="1">IF(C2027=$X$4,"Enter smelter details",IF(ISERROR($V2027),"",OFFSET('Smelter Look-up'!$F$4,$V2027-4,0)))</f>
        <v/>
      </c>
      <c r="H2027" s="217" t="str">
        <f ca="1">IF(ISERROR($V2027),"",OFFSET('Smelter Look-up'!$G$4,$V2027-4,0))</f>
        <v/>
      </c>
      <c r="I2027" s="218" t="str">
        <f ca="1">IF(ISERROR($V2027),"",OFFSET('Smelter Look-up'!$H$4,$V2027-4,0))</f>
        <v/>
      </c>
      <c r="J2027" s="218" t="str">
        <f ca="1">IF(ISERROR($V2027),"",OFFSET('Smelter Look-up'!$I$4,$V2027-4,0))</f>
        <v/>
      </c>
      <c r="K2027" s="272"/>
      <c r="L2027" s="272"/>
      <c r="M2027" s="272"/>
      <c r="N2027" s="272"/>
      <c r="O2027" s="272"/>
      <c r="P2027" s="219"/>
      <c r="Q2027" s="273"/>
      <c r="R2027" s="216" t="str">
        <f ca="1">IF(ISERROR($V2027),"",OFFSET('Smelter Look-up'!$C$4,$V2027-4,0)&amp;"")</f>
        <v/>
      </c>
      <c r="S2027" s="224" t="str">
        <f t="shared" ca="1" si="285"/>
        <v/>
      </c>
      <c r="T2027" s="224" t="str">
        <f ca="1">IF(B2027="","",IF(ISERROR(MATCH($J2027,SorP!$B$1:$B$6230,0)),"",INDIRECT("'SorP'!$A$"&amp;MATCH($J2027,SorP!$B$1:$B$6230,0))))</f>
        <v/>
      </c>
      <c r="U2027" s="240"/>
      <c r="V2027" s="274" t="e">
        <f>IF(C2027="",NA(),MATCH($B2027&amp;$C2027,'Smelter Look-up'!$J:$J,0))</f>
        <v>#N/A</v>
      </c>
      <c r="W2027" s="275"/>
      <c r="X2027" s="275">
        <f t="shared" ca="1" si="286"/>
        <v>0</v>
      </c>
      <c r="Y2027" s="275"/>
      <c r="Z2027" s="275"/>
      <c r="AB2027" s="277" t="str">
        <f t="shared" si="287"/>
        <v/>
      </c>
    </row>
    <row r="2028" spans="1:28" s="276" customFormat="1" ht="20.25">
      <c r="A2028" s="330"/>
      <c r="B2028" s="216" t="str">
        <f>IF(LEN(A2028)=0,"",INDEX('Smelter Look-up'!$A:$A,MATCH($A2028,'Smelter Look-up'!$E:$E,0)))</f>
        <v/>
      </c>
      <c r="C2028" s="220" t="str">
        <f>IF(LEN(A2028)=0,"",INDEX('Smelter Look-up'!$C:$C,MATCH($A2028,'Smelter Look-up'!$E:$E,0)))</f>
        <v/>
      </c>
      <c r="D2028" s="282"/>
      <c r="E2028" s="216" t="str">
        <f ca="1">IF(ISERROR($V2028),"",OFFSET('Smelter Look-up'!$D$4,$V2028-4,0)&amp;"")</f>
        <v/>
      </c>
      <c r="F2028" s="216" t="str">
        <f ca="1">IF(ISERROR($V2028),"",OFFSET('Smelter Look-up'!$E$4,$V2028-4,0))</f>
        <v/>
      </c>
      <c r="G2028" s="216" t="str">
        <f ca="1">IF(C2028=$X$4,"Enter smelter details",IF(ISERROR($V2028),"",OFFSET('Smelter Look-up'!$F$4,$V2028-4,0)))</f>
        <v/>
      </c>
      <c r="H2028" s="217" t="str">
        <f ca="1">IF(ISERROR($V2028),"",OFFSET('Smelter Look-up'!$G$4,$V2028-4,0))</f>
        <v/>
      </c>
      <c r="I2028" s="218" t="str">
        <f ca="1">IF(ISERROR($V2028),"",OFFSET('Smelter Look-up'!$H$4,$V2028-4,0))</f>
        <v/>
      </c>
      <c r="J2028" s="218" t="str">
        <f ca="1">IF(ISERROR($V2028),"",OFFSET('Smelter Look-up'!$I$4,$V2028-4,0))</f>
        <v/>
      </c>
      <c r="K2028" s="272"/>
      <c r="L2028" s="272"/>
      <c r="M2028" s="272"/>
      <c r="N2028" s="272"/>
      <c r="O2028" s="272"/>
      <c r="P2028" s="219"/>
      <c r="Q2028" s="273"/>
      <c r="R2028" s="216" t="str">
        <f ca="1">IF(ISERROR($V2028),"",OFFSET('Smelter Look-up'!$C$4,$V2028-4,0)&amp;"")</f>
        <v/>
      </c>
      <c r="S2028" s="224" t="str">
        <f t="shared" ca="1" si="285"/>
        <v/>
      </c>
      <c r="T2028" s="224" t="str">
        <f ca="1">IF(B2028="","",IF(ISERROR(MATCH($J2028,SorP!$B$1:$B$6230,0)),"",INDIRECT("'SorP'!$A$"&amp;MATCH($J2028,SorP!$B$1:$B$6230,0))))</f>
        <v/>
      </c>
      <c r="U2028" s="240"/>
      <c r="V2028" s="274" t="e">
        <f>IF(C2028="",NA(),MATCH($B2028&amp;$C2028,'Smelter Look-up'!$J:$J,0))</f>
        <v>#N/A</v>
      </c>
      <c r="W2028" s="275"/>
      <c r="X2028" s="275">
        <f t="shared" ca="1" si="286"/>
        <v>0</v>
      </c>
      <c r="Y2028" s="275"/>
      <c r="Z2028" s="275"/>
      <c r="AB2028" s="277" t="str">
        <f t="shared" si="287"/>
        <v/>
      </c>
    </row>
    <row r="2029" spans="1:28" s="276" customFormat="1" ht="20.25">
      <c r="A2029" s="330"/>
      <c r="B2029" s="216" t="str">
        <f>IF(LEN(A2029)=0,"",INDEX('Smelter Look-up'!$A:$A,MATCH($A2029,'Smelter Look-up'!$E:$E,0)))</f>
        <v/>
      </c>
      <c r="C2029" s="220" t="str">
        <f>IF(LEN(A2029)=0,"",INDEX('Smelter Look-up'!$C:$C,MATCH($A2029,'Smelter Look-up'!$E:$E,0)))</f>
        <v/>
      </c>
      <c r="D2029" s="282"/>
      <c r="E2029" s="216" t="str">
        <f ca="1">IF(ISERROR($V2029),"",OFFSET('Smelter Look-up'!$D$4,$V2029-4,0)&amp;"")</f>
        <v/>
      </c>
      <c r="F2029" s="216" t="str">
        <f ca="1">IF(ISERROR($V2029),"",OFFSET('Smelter Look-up'!$E$4,$V2029-4,0))</f>
        <v/>
      </c>
      <c r="G2029" s="216" t="str">
        <f ca="1">IF(C2029=$X$4,"Enter smelter details",IF(ISERROR($V2029),"",OFFSET('Smelter Look-up'!$F$4,$V2029-4,0)))</f>
        <v/>
      </c>
      <c r="H2029" s="217" t="str">
        <f ca="1">IF(ISERROR($V2029),"",OFFSET('Smelter Look-up'!$G$4,$V2029-4,0))</f>
        <v/>
      </c>
      <c r="I2029" s="218" t="str">
        <f ca="1">IF(ISERROR($V2029),"",OFFSET('Smelter Look-up'!$H$4,$V2029-4,0))</f>
        <v/>
      </c>
      <c r="J2029" s="218" t="str">
        <f ca="1">IF(ISERROR($V2029),"",OFFSET('Smelter Look-up'!$I$4,$V2029-4,0))</f>
        <v/>
      </c>
      <c r="K2029" s="272"/>
      <c r="L2029" s="272"/>
      <c r="M2029" s="272"/>
      <c r="N2029" s="272"/>
      <c r="O2029" s="272"/>
      <c r="P2029" s="219"/>
      <c r="Q2029" s="273"/>
      <c r="R2029" s="216" t="str">
        <f ca="1">IF(ISERROR($V2029),"",OFFSET('Smelter Look-up'!$C$4,$V2029-4,0)&amp;"")</f>
        <v/>
      </c>
      <c r="S2029" s="224" t="str">
        <f t="shared" ca="1" si="285"/>
        <v/>
      </c>
      <c r="T2029" s="224" t="str">
        <f ca="1">IF(B2029="","",IF(ISERROR(MATCH($J2029,SorP!$B$1:$B$6230,0)),"",INDIRECT("'SorP'!$A$"&amp;MATCH($J2029,SorP!$B$1:$B$6230,0))))</f>
        <v/>
      </c>
      <c r="U2029" s="240"/>
      <c r="V2029" s="274" t="e">
        <f>IF(C2029="",NA(),MATCH($B2029&amp;$C2029,'Smelter Look-up'!$J:$J,0))</f>
        <v>#N/A</v>
      </c>
      <c r="W2029" s="275"/>
      <c r="X2029" s="275">
        <f t="shared" ca="1" si="286"/>
        <v>0</v>
      </c>
      <c r="Y2029" s="275"/>
      <c r="Z2029" s="275"/>
      <c r="AB2029" s="277" t="str">
        <f t="shared" si="287"/>
        <v/>
      </c>
    </row>
    <row r="2030" spans="1:28" s="276" customFormat="1" ht="20.25">
      <c r="A2030" s="330"/>
      <c r="B2030" s="216" t="str">
        <f>IF(LEN(A2030)=0,"",INDEX('Smelter Look-up'!$A:$A,MATCH($A2030,'Smelter Look-up'!$E:$E,0)))</f>
        <v/>
      </c>
      <c r="C2030" s="220" t="str">
        <f>IF(LEN(A2030)=0,"",INDEX('Smelter Look-up'!$C:$C,MATCH($A2030,'Smelter Look-up'!$E:$E,0)))</f>
        <v/>
      </c>
      <c r="D2030" s="282"/>
      <c r="E2030" s="216" t="str">
        <f ca="1">IF(ISERROR($V2030),"",OFFSET('Smelter Look-up'!$D$4,$V2030-4,0)&amp;"")</f>
        <v/>
      </c>
      <c r="F2030" s="216" t="str">
        <f ca="1">IF(ISERROR($V2030),"",OFFSET('Smelter Look-up'!$E$4,$V2030-4,0))</f>
        <v/>
      </c>
      <c r="G2030" s="216" t="str">
        <f ca="1">IF(C2030=$X$4,"Enter smelter details",IF(ISERROR($V2030),"",OFFSET('Smelter Look-up'!$F$4,$V2030-4,0)))</f>
        <v/>
      </c>
      <c r="H2030" s="217" t="str">
        <f ca="1">IF(ISERROR($V2030),"",OFFSET('Smelter Look-up'!$G$4,$V2030-4,0))</f>
        <v/>
      </c>
      <c r="I2030" s="218" t="str">
        <f ca="1">IF(ISERROR($V2030),"",OFFSET('Smelter Look-up'!$H$4,$V2030-4,0))</f>
        <v/>
      </c>
      <c r="J2030" s="218" t="str">
        <f ca="1">IF(ISERROR($V2030),"",OFFSET('Smelter Look-up'!$I$4,$V2030-4,0))</f>
        <v/>
      </c>
      <c r="K2030" s="272"/>
      <c r="L2030" s="272"/>
      <c r="M2030" s="272"/>
      <c r="N2030" s="272"/>
      <c r="O2030" s="272"/>
      <c r="P2030" s="219"/>
      <c r="Q2030" s="273"/>
      <c r="R2030" s="216" t="str">
        <f ca="1">IF(ISERROR($V2030),"",OFFSET('Smelter Look-up'!$C$4,$V2030-4,0)&amp;"")</f>
        <v/>
      </c>
      <c r="S2030" s="224" t="str">
        <f t="shared" ca="1" si="285"/>
        <v/>
      </c>
      <c r="T2030" s="224" t="str">
        <f ca="1">IF(B2030="","",IF(ISERROR(MATCH($J2030,SorP!$B$1:$B$6230,0)),"",INDIRECT("'SorP'!$A$"&amp;MATCH($J2030,SorP!$B$1:$B$6230,0))))</f>
        <v/>
      </c>
      <c r="U2030" s="240"/>
      <c r="V2030" s="274" t="e">
        <f>IF(C2030="",NA(),MATCH($B2030&amp;$C2030,'Smelter Look-up'!$J:$J,0))</f>
        <v>#N/A</v>
      </c>
      <c r="W2030" s="275"/>
      <c r="X2030" s="275">
        <f t="shared" ca="1" si="286"/>
        <v>0</v>
      </c>
      <c r="Y2030" s="275"/>
      <c r="Z2030" s="275"/>
      <c r="AB2030" s="277" t="str">
        <f t="shared" si="287"/>
        <v/>
      </c>
    </row>
    <row r="2031" spans="1:28" s="276" customFormat="1" ht="20.25">
      <c r="A2031" s="330"/>
      <c r="B2031" s="216" t="str">
        <f>IF(LEN(A2031)=0,"",INDEX('Smelter Look-up'!$A:$A,MATCH($A2031,'Smelter Look-up'!$E:$E,0)))</f>
        <v/>
      </c>
      <c r="C2031" s="220" t="str">
        <f>IF(LEN(A2031)=0,"",INDEX('Smelter Look-up'!$C:$C,MATCH($A2031,'Smelter Look-up'!$E:$E,0)))</f>
        <v/>
      </c>
      <c r="D2031" s="282"/>
      <c r="E2031" s="216" t="str">
        <f ca="1">IF(ISERROR($V2031),"",OFFSET('Smelter Look-up'!$D$4,$V2031-4,0)&amp;"")</f>
        <v/>
      </c>
      <c r="F2031" s="216" t="str">
        <f ca="1">IF(ISERROR($V2031),"",OFFSET('Smelter Look-up'!$E$4,$V2031-4,0))</f>
        <v/>
      </c>
      <c r="G2031" s="216" t="str">
        <f ca="1">IF(C2031=$X$4,"Enter smelter details",IF(ISERROR($V2031),"",OFFSET('Smelter Look-up'!$F$4,$V2031-4,0)))</f>
        <v/>
      </c>
      <c r="H2031" s="217" t="str">
        <f ca="1">IF(ISERROR($V2031),"",OFFSET('Smelter Look-up'!$G$4,$V2031-4,0))</f>
        <v/>
      </c>
      <c r="I2031" s="218" t="str">
        <f ca="1">IF(ISERROR($V2031),"",OFFSET('Smelter Look-up'!$H$4,$V2031-4,0))</f>
        <v/>
      </c>
      <c r="J2031" s="218" t="str">
        <f ca="1">IF(ISERROR($V2031),"",OFFSET('Smelter Look-up'!$I$4,$V2031-4,0))</f>
        <v/>
      </c>
      <c r="K2031" s="272"/>
      <c r="L2031" s="272"/>
      <c r="M2031" s="272"/>
      <c r="N2031" s="272"/>
      <c r="O2031" s="272"/>
      <c r="P2031" s="219"/>
      <c r="Q2031" s="273"/>
      <c r="R2031" s="216" t="str">
        <f ca="1">IF(ISERROR($V2031),"",OFFSET('Smelter Look-up'!$C$4,$V2031-4,0)&amp;"")</f>
        <v/>
      </c>
      <c r="S2031" s="224" t="str">
        <f t="shared" ca="1" si="285"/>
        <v/>
      </c>
      <c r="T2031" s="224" t="str">
        <f ca="1">IF(B2031="","",IF(ISERROR(MATCH($J2031,SorP!$B$1:$B$6230,0)),"",INDIRECT("'SorP'!$A$"&amp;MATCH($J2031,SorP!$B$1:$B$6230,0))))</f>
        <v/>
      </c>
      <c r="U2031" s="240"/>
      <c r="V2031" s="274" t="e">
        <f>IF(C2031="",NA(),MATCH($B2031&amp;$C2031,'Smelter Look-up'!$J:$J,0))</f>
        <v>#N/A</v>
      </c>
      <c r="W2031" s="275"/>
      <c r="X2031" s="275">
        <f t="shared" ca="1" si="286"/>
        <v>0</v>
      </c>
      <c r="Y2031" s="275"/>
      <c r="Z2031" s="275"/>
      <c r="AB2031" s="277" t="str">
        <f t="shared" si="287"/>
        <v/>
      </c>
    </row>
    <row r="2032" spans="1:28" s="276" customFormat="1" ht="20.25">
      <c r="A2032" s="330"/>
      <c r="B2032" s="216" t="str">
        <f>IF(LEN(A2032)=0,"",INDEX('Smelter Look-up'!$A:$A,MATCH($A2032,'Smelter Look-up'!$E:$E,0)))</f>
        <v/>
      </c>
      <c r="C2032" s="220" t="str">
        <f>IF(LEN(A2032)=0,"",INDEX('Smelter Look-up'!$C:$C,MATCH($A2032,'Smelter Look-up'!$E:$E,0)))</f>
        <v/>
      </c>
      <c r="D2032" s="282"/>
      <c r="E2032" s="216" t="str">
        <f ca="1">IF(ISERROR($V2032),"",OFFSET('Smelter Look-up'!$D$4,$V2032-4,0)&amp;"")</f>
        <v/>
      </c>
      <c r="F2032" s="216" t="str">
        <f ca="1">IF(ISERROR($V2032),"",OFFSET('Smelter Look-up'!$E$4,$V2032-4,0))</f>
        <v/>
      </c>
      <c r="G2032" s="216" t="str">
        <f ca="1">IF(C2032=$X$4,"Enter smelter details",IF(ISERROR($V2032),"",OFFSET('Smelter Look-up'!$F$4,$V2032-4,0)))</f>
        <v/>
      </c>
      <c r="H2032" s="217" t="str">
        <f ca="1">IF(ISERROR($V2032),"",OFFSET('Smelter Look-up'!$G$4,$V2032-4,0))</f>
        <v/>
      </c>
      <c r="I2032" s="218" t="str">
        <f ca="1">IF(ISERROR($V2032),"",OFFSET('Smelter Look-up'!$H$4,$V2032-4,0))</f>
        <v/>
      </c>
      <c r="J2032" s="218" t="str">
        <f ca="1">IF(ISERROR($V2032),"",OFFSET('Smelter Look-up'!$I$4,$V2032-4,0))</f>
        <v/>
      </c>
      <c r="K2032" s="272"/>
      <c r="L2032" s="272"/>
      <c r="M2032" s="272"/>
      <c r="N2032" s="272"/>
      <c r="O2032" s="272"/>
      <c r="P2032" s="219"/>
      <c r="Q2032" s="273"/>
      <c r="R2032" s="216" t="str">
        <f ca="1">IF(ISERROR($V2032),"",OFFSET('Smelter Look-up'!$C$4,$V2032-4,0)&amp;"")</f>
        <v/>
      </c>
      <c r="S2032" s="224" t="str">
        <f t="shared" ca="1" si="285"/>
        <v/>
      </c>
      <c r="T2032" s="224" t="str">
        <f ca="1">IF(B2032="","",IF(ISERROR(MATCH($J2032,SorP!$B$1:$B$6230,0)),"",INDIRECT("'SorP'!$A$"&amp;MATCH($J2032,SorP!$B$1:$B$6230,0))))</f>
        <v/>
      </c>
      <c r="U2032" s="240"/>
      <c r="V2032" s="274" t="e">
        <f>IF(C2032="",NA(),MATCH($B2032&amp;$C2032,'Smelter Look-up'!$J:$J,0))</f>
        <v>#N/A</v>
      </c>
      <c r="W2032" s="275"/>
      <c r="X2032" s="275">
        <f t="shared" ca="1" si="286"/>
        <v>0</v>
      </c>
      <c r="Y2032" s="275"/>
      <c r="Z2032" s="275"/>
      <c r="AB2032" s="277" t="str">
        <f t="shared" si="287"/>
        <v/>
      </c>
    </row>
    <row r="2033" spans="1:28" s="276" customFormat="1" ht="20.25">
      <c r="A2033" s="330"/>
      <c r="B2033" s="216" t="str">
        <f>IF(LEN(A2033)=0,"",INDEX('Smelter Look-up'!$A:$A,MATCH($A2033,'Smelter Look-up'!$E:$E,0)))</f>
        <v/>
      </c>
      <c r="C2033" s="220" t="str">
        <f>IF(LEN(A2033)=0,"",INDEX('Smelter Look-up'!$C:$C,MATCH($A2033,'Smelter Look-up'!$E:$E,0)))</f>
        <v/>
      </c>
      <c r="D2033" s="282"/>
      <c r="E2033" s="216" t="str">
        <f ca="1">IF(ISERROR($V2033),"",OFFSET('Smelter Look-up'!$D$4,$V2033-4,0)&amp;"")</f>
        <v/>
      </c>
      <c r="F2033" s="216" t="str">
        <f ca="1">IF(ISERROR($V2033),"",OFFSET('Smelter Look-up'!$E$4,$V2033-4,0))</f>
        <v/>
      </c>
      <c r="G2033" s="216" t="str">
        <f ca="1">IF(C2033=$X$4,"Enter smelter details",IF(ISERROR($V2033),"",OFFSET('Smelter Look-up'!$F$4,$V2033-4,0)))</f>
        <v/>
      </c>
      <c r="H2033" s="217" t="str">
        <f ca="1">IF(ISERROR($V2033),"",OFFSET('Smelter Look-up'!$G$4,$V2033-4,0))</f>
        <v/>
      </c>
      <c r="I2033" s="218" t="str">
        <f ca="1">IF(ISERROR($V2033),"",OFFSET('Smelter Look-up'!$H$4,$V2033-4,0))</f>
        <v/>
      </c>
      <c r="J2033" s="218" t="str">
        <f ca="1">IF(ISERROR($V2033),"",OFFSET('Smelter Look-up'!$I$4,$V2033-4,0))</f>
        <v/>
      </c>
      <c r="K2033" s="272"/>
      <c r="L2033" s="272"/>
      <c r="M2033" s="272"/>
      <c r="N2033" s="272"/>
      <c r="O2033" s="272"/>
      <c r="P2033" s="219"/>
      <c r="Q2033" s="273"/>
      <c r="R2033" s="216" t="str">
        <f ca="1">IF(ISERROR($V2033),"",OFFSET('Smelter Look-up'!$C$4,$V2033-4,0)&amp;"")</f>
        <v/>
      </c>
      <c r="S2033" s="224" t="str">
        <f t="shared" ca="1" si="285"/>
        <v/>
      </c>
      <c r="T2033" s="224" t="str">
        <f ca="1">IF(B2033="","",IF(ISERROR(MATCH($J2033,SorP!$B$1:$B$6230,0)),"",INDIRECT("'SorP'!$A$"&amp;MATCH($J2033,SorP!$B$1:$B$6230,0))))</f>
        <v/>
      </c>
      <c r="U2033" s="240"/>
      <c r="V2033" s="274" t="e">
        <f>IF(C2033="",NA(),MATCH($B2033&amp;$C2033,'Smelter Look-up'!$J:$J,0))</f>
        <v>#N/A</v>
      </c>
      <c r="W2033" s="275"/>
      <c r="X2033" s="275">
        <f t="shared" ca="1" si="286"/>
        <v>0</v>
      </c>
      <c r="Y2033" s="275"/>
      <c r="Z2033" s="275"/>
      <c r="AB2033" s="277" t="str">
        <f t="shared" si="287"/>
        <v/>
      </c>
    </row>
    <row r="2034" spans="1:28" s="276" customFormat="1" ht="20.25">
      <c r="A2034" s="330"/>
      <c r="B2034" s="216" t="str">
        <f>IF(LEN(A2034)=0,"",INDEX('Smelter Look-up'!$A:$A,MATCH($A2034,'Smelter Look-up'!$E:$E,0)))</f>
        <v/>
      </c>
      <c r="C2034" s="220" t="str">
        <f>IF(LEN(A2034)=0,"",INDEX('Smelter Look-up'!$C:$C,MATCH($A2034,'Smelter Look-up'!$E:$E,0)))</f>
        <v/>
      </c>
      <c r="D2034" s="282"/>
      <c r="E2034" s="216" t="str">
        <f ca="1">IF(ISERROR($V2034),"",OFFSET('Smelter Look-up'!$D$4,$V2034-4,0)&amp;"")</f>
        <v/>
      </c>
      <c r="F2034" s="216" t="str">
        <f ca="1">IF(ISERROR($V2034),"",OFFSET('Smelter Look-up'!$E$4,$V2034-4,0))</f>
        <v/>
      </c>
      <c r="G2034" s="216" t="str">
        <f ca="1">IF(C2034=$X$4,"Enter smelter details",IF(ISERROR($V2034),"",OFFSET('Smelter Look-up'!$F$4,$V2034-4,0)))</f>
        <v/>
      </c>
      <c r="H2034" s="217" t="str">
        <f ca="1">IF(ISERROR($V2034),"",OFFSET('Smelter Look-up'!$G$4,$V2034-4,0))</f>
        <v/>
      </c>
      <c r="I2034" s="218" t="str">
        <f ca="1">IF(ISERROR($V2034),"",OFFSET('Smelter Look-up'!$H$4,$V2034-4,0))</f>
        <v/>
      </c>
      <c r="J2034" s="218" t="str">
        <f ca="1">IF(ISERROR($V2034),"",OFFSET('Smelter Look-up'!$I$4,$V2034-4,0))</f>
        <v/>
      </c>
      <c r="K2034" s="272"/>
      <c r="L2034" s="272"/>
      <c r="M2034" s="272"/>
      <c r="N2034" s="272"/>
      <c r="O2034" s="272"/>
      <c r="P2034" s="219"/>
      <c r="Q2034" s="273"/>
      <c r="R2034" s="216" t="str">
        <f ca="1">IF(ISERROR($V2034),"",OFFSET('Smelter Look-up'!$C$4,$V2034-4,0)&amp;"")</f>
        <v/>
      </c>
      <c r="S2034" s="224" t="str">
        <f t="shared" ca="1" si="285"/>
        <v/>
      </c>
      <c r="T2034" s="224" t="str">
        <f ca="1">IF(B2034="","",IF(ISERROR(MATCH($J2034,SorP!$B$1:$B$6230,0)),"",INDIRECT("'SorP'!$A$"&amp;MATCH($J2034,SorP!$B$1:$B$6230,0))))</f>
        <v/>
      </c>
      <c r="U2034" s="240"/>
      <c r="V2034" s="274" t="e">
        <f>IF(C2034="",NA(),MATCH($B2034&amp;$C2034,'Smelter Look-up'!$J:$J,0))</f>
        <v>#N/A</v>
      </c>
      <c r="W2034" s="275"/>
      <c r="X2034" s="275">
        <f t="shared" ca="1" si="286"/>
        <v>0</v>
      </c>
      <c r="Y2034" s="275"/>
      <c r="Z2034" s="275"/>
      <c r="AB2034" s="277" t="str">
        <f t="shared" si="287"/>
        <v/>
      </c>
    </row>
    <row r="2035" spans="1:28" s="276" customFormat="1" ht="20.25">
      <c r="A2035" s="330"/>
      <c r="B2035" s="216" t="str">
        <f>IF(LEN(A2035)=0,"",INDEX('Smelter Look-up'!$A:$A,MATCH($A2035,'Smelter Look-up'!$E:$E,0)))</f>
        <v/>
      </c>
      <c r="C2035" s="220" t="str">
        <f>IF(LEN(A2035)=0,"",INDEX('Smelter Look-up'!$C:$C,MATCH($A2035,'Smelter Look-up'!$E:$E,0)))</f>
        <v/>
      </c>
      <c r="D2035" s="282"/>
      <c r="E2035" s="216" t="str">
        <f ca="1">IF(ISERROR($V2035),"",OFFSET('Smelter Look-up'!$D$4,$V2035-4,0)&amp;"")</f>
        <v/>
      </c>
      <c r="F2035" s="216" t="str">
        <f ca="1">IF(ISERROR($V2035),"",OFFSET('Smelter Look-up'!$E$4,$V2035-4,0))</f>
        <v/>
      </c>
      <c r="G2035" s="216" t="str">
        <f ca="1">IF(C2035=$X$4,"Enter smelter details",IF(ISERROR($V2035),"",OFFSET('Smelter Look-up'!$F$4,$V2035-4,0)))</f>
        <v/>
      </c>
      <c r="H2035" s="217" t="str">
        <f ca="1">IF(ISERROR($V2035),"",OFFSET('Smelter Look-up'!$G$4,$V2035-4,0))</f>
        <v/>
      </c>
      <c r="I2035" s="218" t="str">
        <f ca="1">IF(ISERROR($V2035),"",OFFSET('Smelter Look-up'!$H$4,$V2035-4,0))</f>
        <v/>
      </c>
      <c r="J2035" s="218" t="str">
        <f ca="1">IF(ISERROR($V2035),"",OFFSET('Smelter Look-up'!$I$4,$V2035-4,0))</f>
        <v/>
      </c>
      <c r="K2035" s="272"/>
      <c r="L2035" s="272"/>
      <c r="M2035" s="272"/>
      <c r="N2035" s="272"/>
      <c r="O2035" s="272"/>
      <c r="P2035" s="219"/>
      <c r="Q2035" s="273"/>
      <c r="R2035" s="216" t="str">
        <f ca="1">IF(ISERROR($V2035),"",OFFSET('Smelter Look-up'!$C$4,$V2035-4,0)&amp;"")</f>
        <v/>
      </c>
      <c r="S2035" s="224" t="str">
        <f t="shared" ca="1" si="285"/>
        <v/>
      </c>
      <c r="T2035" s="224" t="str">
        <f ca="1">IF(B2035="","",IF(ISERROR(MATCH($J2035,SorP!$B$1:$B$6230,0)),"",INDIRECT("'SorP'!$A$"&amp;MATCH($J2035,SorP!$B$1:$B$6230,0))))</f>
        <v/>
      </c>
      <c r="U2035" s="240"/>
      <c r="V2035" s="274" t="e">
        <f>IF(C2035="",NA(),MATCH($B2035&amp;$C2035,'Smelter Look-up'!$J:$J,0))</f>
        <v>#N/A</v>
      </c>
      <c r="W2035" s="275"/>
      <c r="X2035" s="275">
        <f t="shared" ca="1" si="286"/>
        <v>0</v>
      </c>
      <c r="Y2035" s="275"/>
      <c r="Z2035" s="275"/>
      <c r="AB2035" s="277" t="str">
        <f t="shared" si="287"/>
        <v/>
      </c>
    </row>
    <row r="2036" spans="1:28" s="276" customFormat="1" ht="20.25">
      <c r="A2036" s="330"/>
      <c r="B2036" s="216" t="str">
        <f>IF(LEN(A2036)=0,"",INDEX('Smelter Look-up'!$A:$A,MATCH($A2036,'Smelter Look-up'!$E:$E,0)))</f>
        <v/>
      </c>
      <c r="C2036" s="220" t="str">
        <f>IF(LEN(A2036)=0,"",INDEX('Smelter Look-up'!$C:$C,MATCH($A2036,'Smelter Look-up'!$E:$E,0)))</f>
        <v/>
      </c>
      <c r="D2036" s="282"/>
      <c r="E2036" s="216" t="str">
        <f ca="1">IF(ISERROR($V2036),"",OFFSET('Smelter Look-up'!$D$4,$V2036-4,0)&amp;"")</f>
        <v/>
      </c>
      <c r="F2036" s="216" t="str">
        <f ca="1">IF(ISERROR($V2036),"",OFFSET('Smelter Look-up'!$E$4,$V2036-4,0))</f>
        <v/>
      </c>
      <c r="G2036" s="216" t="str">
        <f ca="1">IF(C2036=$X$4,"Enter smelter details",IF(ISERROR($V2036),"",OFFSET('Smelter Look-up'!$F$4,$V2036-4,0)))</f>
        <v/>
      </c>
      <c r="H2036" s="217" t="str">
        <f ca="1">IF(ISERROR($V2036),"",OFFSET('Smelter Look-up'!$G$4,$V2036-4,0))</f>
        <v/>
      </c>
      <c r="I2036" s="218" t="str">
        <f ca="1">IF(ISERROR($V2036),"",OFFSET('Smelter Look-up'!$H$4,$V2036-4,0))</f>
        <v/>
      </c>
      <c r="J2036" s="218" t="str">
        <f ca="1">IF(ISERROR($V2036),"",OFFSET('Smelter Look-up'!$I$4,$V2036-4,0))</f>
        <v/>
      </c>
      <c r="K2036" s="272"/>
      <c r="L2036" s="272"/>
      <c r="M2036" s="272"/>
      <c r="N2036" s="272"/>
      <c r="O2036" s="272"/>
      <c r="P2036" s="219"/>
      <c r="Q2036" s="273"/>
      <c r="R2036" s="216" t="str">
        <f ca="1">IF(ISERROR($V2036),"",OFFSET('Smelter Look-up'!$C$4,$V2036-4,0)&amp;"")</f>
        <v/>
      </c>
      <c r="S2036" s="224" t="str">
        <f t="shared" ca="1" si="285"/>
        <v/>
      </c>
      <c r="T2036" s="224" t="str">
        <f ca="1">IF(B2036="","",IF(ISERROR(MATCH($J2036,SorP!$B$1:$B$6230,0)),"",INDIRECT("'SorP'!$A$"&amp;MATCH($J2036,SorP!$B$1:$B$6230,0))))</f>
        <v/>
      </c>
      <c r="U2036" s="240"/>
      <c r="V2036" s="274" t="e">
        <f>IF(C2036="",NA(),MATCH($B2036&amp;$C2036,'Smelter Look-up'!$J:$J,0))</f>
        <v>#N/A</v>
      </c>
      <c r="W2036" s="275"/>
      <c r="X2036" s="275">
        <f t="shared" ca="1" si="286"/>
        <v>0</v>
      </c>
      <c r="Y2036" s="275"/>
      <c r="Z2036" s="275"/>
      <c r="AB2036" s="277" t="str">
        <f t="shared" si="287"/>
        <v/>
      </c>
    </row>
    <row r="2037" spans="1:28" s="276" customFormat="1" ht="20.25">
      <c r="A2037" s="330"/>
      <c r="B2037" s="216" t="str">
        <f>IF(LEN(A2037)=0,"",INDEX('Smelter Look-up'!$A:$A,MATCH($A2037,'Smelter Look-up'!$E:$E,0)))</f>
        <v/>
      </c>
      <c r="C2037" s="220" t="str">
        <f>IF(LEN(A2037)=0,"",INDEX('Smelter Look-up'!$C:$C,MATCH($A2037,'Smelter Look-up'!$E:$E,0)))</f>
        <v/>
      </c>
      <c r="D2037" s="282"/>
      <c r="E2037" s="216" t="str">
        <f ca="1">IF(ISERROR($V2037),"",OFFSET('Smelter Look-up'!$D$4,$V2037-4,0)&amp;"")</f>
        <v/>
      </c>
      <c r="F2037" s="216" t="str">
        <f ca="1">IF(ISERROR($V2037),"",OFFSET('Smelter Look-up'!$E$4,$V2037-4,0))</f>
        <v/>
      </c>
      <c r="G2037" s="216" t="str">
        <f ca="1">IF(C2037=$X$4,"Enter smelter details",IF(ISERROR($V2037),"",OFFSET('Smelter Look-up'!$F$4,$V2037-4,0)))</f>
        <v/>
      </c>
      <c r="H2037" s="217" t="str">
        <f ca="1">IF(ISERROR($V2037),"",OFFSET('Smelter Look-up'!$G$4,$V2037-4,0))</f>
        <v/>
      </c>
      <c r="I2037" s="218" t="str">
        <f ca="1">IF(ISERROR($V2037),"",OFFSET('Smelter Look-up'!$H$4,$V2037-4,0))</f>
        <v/>
      </c>
      <c r="J2037" s="218" t="str">
        <f ca="1">IF(ISERROR($V2037),"",OFFSET('Smelter Look-up'!$I$4,$V2037-4,0))</f>
        <v/>
      </c>
      <c r="K2037" s="272"/>
      <c r="L2037" s="272"/>
      <c r="M2037" s="272"/>
      <c r="N2037" s="272"/>
      <c r="O2037" s="272"/>
      <c r="P2037" s="219"/>
      <c r="Q2037" s="273"/>
      <c r="R2037" s="216" t="str">
        <f ca="1">IF(ISERROR($V2037),"",OFFSET('Smelter Look-up'!$C$4,$V2037-4,0)&amp;"")</f>
        <v/>
      </c>
      <c r="S2037" s="224" t="str">
        <f t="shared" ca="1" si="285"/>
        <v/>
      </c>
      <c r="T2037" s="224" t="str">
        <f ca="1">IF(B2037="","",IF(ISERROR(MATCH($J2037,SorP!$B$1:$B$6230,0)),"",INDIRECT("'SorP'!$A$"&amp;MATCH($J2037,SorP!$B$1:$B$6230,0))))</f>
        <v/>
      </c>
      <c r="U2037" s="240"/>
      <c r="V2037" s="274" t="e">
        <f>IF(C2037="",NA(),MATCH($B2037&amp;$C2037,'Smelter Look-up'!$J:$J,0))</f>
        <v>#N/A</v>
      </c>
      <c r="W2037" s="275"/>
      <c r="X2037" s="275">
        <f t="shared" ca="1" si="286"/>
        <v>0</v>
      </c>
      <c r="Y2037" s="275"/>
      <c r="Z2037" s="275"/>
      <c r="AB2037" s="277" t="str">
        <f t="shared" si="287"/>
        <v/>
      </c>
    </row>
    <row r="2038" spans="1:28" s="276" customFormat="1" ht="20.25">
      <c r="A2038" s="330"/>
      <c r="B2038" s="216" t="str">
        <f>IF(LEN(A2038)=0,"",INDEX('Smelter Look-up'!$A:$A,MATCH($A2038,'Smelter Look-up'!$E:$E,0)))</f>
        <v/>
      </c>
      <c r="C2038" s="220" t="str">
        <f>IF(LEN(A2038)=0,"",INDEX('Smelter Look-up'!$C:$C,MATCH($A2038,'Smelter Look-up'!$E:$E,0)))</f>
        <v/>
      </c>
      <c r="D2038" s="282"/>
      <c r="E2038" s="216" t="str">
        <f ca="1">IF(ISERROR($V2038),"",OFFSET('Smelter Look-up'!$D$4,$V2038-4,0)&amp;"")</f>
        <v/>
      </c>
      <c r="F2038" s="216" t="str">
        <f ca="1">IF(ISERROR($V2038),"",OFFSET('Smelter Look-up'!$E$4,$V2038-4,0))</f>
        <v/>
      </c>
      <c r="G2038" s="216" t="str">
        <f ca="1">IF(C2038=$X$4,"Enter smelter details",IF(ISERROR($V2038),"",OFFSET('Smelter Look-up'!$F$4,$V2038-4,0)))</f>
        <v/>
      </c>
      <c r="H2038" s="217" t="str">
        <f ca="1">IF(ISERROR($V2038),"",OFFSET('Smelter Look-up'!$G$4,$V2038-4,0))</f>
        <v/>
      </c>
      <c r="I2038" s="218" t="str">
        <f ca="1">IF(ISERROR($V2038),"",OFFSET('Smelter Look-up'!$H$4,$V2038-4,0))</f>
        <v/>
      </c>
      <c r="J2038" s="218" t="str">
        <f ca="1">IF(ISERROR($V2038),"",OFFSET('Smelter Look-up'!$I$4,$V2038-4,0))</f>
        <v/>
      </c>
      <c r="K2038" s="272"/>
      <c r="L2038" s="272"/>
      <c r="M2038" s="272"/>
      <c r="N2038" s="272"/>
      <c r="O2038" s="272"/>
      <c r="P2038" s="219"/>
      <c r="Q2038" s="273"/>
      <c r="R2038" s="216" t="str">
        <f ca="1">IF(ISERROR($V2038),"",OFFSET('Smelter Look-up'!$C$4,$V2038-4,0)&amp;"")</f>
        <v/>
      </c>
      <c r="S2038" s="224" t="str">
        <f t="shared" ca="1" si="285"/>
        <v/>
      </c>
      <c r="T2038" s="224" t="str">
        <f ca="1">IF(B2038="","",IF(ISERROR(MATCH($J2038,SorP!$B$1:$B$6230,0)),"",INDIRECT("'SorP'!$A$"&amp;MATCH($J2038,SorP!$B$1:$B$6230,0))))</f>
        <v/>
      </c>
      <c r="U2038" s="240"/>
      <c r="V2038" s="274" t="e">
        <f>IF(C2038="",NA(),MATCH($B2038&amp;$C2038,'Smelter Look-up'!$J:$J,0))</f>
        <v>#N/A</v>
      </c>
      <c r="W2038" s="275"/>
      <c r="X2038" s="275">
        <f t="shared" ca="1" si="286"/>
        <v>0</v>
      </c>
      <c r="Y2038" s="275"/>
      <c r="Z2038" s="275"/>
      <c r="AB2038" s="277" t="str">
        <f t="shared" si="287"/>
        <v/>
      </c>
    </row>
    <row r="2039" spans="1:28" s="276" customFormat="1" ht="20.25">
      <c r="A2039" s="330"/>
      <c r="B2039" s="216" t="str">
        <f>IF(LEN(A2039)=0,"",INDEX('Smelter Look-up'!$A:$A,MATCH($A2039,'Smelter Look-up'!$E:$E,0)))</f>
        <v/>
      </c>
      <c r="C2039" s="220" t="str">
        <f>IF(LEN(A2039)=0,"",INDEX('Smelter Look-up'!$C:$C,MATCH($A2039,'Smelter Look-up'!$E:$E,0)))</f>
        <v/>
      </c>
      <c r="D2039" s="282"/>
      <c r="E2039" s="216" t="str">
        <f ca="1">IF(ISERROR($V2039),"",OFFSET('Smelter Look-up'!$D$4,$V2039-4,0)&amp;"")</f>
        <v/>
      </c>
      <c r="F2039" s="216" t="str">
        <f ca="1">IF(ISERROR($V2039),"",OFFSET('Smelter Look-up'!$E$4,$V2039-4,0))</f>
        <v/>
      </c>
      <c r="G2039" s="216" t="str">
        <f ca="1">IF(C2039=$X$4,"Enter smelter details",IF(ISERROR($V2039),"",OFFSET('Smelter Look-up'!$F$4,$V2039-4,0)))</f>
        <v/>
      </c>
      <c r="H2039" s="217" t="str">
        <f ca="1">IF(ISERROR($V2039),"",OFFSET('Smelter Look-up'!$G$4,$V2039-4,0))</f>
        <v/>
      </c>
      <c r="I2039" s="218" t="str">
        <f ca="1">IF(ISERROR($V2039),"",OFFSET('Smelter Look-up'!$H$4,$V2039-4,0))</f>
        <v/>
      </c>
      <c r="J2039" s="218" t="str">
        <f ca="1">IF(ISERROR($V2039),"",OFFSET('Smelter Look-up'!$I$4,$V2039-4,0))</f>
        <v/>
      </c>
      <c r="K2039" s="272"/>
      <c r="L2039" s="272"/>
      <c r="M2039" s="272"/>
      <c r="N2039" s="272"/>
      <c r="O2039" s="272"/>
      <c r="P2039" s="219"/>
      <c r="Q2039" s="273"/>
      <c r="R2039" s="216" t="str">
        <f ca="1">IF(ISERROR($V2039),"",OFFSET('Smelter Look-up'!$C$4,$V2039-4,0)&amp;"")</f>
        <v/>
      </c>
      <c r="S2039" s="224" t="str">
        <f t="shared" ca="1" si="285"/>
        <v/>
      </c>
      <c r="T2039" s="224" t="str">
        <f ca="1">IF(B2039="","",IF(ISERROR(MATCH($J2039,SorP!$B$1:$B$6230,0)),"",INDIRECT("'SorP'!$A$"&amp;MATCH($J2039,SorP!$B$1:$B$6230,0))))</f>
        <v/>
      </c>
      <c r="U2039" s="240"/>
      <c r="V2039" s="274" t="e">
        <f>IF(C2039="",NA(),MATCH($B2039&amp;$C2039,'Smelter Look-up'!$J:$J,0))</f>
        <v>#N/A</v>
      </c>
      <c r="W2039" s="275"/>
      <c r="X2039" s="275">
        <f t="shared" ca="1" si="286"/>
        <v>0</v>
      </c>
      <c r="Y2039" s="275"/>
      <c r="Z2039" s="275"/>
      <c r="AB2039" s="277" t="str">
        <f t="shared" si="287"/>
        <v/>
      </c>
    </row>
    <row r="2040" spans="1:28" s="276" customFormat="1" ht="20.25">
      <c r="A2040" s="330"/>
      <c r="B2040" s="216" t="str">
        <f>IF(LEN(A2040)=0,"",INDEX('Smelter Look-up'!$A:$A,MATCH($A2040,'Smelter Look-up'!$E:$E,0)))</f>
        <v/>
      </c>
      <c r="C2040" s="220" t="str">
        <f>IF(LEN(A2040)=0,"",INDEX('Smelter Look-up'!$C:$C,MATCH($A2040,'Smelter Look-up'!$E:$E,0)))</f>
        <v/>
      </c>
      <c r="D2040" s="282"/>
      <c r="E2040" s="216" t="str">
        <f ca="1">IF(ISERROR($V2040),"",OFFSET('Smelter Look-up'!$D$4,$V2040-4,0)&amp;"")</f>
        <v/>
      </c>
      <c r="F2040" s="216" t="str">
        <f ca="1">IF(ISERROR($V2040),"",OFFSET('Smelter Look-up'!$E$4,$V2040-4,0))</f>
        <v/>
      </c>
      <c r="G2040" s="216" t="str">
        <f ca="1">IF(C2040=$X$4,"Enter smelter details",IF(ISERROR($V2040),"",OFFSET('Smelter Look-up'!$F$4,$V2040-4,0)))</f>
        <v/>
      </c>
      <c r="H2040" s="217" t="str">
        <f ca="1">IF(ISERROR($V2040),"",OFFSET('Smelter Look-up'!$G$4,$V2040-4,0))</f>
        <v/>
      </c>
      <c r="I2040" s="218" t="str">
        <f ca="1">IF(ISERROR($V2040),"",OFFSET('Smelter Look-up'!$H$4,$V2040-4,0))</f>
        <v/>
      </c>
      <c r="J2040" s="218" t="str">
        <f ca="1">IF(ISERROR($V2040),"",OFFSET('Smelter Look-up'!$I$4,$V2040-4,0))</f>
        <v/>
      </c>
      <c r="K2040" s="272"/>
      <c r="L2040" s="272"/>
      <c r="M2040" s="272"/>
      <c r="N2040" s="272"/>
      <c r="O2040" s="272"/>
      <c r="P2040" s="219"/>
      <c r="Q2040" s="273"/>
      <c r="R2040" s="216" t="str">
        <f ca="1">IF(ISERROR($V2040),"",OFFSET('Smelter Look-up'!$C$4,$V2040-4,0)&amp;"")</f>
        <v/>
      </c>
      <c r="S2040" s="224" t="str">
        <f t="shared" ca="1" si="285"/>
        <v/>
      </c>
      <c r="T2040" s="224" t="str">
        <f ca="1">IF(B2040="","",IF(ISERROR(MATCH($J2040,SorP!$B$1:$B$6230,0)),"",INDIRECT("'SorP'!$A$"&amp;MATCH($J2040,SorP!$B$1:$B$6230,0))))</f>
        <v/>
      </c>
      <c r="U2040" s="240"/>
      <c r="V2040" s="274" t="e">
        <f>IF(C2040="",NA(),MATCH($B2040&amp;$C2040,'Smelter Look-up'!$J:$J,0))</f>
        <v>#N/A</v>
      </c>
      <c r="W2040" s="275"/>
      <c r="X2040" s="275">
        <f t="shared" ca="1" si="286"/>
        <v>0</v>
      </c>
      <c r="Y2040" s="275"/>
      <c r="Z2040" s="275"/>
      <c r="AB2040" s="277" t="str">
        <f t="shared" si="287"/>
        <v/>
      </c>
    </row>
    <row r="2041" spans="1:28" s="276" customFormat="1" ht="20.25">
      <c r="A2041" s="330"/>
      <c r="B2041" s="216" t="str">
        <f>IF(LEN(A2041)=0,"",INDEX('Smelter Look-up'!$A:$A,MATCH($A2041,'Smelter Look-up'!$E:$E,0)))</f>
        <v/>
      </c>
      <c r="C2041" s="220" t="str">
        <f>IF(LEN(A2041)=0,"",INDEX('Smelter Look-up'!$C:$C,MATCH($A2041,'Smelter Look-up'!$E:$E,0)))</f>
        <v/>
      </c>
      <c r="D2041" s="282"/>
      <c r="E2041" s="216" t="str">
        <f ca="1">IF(ISERROR($V2041),"",OFFSET('Smelter Look-up'!$D$4,$V2041-4,0)&amp;"")</f>
        <v/>
      </c>
      <c r="F2041" s="216" t="str">
        <f ca="1">IF(ISERROR($V2041),"",OFFSET('Smelter Look-up'!$E$4,$V2041-4,0))</f>
        <v/>
      </c>
      <c r="G2041" s="216" t="str">
        <f ca="1">IF(C2041=$X$4,"Enter smelter details",IF(ISERROR($V2041),"",OFFSET('Smelter Look-up'!$F$4,$V2041-4,0)))</f>
        <v/>
      </c>
      <c r="H2041" s="217" t="str">
        <f ca="1">IF(ISERROR($V2041),"",OFFSET('Smelter Look-up'!$G$4,$V2041-4,0))</f>
        <v/>
      </c>
      <c r="I2041" s="218" t="str">
        <f ca="1">IF(ISERROR($V2041),"",OFFSET('Smelter Look-up'!$H$4,$V2041-4,0))</f>
        <v/>
      </c>
      <c r="J2041" s="218" t="str">
        <f ca="1">IF(ISERROR($V2041),"",OFFSET('Smelter Look-up'!$I$4,$V2041-4,0))</f>
        <v/>
      </c>
      <c r="K2041" s="272"/>
      <c r="L2041" s="272"/>
      <c r="M2041" s="272"/>
      <c r="N2041" s="272"/>
      <c r="O2041" s="272"/>
      <c r="P2041" s="219"/>
      <c r="Q2041" s="273"/>
      <c r="R2041" s="216" t="str">
        <f ca="1">IF(ISERROR($V2041),"",OFFSET('Smelter Look-up'!$C$4,$V2041-4,0)&amp;"")</f>
        <v/>
      </c>
      <c r="S2041" s="224" t="str">
        <f t="shared" ca="1" si="285"/>
        <v/>
      </c>
      <c r="T2041" s="224" t="str">
        <f ca="1">IF(B2041="","",IF(ISERROR(MATCH($J2041,SorP!$B$1:$B$6230,0)),"",INDIRECT("'SorP'!$A$"&amp;MATCH($J2041,SorP!$B$1:$B$6230,0))))</f>
        <v/>
      </c>
      <c r="U2041" s="240"/>
      <c r="V2041" s="274" t="e">
        <f>IF(C2041="",NA(),MATCH($B2041&amp;$C2041,'Smelter Look-up'!$J:$J,0))</f>
        <v>#N/A</v>
      </c>
      <c r="W2041" s="275"/>
      <c r="X2041" s="275">
        <f t="shared" ca="1" si="286"/>
        <v>0</v>
      </c>
      <c r="Y2041" s="275"/>
      <c r="Z2041" s="275"/>
      <c r="AB2041" s="277" t="str">
        <f t="shared" si="287"/>
        <v/>
      </c>
    </row>
    <row r="2042" spans="1:28" s="276" customFormat="1" ht="20.25">
      <c r="A2042" s="330"/>
      <c r="B2042" s="216" t="str">
        <f>IF(LEN(A2042)=0,"",INDEX('Smelter Look-up'!$A:$A,MATCH($A2042,'Smelter Look-up'!$E:$E,0)))</f>
        <v/>
      </c>
      <c r="C2042" s="220" t="str">
        <f>IF(LEN(A2042)=0,"",INDEX('Smelter Look-up'!$C:$C,MATCH($A2042,'Smelter Look-up'!$E:$E,0)))</f>
        <v/>
      </c>
      <c r="D2042" s="282"/>
      <c r="E2042" s="216" t="str">
        <f ca="1">IF(ISERROR($V2042),"",OFFSET('Smelter Look-up'!$D$4,$V2042-4,0)&amp;"")</f>
        <v/>
      </c>
      <c r="F2042" s="216" t="str">
        <f ca="1">IF(ISERROR($V2042),"",OFFSET('Smelter Look-up'!$E$4,$V2042-4,0))</f>
        <v/>
      </c>
      <c r="G2042" s="216" t="str">
        <f ca="1">IF(C2042=$X$4,"Enter smelter details",IF(ISERROR($V2042),"",OFFSET('Smelter Look-up'!$F$4,$V2042-4,0)))</f>
        <v/>
      </c>
      <c r="H2042" s="217" t="str">
        <f ca="1">IF(ISERROR($V2042),"",OFFSET('Smelter Look-up'!$G$4,$V2042-4,0))</f>
        <v/>
      </c>
      <c r="I2042" s="218" t="str">
        <f ca="1">IF(ISERROR($V2042),"",OFFSET('Smelter Look-up'!$H$4,$V2042-4,0))</f>
        <v/>
      </c>
      <c r="J2042" s="218" t="str">
        <f ca="1">IF(ISERROR($V2042),"",OFFSET('Smelter Look-up'!$I$4,$V2042-4,0))</f>
        <v/>
      </c>
      <c r="K2042" s="272"/>
      <c r="L2042" s="272"/>
      <c r="M2042" s="272"/>
      <c r="N2042" s="272"/>
      <c r="O2042" s="272"/>
      <c r="P2042" s="219"/>
      <c r="Q2042" s="273"/>
      <c r="R2042" s="216" t="str">
        <f ca="1">IF(ISERROR($V2042),"",OFFSET('Smelter Look-up'!$C$4,$V2042-4,0)&amp;"")</f>
        <v/>
      </c>
      <c r="S2042" s="224" t="str">
        <f t="shared" ca="1" si="285"/>
        <v/>
      </c>
      <c r="T2042" s="224" t="str">
        <f ca="1">IF(B2042="","",IF(ISERROR(MATCH($J2042,SorP!$B$1:$B$6230,0)),"",INDIRECT("'SorP'!$A$"&amp;MATCH($J2042,SorP!$B$1:$B$6230,0))))</f>
        <v/>
      </c>
      <c r="U2042" s="240"/>
      <c r="V2042" s="274" t="e">
        <f>IF(C2042="",NA(),MATCH($B2042&amp;$C2042,'Smelter Look-up'!$J:$J,0))</f>
        <v>#N/A</v>
      </c>
      <c r="W2042" s="275"/>
      <c r="X2042" s="275">
        <f t="shared" ca="1" si="286"/>
        <v>0</v>
      </c>
      <c r="Y2042" s="275"/>
      <c r="Z2042" s="275"/>
      <c r="AB2042" s="277" t="str">
        <f t="shared" si="287"/>
        <v/>
      </c>
    </row>
    <row r="2043" spans="1:28" s="276" customFormat="1" ht="20.25">
      <c r="A2043" s="330"/>
      <c r="B2043" s="216" t="str">
        <f>IF(LEN(A2043)=0,"",INDEX('Smelter Look-up'!$A:$A,MATCH($A2043,'Smelter Look-up'!$E:$E,0)))</f>
        <v/>
      </c>
      <c r="C2043" s="220" t="str">
        <f>IF(LEN(A2043)=0,"",INDEX('Smelter Look-up'!$C:$C,MATCH($A2043,'Smelter Look-up'!$E:$E,0)))</f>
        <v/>
      </c>
      <c r="D2043" s="282"/>
      <c r="E2043" s="216" t="str">
        <f ca="1">IF(ISERROR($V2043),"",OFFSET('Smelter Look-up'!$D$4,$V2043-4,0)&amp;"")</f>
        <v/>
      </c>
      <c r="F2043" s="216" t="str">
        <f ca="1">IF(ISERROR($V2043),"",OFFSET('Smelter Look-up'!$E$4,$V2043-4,0))</f>
        <v/>
      </c>
      <c r="G2043" s="216" t="str">
        <f ca="1">IF(C2043=$X$4,"Enter smelter details",IF(ISERROR($V2043),"",OFFSET('Smelter Look-up'!$F$4,$V2043-4,0)))</f>
        <v/>
      </c>
      <c r="H2043" s="217" t="str">
        <f ca="1">IF(ISERROR($V2043),"",OFFSET('Smelter Look-up'!$G$4,$V2043-4,0))</f>
        <v/>
      </c>
      <c r="I2043" s="218" t="str">
        <f ca="1">IF(ISERROR($V2043),"",OFFSET('Smelter Look-up'!$H$4,$V2043-4,0))</f>
        <v/>
      </c>
      <c r="J2043" s="218" t="str">
        <f ca="1">IF(ISERROR($V2043),"",OFFSET('Smelter Look-up'!$I$4,$V2043-4,0))</f>
        <v/>
      </c>
      <c r="K2043" s="272"/>
      <c r="L2043" s="272"/>
      <c r="M2043" s="272"/>
      <c r="N2043" s="272"/>
      <c r="O2043" s="272"/>
      <c r="P2043" s="219"/>
      <c r="Q2043" s="273"/>
      <c r="R2043" s="216" t="str">
        <f ca="1">IF(ISERROR($V2043),"",OFFSET('Smelter Look-up'!$C$4,$V2043-4,0)&amp;"")</f>
        <v/>
      </c>
      <c r="S2043" s="224" t="str">
        <f t="shared" ref="S2043" ca="1" si="288">IF(B2043="","",IF(ISERROR(MATCH($E2043,CL,0)),"Unknown",INDIRECT("'C'!$A$"&amp;MATCH($E2043,CL,0)+1)))</f>
        <v/>
      </c>
      <c r="T2043" s="224" t="str">
        <f ca="1">IF(B2043="","",IF(ISERROR(MATCH($J2043,SorP!$B$1:$B$6230,0)),"",INDIRECT("'SorP'!$A$"&amp;MATCH($J2043,SorP!$B$1:$B$6230,0))))</f>
        <v/>
      </c>
      <c r="U2043" s="240"/>
      <c r="V2043" s="274" t="e">
        <f>IF(C2043="",NA(),MATCH($B2043&amp;$C2043,'Smelter Look-up'!$J:$J,0))</f>
        <v>#N/A</v>
      </c>
      <c r="W2043" s="275"/>
      <c r="X2043" s="275">
        <f t="shared" ref="X2043" ca="1" si="289">IF(AND(C2043="Smelter not listed",OR(LEN(D2043)=0,LEN(E2043)=0)),1,0)</f>
        <v>0</v>
      </c>
      <c r="Y2043" s="275"/>
      <c r="Z2043" s="275"/>
      <c r="AB2043" s="277" t="str">
        <f t="shared" ref="AB2043" si="290">B2043&amp;C2043</f>
        <v/>
      </c>
    </row>
    <row r="2044" spans="1:28" s="276" customFormat="1" ht="20.25">
      <c r="A2044" s="330"/>
      <c r="B2044" s="216" t="str">
        <f>IF(LEN(A2044)=0,"",INDEX('Smelter Look-up'!$A:$A,MATCH($A2044,'Smelter Look-up'!$E:$E,0)))</f>
        <v/>
      </c>
      <c r="C2044" s="220" t="str">
        <f>IF(LEN(A2044)=0,"",INDEX('Smelter Look-up'!$C:$C,MATCH($A2044,'Smelter Look-up'!$E:$E,0)))</f>
        <v/>
      </c>
      <c r="D2044" s="282"/>
      <c r="E2044" s="216" t="str">
        <f ca="1">IF(ISERROR($V2044),"",OFFSET('Smelter Look-up'!$D$4,$V2044-4,0)&amp;"")</f>
        <v/>
      </c>
      <c r="F2044" s="216" t="str">
        <f ca="1">IF(ISERROR($V2044),"",OFFSET('Smelter Look-up'!$E$4,$V2044-4,0))</f>
        <v/>
      </c>
      <c r="G2044" s="216" t="str">
        <f ca="1">IF(C2044=$X$4,"Enter smelter details",IF(ISERROR($V2044),"",OFFSET('Smelter Look-up'!$F$4,$V2044-4,0)))</f>
        <v/>
      </c>
      <c r="H2044" s="217" t="str">
        <f ca="1">IF(ISERROR($V2044),"",OFFSET('Smelter Look-up'!$G$4,$V2044-4,0))</f>
        <v/>
      </c>
      <c r="I2044" s="218" t="str">
        <f ca="1">IF(ISERROR($V2044),"",OFFSET('Smelter Look-up'!$H$4,$V2044-4,0))</f>
        <v/>
      </c>
      <c r="J2044" s="218" t="str">
        <f ca="1">IF(ISERROR($V2044),"",OFFSET('Smelter Look-up'!$I$4,$V2044-4,0))</f>
        <v/>
      </c>
      <c r="K2044" s="272"/>
      <c r="L2044" s="272"/>
      <c r="M2044" s="272"/>
      <c r="N2044" s="272"/>
      <c r="O2044" s="272"/>
      <c r="P2044" s="219"/>
      <c r="Q2044" s="273"/>
      <c r="R2044" s="216" t="str">
        <f ca="1">IF(ISERROR($V2044),"",OFFSET('Smelter Look-up'!$C$4,$V2044-4,0)&amp;"")</f>
        <v/>
      </c>
      <c r="S2044" s="224" t="str">
        <f t="shared" ref="S2044:S2075" ca="1" si="291">IF(B2044="","",IF(ISERROR(MATCH($E2044,CL,0)),"Unknown",INDIRECT("'C'!$A$"&amp;MATCH($E2044,CL,0)+1)))</f>
        <v/>
      </c>
      <c r="T2044" s="224" t="str">
        <f ca="1">IF(B2044="","",IF(ISERROR(MATCH($J2044,SorP!$B$1:$B$6230,0)),"",INDIRECT("'SorP'!$A$"&amp;MATCH($J2044,SorP!$B$1:$B$6230,0))))</f>
        <v/>
      </c>
      <c r="U2044" s="240"/>
      <c r="V2044" s="274" t="e">
        <f>IF(C2044="",NA(),MATCH($B2044&amp;$C2044,'Smelter Look-up'!$J:$J,0))</f>
        <v>#N/A</v>
      </c>
      <c r="W2044" s="275"/>
      <c r="X2044" s="275">
        <f t="shared" ref="X2044:X2075" ca="1" si="292">IF(AND(C2044="Smelter not listed",OR(LEN(D2044)=0,LEN(E2044)=0)),1,0)</f>
        <v>0</v>
      </c>
      <c r="Y2044" s="275"/>
      <c r="Z2044" s="275"/>
      <c r="AB2044" s="277" t="str">
        <f t="shared" ref="AB2044:AB2075" si="293">B2044&amp;C2044</f>
        <v/>
      </c>
    </row>
    <row r="2045" spans="1:28" s="276" customFormat="1" ht="20.25">
      <c r="A2045" s="330"/>
      <c r="B2045" s="216" t="str">
        <f>IF(LEN(A2045)=0,"",INDEX('Smelter Look-up'!$A:$A,MATCH($A2045,'Smelter Look-up'!$E:$E,0)))</f>
        <v/>
      </c>
      <c r="C2045" s="220" t="str">
        <f>IF(LEN(A2045)=0,"",INDEX('Smelter Look-up'!$C:$C,MATCH($A2045,'Smelter Look-up'!$E:$E,0)))</f>
        <v/>
      </c>
      <c r="D2045" s="282"/>
      <c r="E2045" s="216" t="str">
        <f ca="1">IF(ISERROR($V2045),"",OFFSET('Smelter Look-up'!$D$4,$V2045-4,0)&amp;"")</f>
        <v/>
      </c>
      <c r="F2045" s="216" t="str">
        <f ca="1">IF(ISERROR($V2045),"",OFFSET('Smelter Look-up'!$E$4,$V2045-4,0))</f>
        <v/>
      </c>
      <c r="G2045" s="216" t="str">
        <f ca="1">IF(C2045=$X$4,"Enter smelter details",IF(ISERROR($V2045),"",OFFSET('Smelter Look-up'!$F$4,$V2045-4,0)))</f>
        <v/>
      </c>
      <c r="H2045" s="217" t="str">
        <f ca="1">IF(ISERROR($V2045),"",OFFSET('Smelter Look-up'!$G$4,$V2045-4,0))</f>
        <v/>
      </c>
      <c r="I2045" s="218" t="str">
        <f ca="1">IF(ISERROR($V2045),"",OFFSET('Smelter Look-up'!$H$4,$V2045-4,0))</f>
        <v/>
      </c>
      <c r="J2045" s="218" t="str">
        <f ca="1">IF(ISERROR($V2045),"",OFFSET('Smelter Look-up'!$I$4,$V2045-4,0))</f>
        <v/>
      </c>
      <c r="K2045" s="272"/>
      <c r="L2045" s="272"/>
      <c r="M2045" s="272"/>
      <c r="N2045" s="272"/>
      <c r="O2045" s="272"/>
      <c r="P2045" s="219"/>
      <c r="Q2045" s="273"/>
      <c r="R2045" s="216" t="str">
        <f ca="1">IF(ISERROR($V2045),"",OFFSET('Smelter Look-up'!$C$4,$V2045-4,0)&amp;"")</f>
        <v/>
      </c>
      <c r="S2045" s="224" t="str">
        <f t="shared" ca="1" si="291"/>
        <v/>
      </c>
      <c r="T2045" s="224" t="str">
        <f ca="1">IF(B2045="","",IF(ISERROR(MATCH($J2045,SorP!$B$1:$B$6230,0)),"",INDIRECT("'SorP'!$A$"&amp;MATCH($J2045,SorP!$B$1:$B$6230,0))))</f>
        <v/>
      </c>
      <c r="U2045" s="240"/>
      <c r="V2045" s="274" t="e">
        <f>IF(C2045="",NA(),MATCH($B2045&amp;$C2045,'Smelter Look-up'!$J:$J,0))</f>
        <v>#N/A</v>
      </c>
      <c r="W2045" s="275"/>
      <c r="X2045" s="275">
        <f t="shared" ca="1" si="292"/>
        <v>0</v>
      </c>
      <c r="Y2045" s="275"/>
      <c r="Z2045" s="275"/>
      <c r="AB2045" s="277" t="str">
        <f t="shared" si="293"/>
        <v/>
      </c>
    </row>
    <row r="2046" spans="1:28" s="276" customFormat="1" ht="20.25">
      <c r="A2046" s="330"/>
      <c r="B2046" s="216" t="str">
        <f>IF(LEN(A2046)=0,"",INDEX('Smelter Look-up'!$A:$A,MATCH($A2046,'Smelter Look-up'!$E:$E,0)))</f>
        <v/>
      </c>
      <c r="C2046" s="220" t="str">
        <f>IF(LEN(A2046)=0,"",INDEX('Smelter Look-up'!$C:$C,MATCH($A2046,'Smelter Look-up'!$E:$E,0)))</f>
        <v/>
      </c>
      <c r="D2046" s="282"/>
      <c r="E2046" s="216" t="str">
        <f ca="1">IF(ISERROR($V2046),"",OFFSET('Smelter Look-up'!$D$4,$V2046-4,0)&amp;"")</f>
        <v/>
      </c>
      <c r="F2046" s="216" t="str">
        <f ca="1">IF(ISERROR($V2046),"",OFFSET('Smelter Look-up'!$E$4,$V2046-4,0))</f>
        <v/>
      </c>
      <c r="G2046" s="216" t="str">
        <f ca="1">IF(C2046=$X$4,"Enter smelter details",IF(ISERROR($V2046),"",OFFSET('Smelter Look-up'!$F$4,$V2046-4,0)))</f>
        <v/>
      </c>
      <c r="H2046" s="217" t="str">
        <f ca="1">IF(ISERROR($V2046),"",OFFSET('Smelter Look-up'!$G$4,$V2046-4,0))</f>
        <v/>
      </c>
      <c r="I2046" s="218" t="str">
        <f ca="1">IF(ISERROR($V2046),"",OFFSET('Smelter Look-up'!$H$4,$V2046-4,0))</f>
        <v/>
      </c>
      <c r="J2046" s="218" t="str">
        <f ca="1">IF(ISERROR($V2046),"",OFFSET('Smelter Look-up'!$I$4,$V2046-4,0))</f>
        <v/>
      </c>
      <c r="K2046" s="272"/>
      <c r="L2046" s="272"/>
      <c r="M2046" s="272"/>
      <c r="N2046" s="272"/>
      <c r="O2046" s="272"/>
      <c r="P2046" s="219"/>
      <c r="Q2046" s="273"/>
      <c r="R2046" s="216" t="str">
        <f ca="1">IF(ISERROR($V2046),"",OFFSET('Smelter Look-up'!$C$4,$V2046-4,0)&amp;"")</f>
        <v/>
      </c>
      <c r="S2046" s="224" t="str">
        <f t="shared" ca="1" si="291"/>
        <v/>
      </c>
      <c r="T2046" s="224" t="str">
        <f ca="1">IF(B2046="","",IF(ISERROR(MATCH($J2046,SorP!$B$1:$B$6230,0)),"",INDIRECT("'SorP'!$A$"&amp;MATCH($J2046,SorP!$B$1:$B$6230,0))))</f>
        <v/>
      </c>
      <c r="U2046" s="240"/>
      <c r="V2046" s="274" t="e">
        <f>IF(C2046="",NA(),MATCH($B2046&amp;$C2046,'Smelter Look-up'!$J:$J,0))</f>
        <v>#N/A</v>
      </c>
      <c r="W2046" s="275"/>
      <c r="X2046" s="275">
        <f t="shared" ca="1" si="292"/>
        <v>0</v>
      </c>
      <c r="Y2046" s="275"/>
      <c r="Z2046" s="275"/>
      <c r="AB2046" s="277" t="str">
        <f t="shared" si="293"/>
        <v/>
      </c>
    </row>
    <row r="2047" spans="1:28" s="276" customFormat="1" ht="20.25">
      <c r="A2047" s="330"/>
      <c r="B2047" s="216" t="str">
        <f>IF(LEN(A2047)=0,"",INDEX('Smelter Look-up'!$A:$A,MATCH($A2047,'Smelter Look-up'!$E:$E,0)))</f>
        <v/>
      </c>
      <c r="C2047" s="220" t="str">
        <f>IF(LEN(A2047)=0,"",INDEX('Smelter Look-up'!$C:$C,MATCH($A2047,'Smelter Look-up'!$E:$E,0)))</f>
        <v/>
      </c>
      <c r="D2047" s="282"/>
      <c r="E2047" s="216" t="str">
        <f ca="1">IF(ISERROR($V2047),"",OFFSET('Smelter Look-up'!$D$4,$V2047-4,0)&amp;"")</f>
        <v/>
      </c>
      <c r="F2047" s="216" t="str">
        <f ca="1">IF(ISERROR($V2047),"",OFFSET('Smelter Look-up'!$E$4,$V2047-4,0))</f>
        <v/>
      </c>
      <c r="G2047" s="216" t="str">
        <f ca="1">IF(C2047=$X$4,"Enter smelter details",IF(ISERROR($V2047),"",OFFSET('Smelter Look-up'!$F$4,$V2047-4,0)))</f>
        <v/>
      </c>
      <c r="H2047" s="217" t="str">
        <f ca="1">IF(ISERROR($V2047),"",OFFSET('Smelter Look-up'!$G$4,$V2047-4,0))</f>
        <v/>
      </c>
      <c r="I2047" s="218" t="str">
        <f ca="1">IF(ISERROR($V2047),"",OFFSET('Smelter Look-up'!$H$4,$V2047-4,0))</f>
        <v/>
      </c>
      <c r="J2047" s="218" t="str">
        <f ca="1">IF(ISERROR($V2047),"",OFFSET('Smelter Look-up'!$I$4,$V2047-4,0))</f>
        <v/>
      </c>
      <c r="K2047" s="272"/>
      <c r="L2047" s="272"/>
      <c r="M2047" s="272"/>
      <c r="N2047" s="272"/>
      <c r="O2047" s="272"/>
      <c r="P2047" s="219"/>
      <c r="Q2047" s="273"/>
      <c r="R2047" s="216" t="str">
        <f ca="1">IF(ISERROR($V2047),"",OFFSET('Smelter Look-up'!$C$4,$V2047-4,0)&amp;"")</f>
        <v/>
      </c>
      <c r="S2047" s="224" t="str">
        <f t="shared" ca="1" si="291"/>
        <v/>
      </c>
      <c r="T2047" s="224" t="str">
        <f ca="1">IF(B2047="","",IF(ISERROR(MATCH($J2047,SorP!$B$1:$B$6230,0)),"",INDIRECT("'SorP'!$A$"&amp;MATCH($J2047,SorP!$B$1:$B$6230,0))))</f>
        <v/>
      </c>
      <c r="U2047" s="240"/>
      <c r="V2047" s="274" t="e">
        <f>IF(C2047="",NA(),MATCH($B2047&amp;$C2047,'Smelter Look-up'!$J:$J,0))</f>
        <v>#N/A</v>
      </c>
      <c r="W2047" s="275"/>
      <c r="X2047" s="275">
        <f t="shared" ca="1" si="292"/>
        <v>0</v>
      </c>
      <c r="Y2047" s="275"/>
      <c r="Z2047" s="275"/>
      <c r="AB2047" s="277" t="str">
        <f t="shared" si="293"/>
        <v/>
      </c>
    </row>
    <row r="2048" spans="1:28" s="276" customFormat="1" ht="20.25">
      <c r="A2048" s="330"/>
      <c r="B2048" s="216" t="str">
        <f>IF(LEN(A2048)=0,"",INDEX('Smelter Look-up'!$A:$A,MATCH($A2048,'Smelter Look-up'!$E:$E,0)))</f>
        <v/>
      </c>
      <c r="C2048" s="220" t="str">
        <f>IF(LEN(A2048)=0,"",INDEX('Smelter Look-up'!$C:$C,MATCH($A2048,'Smelter Look-up'!$E:$E,0)))</f>
        <v/>
      </c>
      <c r="D2048" s="282"/>
      <c r="E2048" s="216" t="str">
        <f ca="1">IF(ISERROR($V2048),"",OFFSET('Smelter Look-up'!$D$4,$V2048-4,0)&amp;"")</f>
        <v/>
      </c>
      <c r="F2048" s="216" t="str">
        <f ca="1">IF(ISERROR($V2048),"",OFFSET('Smelter Look-up'!$E$4,$V2048-4,0))</f>
        <v/>
      </c>
      <c r="G2048" s="216" t="str">
        <f ca="1">IF(C2048=$X$4,"Enter smelter details",IF(ISERROR($V2048),"",OFFSET('Smelter Look-up'!$F$4,$V2048-4,0)))</f>
        <v/>
      </c>
      <c r="H2048" s="217" t="str">
        <f ca="1">IF(ISERROR($V2048),"",OFFSET('Smelter Look-up'!$G$4,$V2048-4,0))</f>
        <v/>
      </c>
      <c r="I2048" s="218" t="str">
        <f ca="1">IF(ISERROR($V2048),"",OFFSET('Smelter Look-up'!$H$4,$V2048-4,0))</f>
        <v/>
      </c>
      <c r="J2048" s="218" t="str">
        <f ca="1">IF(ISERROR($V2048),"",OFFSET('Smelter Look-up'!$I$4,$V2048-4,0))</f>
        <v/>
      </c>
      <c r="K2048" s="272"/>
      <c r="L2048" s="272"/>
      <c r="M2048" s="272"/>
      <c r="N2048" s="272"/>
      <c r="O2048" s="272"/>
      <c r="P2048" s="219"/>
      <c r="Q2048" s="273"/>
      <c r="R2048" s="216" t="str">
        <f ca="1">IF(ISERROR($V2048),"",OFFSET('Smelter Look-up'!$C$4,$V2048-4,0)&amp;"")</f>
        <v/>
      </c>
      <c r="S2048" s="224" t="str">
        <f t="shared" ca="1" si="291"/>
        <v/>
      </c>
      <c r="T2048" s="224" t="str">
        <f ca="1">IF(B2048="","",IF(ISERROR(MATCH($J2048,SorP!$B$1:$B$6230,0)),"",INDIRECT("'SorP'!$A$"&amp;MATCH($J2048,SorP!$B$1:$B$6230,0))))</f>
        <v/>
      </c>
      <c r="U2048" s="240"/>
      <c r="V2048" s="274" t="e">
        <f>IF(C2048="",NA(),MATCH($B2048&amp;$C2048,'Smelter Look-up'!$J:$J,0))</f>
        <v>#N/A</v>
      </c>
      <c r="W2048" s="275"/>
      <c r="X2048" s="275">
        <f t="shared" ca="1" si="292"/>
        <v>0</v>
      </c>
      <c r="Y2048" s="275"/>
      <c r="Z2048" s="275"/>
      <c r="AB2048" s="277" t="str">
        <f t="shared" si="293"/>
        <v/>
      </c>
    </row>
    <row r="2049" spans="1:28" s="276" customFormat="1" ht="20.25">
      <c r="A2049" s="330"/>
      <c r="B2049" s="216" t="str">
        <f>IF(LEN(A2049)=0,"",INDEX('Smelter Look-up'!$A:$A,MATCH($A2049,'Smelter Look-up'!$E:$E,0)))</f>
        <v/>
      </c>
      <c r="C2049" s="220" t="str">
        <f>IF(LEN(A2049)=0,"",INDEX('Smelter Look-up'!$C:$C,MATCH($A2049,'Smelter Look-up'!$E:$E,0)))</f>
        <v/>
      </c>
      <c r="D2049" s="282"/>
      <c r="E2049" s="216" t="str">
        <f ca="1">IF(ISERROR($V2049),"",OFFSET('Smelter Look-up'!$D$4,$V2049-4,0)&amp;"")</f>
        <v/>
      </c>
      <c r="F2049" s="216" t="str">
        <f ca="1">IF(ISERROR($V2049),"",OFFSET('Smelter Look-up'!$E$4,$V2049-4,0))</f>
        <v/>
      </c>
      <c r="G2049" s="216" t="str">
        <f ca="1">IF(C2049=$X$4,"Enter smelter details",IF(ISERROR($V2049),"",OFFSET('Smelter Look-up'!$F$4,$V2049-4,0)))</f>
        <v/>
      </c>
      <c r="H2049" s="217" t="str">
        <f ca="1">IF(ISERROR($V2049),"",OFFSET('Smelter Look-up'!$G$4,$V2049-4,0))</f>
        <v/>
      </c>
      <c r="I2049" s="218" t="str">
        <f ca="1">IF(ISERROR($V2049),"",OFFSET('Smelter Look-up'!$H$4,$V2049-4,0))</f>
        <v/>
      </c>
      <c r="J2049" s="218" t="str">
        <f ca="1">IF(ISERROR($V2049),"",OFFSET('Smelter Look-up'!$I$4,$V2049-4,0))</f>
        <v/>
      </c>
      <c r="K2049" s="272"/>
      <c r="L2049" s="272"/>
      <c r="M2049" s="272"/>
      <c r="N2049" s="272"/>
      <c r="O2049" s="272"/>
      <c r="P2049" s="219"/>
      <c r="Q2049" s="273"/>
      <c r="R2049" s="216" t="str">
        <f ca="1">IF(ISERROR($V2049),"",OFFSET('Smelter Look-up'!$C$4,$V2049-4,0)&amp;"")</f>
        <v/>
      </c>
      <c r="S2049" s="224" t="str">
        <f t="shared" ca="1" si="291"/>
        <v/>
      </c>
      <c r="T2049" s="224" t="str">
        <f ca="1">IF(B2049="","",IF(ISERROR(MATCH($J2049,SorP!$B$1:$B$6230,0)),"",INDIRECT("'SorP'!$A$"&amp;MATCH($J2049,SorP!$B$1:$B$6230,0))))</f>
        <v/>
      </c>
      <c r="U2049" s="240"/>
      <c r="V2049" s="274" t="e">
        <f>IF(C2049="",NA(),MATCH($B2049&amp;$C2049,'Smelter Look-up'!$J:$J,0))</f>
        <v>#N/A</v>
      </c>
      <c r="W2049" s="275"/>
      <c r="X2049" s="275">
        <f t="shared" ca="1" si="292"/>
        <v>0</v>
      </c>
      <c r="Y2049" s="275"/>
      <c r="Z2049" s="275"/>
      <c r="AB2049" s="277" t="str">
        <f t="shared" si="293"/>
        <v/>
      </c>
    </row>
    <row r="2050" spans="1:28" s="276" customFormat="1" ht="20.25">
      <c r="A2050" s="330"/>
      <c r="B2050" s="216" t="str">
        <f>IF(LEN(A2050)=0,"",INDEX('Smelter Look-up'!$A:$A,MATCH($A2050,'Smelter Look-up'!$E:$E,0)))</f>
        <v/>
      </c>
      <c r="C2050" s="220" t="str">
        <f>IF(LEN(A2050)=0,"",INDEX('Smelter Look-up'!$C:$C,MATCH($A2050,'Smelter Look-up'!$E:$E,0)))</f>
        <v/>
      </c>
      <c r="D2050" s="282"/>
      <c r="E2050" s="216" t="str">
        <f ca="1">IF(ISERROR($V2050),"",OFFSET('Smelter Look-up'!$D$4,$V2050-4,0)&amp;"")</f>
        <v/>
      </c>
      <c r="F2050" s="216" t="str">
        <f ca="1">IF(ISERROR($V2050),"",OFFSET('Smelter Look-up'!$E$4,$V2050-4,0))</f>
        <v/>
      </c>
      <c r="G2050" s="216" t="str">
        <f ca="1">IF(C2050=$X$4,"Enter smelter details",IF(ISERROR($V2050),"",OFFSET('Smelter Look-up'!$F$4,$V2050-4,0)))</f>
        <v/>
      </c>
      <c r="H2050" s="217" t="str">
        <f ca="1">IF(ISERROR($V2050),"",OFFSET('Smelter Look-up'!$G$4,$V2050-4,0))</f>
        <v/>
      </c>
      <c r="I2050" s="218" t="str">
        <f ca="1">IF(ISERROR($V2050),"",OFFSET('Smelter Look-up'!$H$4,$V2050-4,0))</f>
        <v/>
      </c>
      <c r="J2050" s="218" t="str">
        <f ca="1">IF(ISERROR($V2050),"",OFFSET('Smelter Look-up'!$I$4,$V2050-4,0))</f>
        <v/>
      </c>
      <c r="K2050" s="272"/>
      <c r="L2050" s="272"/>
      <c r="M2050" s="272"/>
      <c r="N2050" s="272"/>
      <c r="O2050" s="272"/>
      <c r="P2050" s="219"/>
      <c r="Q2050" s="273"/>
      <c r="R2050" s="216" t="str">
        <f ca="1">IF(ISERROR($V2050),"",OFFSET('Smelter Look-up'!$C$4,$V2050-4,0)&amp;"")</f>
        <v/>
      </c>
      <c r="S2050" s="224" t="str">
        <f t="shared" ca="1" si="291"/>
        <v/>
      </c>
      <c r="T2050" s="224" t="str">
        <f ca="1">IF(B2050="","",IF(ISERROR(MATCH($J2050,SorP!$B$1:$B$6230,0)),"",INDIRECT("'SorP'!$A$"&amp;MATCH($J2050,SorP!$B$1:$B$6230,0))))</f>
        <v/>
      </c>
      <c r="U2050" s="240"/>
      <c r="V2050" s="274" t="e">
        <f>IF(C2050="",NA(),MATCH($B2050&amp;$C2050,'Smelter Look-up'!$J:$J,0))</f>
        <v>#N/A</v>
      </c>
      <c r="W2050" s="275"/>
      <c r="X2050" s="275">
        <f t="shared" ca="1" si="292"/>
        <v>0</v>
      </c>
      <c r="Y2050" s="275"/>
      <c r="Z2050" s="275"/>
      <c r="AB2050" s="277" t="str">
        <f t="shared" si="293"/>
        <v/>
      </c>
    </row>
    <row r="2051" spans="1:28" s="276" customFormat="1" ht="20.25">
      <c r="A2051" s="330"/>
      <c r="B2051" s="216" t="str">
        <f>IF(LEN(A2051)=0,"",INDEX('Smelter Look-up'!$A:$A,MATCH($A2051,'Smelter Look-up'!$E:$E,0)))</f>
        <v/>
      </c>
      <c r="C2051" s="220" t="str">
        <f>IF(LEN(A2051)=0,"",INDEX('Smelter Look-up'!$C:$C,MATCH($A2051,'Smelter Look-up'!$E:$E,0)))</f>
        <v/>
      </c>
      <c r="D2051" s="282"/>
      <c r="E2051" s="216" t="str">
        <f ca="1">IF(ISERROR($V2051),"",OFFSET('Smelter Look-up'!$D$4,$V2051-4,0)&amp;"")</f>
        <v/>
      </c>
      <c r="F2051" s="216" t="str">
        <f ca="1">IF(ISERROR($V2051),"",OFFSET('Smelter Look-up'!$E$4,$V2051-4,0))</f>
        <v/>
      </c>
      <c r="G2051" s="216" t="str">
        <f ca="1">IF(C2051=$X$4,"Enter smelter details",IF(ISERROR($V2051),"",OFFSET('Smelter Look-up'!$F$4,$V2051-4,0)))</f>
        <v/>
      </c>
      <c r="H2051" s="217" t="str">
        <f ca="1">IF(ISERROR($V2051),"",OFFSET('Smelter Look-up'!$G$4,$V2051-4,0))</f>
        <v/>
      </c>
      <c r="I2051" s="218" t="str">
        <f ca="1">IF(ISERROR($V2051),"",OFFSET('Smelter Look-up'!$H$4,$V2051-4,0))</f>
        <v/>
      </c>
      <c r="J2051" s="218" t="str">
        <f ca="1">IF(ISERROR($V2051),"",OFFSET('Smelter Look-up'!$I$4,$V2051-4,0))</f>
        <v/>
      </c>
      <c r="K2051" s="272"/>
      <c r="L2051" s="272"/>
      <c r="M2051" s="272"/>
      <c r="N2051" s="272"/>
      <c r="O2051" s="272"/>
      <c r="P2051" s="219"/>
      <c r="Q2051" s="273"/>
      <c r="R2051" s="216" t="str">
        <f ca="1">IF(ISERROR($V2051),"",OFFSET('Smelter Look-up'!$C$4,$V2051-4,0)&amp;"")</f>
        <v/>
      </c>
      <c r="S2051" s="224" t="str">
        <f t="shared" ca="1" si="291"/>
        <v/>
      </c>
      <c r="T2051" s="224" t="str">
        <f ca="1">IF(B2051="","",IF(ISERROR(MATCH($J2051,SorP!$B$1:$B$6230,0)),"",INDIRECT("'SorP'!$A$"&amp;MATCH($J2051,SorP!$B$1:$B$6230,0))))</f>
        <v/>
      </c>
      <c r="U2051" s="240"/>
      <c r="V2051" s="274" t="e">
        <f>IF(C2051="",NA(),MATCH($B2051&amp;$C2051,'Smelter Look-up'!$J:$J,0))</f>
        <v>#N/A</v>
      </c>
      <c r="W2051" s="275"/>
      <c r="X2051" s="275">
        <f t="shared" ca="1" si="292"/>
        <v>0</v>
      </c>
      <c r="Y2051" s="275"/>
      <c r="Z2051" s="275"/>
      <c r="AB2051" s="277" t="str">
        <f t="shared" si="293"/>
        <v/>
      </c>
    </row>
    <row r="2052" spans="1:28" s="276" customFormat="1" ht="20.25">
      <c r="A2052" s="330"/>
      <c r="B2052" s="216" t="str">
        <f>IF(LEN(A2052)=0,"",INDEX('Smelter Look-up'!$A:$A,MATCH($A2052,'Smelter Look-up'!$E:$E,0)))</f>
        <v/>
      </c>
      <c r="C2052" s="220" t="str">
        <f>IF(LEN(A2052)=0,"",INDEX('Smelter Look-up'!$C:$C,MATCH($A2052,'Smelter Look-up'!$E:$E,0)))</f>
        <v/>
      </c>
      <c r="D2052" s="282"/>
      <c r="E2052" s="216" t="str">
        <f ca="1">IF(ISERROR($V2052),"",OFFSET('Smelter Look-up'!$D$4,$V2052-4,0)&amp;"")</f>
        <v/>
      </c>
      <c r="F2052" s="216" t="str">
        <f ca="1">IF(ISERROR($V2052),"",OFFSET('Smelter Look-up'!$E$4,$V2052-4,0))</f>
        <v/>
      </c>
      <c r="G2052" s="216" t="str">
        <f ca="1">IF(C2052=$X$4,"Enter smelter details",IF(ISERROR($V2052),"",OFFSET('Smelter Look-up'!$F$4,$V2052-4,0)))</f>
        <v/>
      </c>
      <c r="H2052" s="217" t="str">
        <f ca="1">IF(ISERROR($V2052),"",OFFSET('Smelter Look-up'!$G$4,$V2052-4,0))</f>
        <v/>
      </c>
      <c r="I2052" s="218" t="str">
        <f ca="1">IF(ISERROR($V2052),"",OFFSET('Smelter Look-up'!$H$4,$V2052-4,0))</f>
        <v/>
      </c>
      <c r="J2052" s="218" t="str">
        <f ca="1">IF(ISERROR($V2052),"",OFFSET('Smelter Look-up'!$I$4,$V2052-4,0))</f>
        <v/>
      </c>
      <c r="K2052" s="272"/>
      <c r="L2052" s="272"/>
      <c r="M2052" s="272"/>
      <c r="N2052" s="272"/>
      <c r="O2052" s="272"/>
      <c r="P2052" s="219"/>
      <c r="Q2052" s="273"/>
      <c r="R2052" s="216" t="str">
        <f ca="1">IF(ISERROR($V2052),"",OFFSET('Smelter Look-up'!$C$4,$V2052-4,0)&amp;"")</f>
        <v/>
      </c>
      <c r="S2052" s="224" t="str">
        <f t="shared" ca="1" si="291"/>
        <v/>
      </c>
      <c r="T2052" s="224" t="str">
        <f ca="1">IF(B2052="","",IF(ISERROR(MATCH($J2052,SorP!$B$1:$B$6230,0)),"",INDIRECT("'SorP'!$A$"&amp;MATCH($J2052,SorP!$B$1:$B$6230,0))))</f>
        <v/>
      </c>
      <c r="U2052" s="240"/>
      <c r="V2052" s="274" t="e">
        <f>IF(C2052="",NA(),MATCH($B2052&amp;$C2052,'Smelter Look-up'!$J:$J,0))</f>
        <v>#N/A</v>
      </c>
      <c r="W2052" s="275"/>
      <c r="X2052" s="275">
        <f t="shared" ca="1" si="292"/>
        <v>0</v>
      </c>
      <c r="Y2052" s="275"/>
      <c r="Z2052" s="275"/>
      <c r="AB2052" s="277" t="str">
        <f t="shared" si="293"/>
        <v/>
      </c>
    </row>
    <row r="2053" spans="1:28" s="276" customFormat="1" ht="20.25">
      <c r="A2053" s="330"/>
      <c r="B2053" s="216" t="str">
        <f>IF(LEN(A2053)=0,"",INDEX('Smelter Look-up'!$A:$A,MATCH($A2053,'Smelter Look-up'!$E:$E,0)))</f>
        <v/>
      </c>
      <c r="C2053" s="220" t="str">
        <f>IF(LEN(A2053)=0,"",INDEX('Smelter Look-up'!$C:$C,MATCH($A2053,'Smelter Look-up'!$E:$E,0)))</f>
        <v/>
      </c>
      <c r="D2053" s="282"/>
      <c r="E2053" s="216" t="str">
        <f ca="1">IF(ISERROR($V2053),"",OFFSET('Smelter Look-up'!$D$4,$V2053-4,0)&amp;"")</f>
        <v/>
      </c>
      <c r="F2053" s="216" t="str">
        <f ca="1">IF(ISERROR($V2053),"",OFFSET('Smelter Look-up'!$E$4,$V2053-4,0))</f>
        <v/>
      </c>
      <c r="G2053" s="216" t="str">
        <f ca="1">IF(C2053=$X$4,"Enter smelter details",IF(ISERROR($V2053),"",OFFSET('Smelter Look-up'!$F$4,$V2053-4,0)))</f>
        <v/>
      </c>
      <c r="H2053" s="217" t="str">
        <f ca="1">IF(ISERROR($V2053),"",OFFSET('Smelter Look-up'!$G$4,$V2053-4,0))</f>
        <v/>
      </c>
      <c r="I2053" s="218" t="str">
        <f ca="1">IF(ISERROR($V2053),"",OFFSET('Smelter Look-up'!$H$4,$V2053-4,0))</f>
        <v/>
      </c>
      <c r="J2053" s="218" t="str">
        <f ca="1">IF(ISERROR($V2053),"",OFFSET('Smelter Look-up'!$I$4,$V2053-4,0))</f>
        <v/>
      </c>
      <c r="K2053" s="272"/>
      <c r="L2053" s="272"/>
      <c r="M2053" s="272"/>
      <c r="N2053" s="272"/>
      <c r="O2053" s="272"/>
      <c r="P2053" s="219"/>
      <c r="Q2053" s="273"/>
      <c r="R2053" s="216" t="str">
        <f ca="1">IF(ISERROR($V2053),"",OFFSET('Smelter Look-up'!$C$4,$V2053-4,0)&amp;"")</f>
        <v/>
      </c>
      <c r="S2053" s="224" t="str">
        <f t="shared" ca="1" si="291"/>
        <v/>
      </c>
      <c r="T2053" s="224" t="str">
        <f ca="1">IF(B2053="","",IF(ISERROR(MATCH($J2053,SorP!$B$1:$B$6230,0)),"",INDIRECT("'SorP'!$A$"&amp;MATCH($J2053,SorP!$B$1:$B$6230,0))))</f>
        <v/>
      </c>
      <c r="U2053" s="240"/>
      <c r="V2053" s="274" t="e">
        <f>IF(C2053="",NA(),MATCH($B2053&amp;$C2053,'Smelter Look-up'!$J:$J,0))</f>
        <v>#N/A</v>
      </c>
      <c r="W2053" s="275"/>
      <c r="X2053" s="275">
        <f t="shared" ca="1" si="292"/>
        <v>0</v>
      </c>
      <c r="Y2053" s="275"/>
      <c r="Z2053" s="275"/>
      <c r="AB2053" s="277" t="str">
        <f t="shared" si="293"/>
        <v/>
      </c>
    </row>
    <row r="2054" spans="1:28" s="276" customFormat="1" ht="20.25">
      <c r="A2054" s="330"/>
      <c r="B2054" s="216" t="str">
        <f>IF(LEN(A2054)=0,"",INDEX('Smelter Look-up'!$A:$A,MATCH($A2054,'Smelter Look-up'!$E:$E,0)))</f>
        <v/>
      </c>
      <c r="C2054" s="220" t="str">
        <f>IF(LEN(A2054)=0,"",INDEX('Smelter Look-up'!$C:$C,MATCH($A2054,'Smelter Look-up'!$E:$E,0)))</f>
        <v/>
      </c>
      <c r="D2054" s="282"/>
      <c r="E2054" s="216" t="str">
        <f ca="1">IF(ISERROR($V2054),"",OFFSET('Smelter Look-up'!$D$4,$V2054-4,0)&amp;"")</f>
        <v/>
      </c>
      <c r="F2054" s="216" t="str">
        <f ca="1">IF(ISERROR($V2054),"",OFFSET('Smelter Look-up'!$E$4,$V2054-4,0))</f>
        <v/>
      </c>
      <c r="G2054" s="216" t="str">
        <f ca="1">IF(C2054=$X$4,"Enter smelter details",IF(ISERROR($V2054),"",OFFSET('Smelter Look-up'!$F$4,$V2054-4,0)))</f>
        <v/>
      </c>
      <c r="H2054" s="217" t="str">
        <f ca="1">IF(ISERROR($V2054),"",OFFSET('Smelter Look-up'!$G$4,$V2054-4,0))</f>
        <v/>
      </c>
      <c r="I2054" s="218" t="str">
        <f ca="1">IF(ISERROR($V2054),"",OFFSET('Smelter Look-up'!$H$4,$V2054-4,0))</f>
        <v/>
      </c>
      <c r="J2054" s="218" t="str">
        <f ca="1">IF(ISERROR($V2054),"",OFFSET('Smelter Look-up'!$I$4,$V2054-4,0))</f>
        <v/>
      </c>
      <c r="K2054" s="272"/>
      <c r="L2054" s="272"/>
      <c r="M2054" s="272"/>
      <c r="N2054" s="272"/>
      <c r="O2054" s="272"/>
      <c r="P2054" s="219"/>
      <c r="Q2054" s="273"/>
      <c r="R2054" s="216" t="str">
        <f ca="1">IF(ISERROR($V2054),"",OFFSET('Smelter Look-up'!$C$4,$V2054-4,0)&amp;"")</f>
        <v/>
      </c>
      <c r="S2054" s="224" t="str">
        <f t="shared" ca="1" si="291"/>
        <v/>
      </c>
      <c r="T2054" s="224" t="str">
        <f ca="1">IF(B2054="","",IF(ISERROR(MATCH($J2054,SorP!$B$1:$B$6230,0)),"",INDIRECT("'SorP'!$A$"&amp;MATCH($J2054,SorP!$B$1:$B$6230,0))))</f>
        <v/>
      </c>
      <c r="U2054" s="240"/>
      <c r="V2054" s="274" t="e">
        <f>IF(C2054="",NA(),MATCH($B2054&amp;$C2054,'Smelter Look-up'!$J:$J,0))</f>
        <v>#N/A</v>
      </c>
      <c r="W2054" s="275"/>
      <c r="X2054" s="275">
        <f t="shared" ca="1" si="292"/>
        <v>0</v>
      </c>
      <c r="Y2054" s="275"/>
      <c r="Z2054" s="275"/>
      <c r="AB2054" s="277" t="str">
        <f t="shared" si="293"/>
        <v/>
      </c>
    </row>
    <row r="2055" spans="1:28" s="276" customFormat="1" ht="20.25">
      <c r="A2055" s="330"/>
      <c r="B2055" s="216" t="str">
        <f>IF(LEN(A2055)=0,"",INDEX('Smelter Look-up'!$A:$A,MATCH($A2055,'Smelter Look-up'!$E:$E,0)))</f>
        <v/>
      </c>
      <c r="C2055" s="220" t="str">
        <f>IF(LEN(A2055)=0,"",INDEX('Smelter Look-up'!$C:$C,MATCH($A2055,'Smelter Look-up'!$E:$E,0)))</f>
        <v/>
      </c>
      <c r="D2055" s="282"/>
      <c r="E2055" s="216" t="str">
        <f ca="1">IF(ISERROR($V2055),"",OFFSET('Smelter Look-up'!$D$4,$V2055-4,0)&amp;"")</f>
        <v/>
      </c>
      <c r="F2055" s="216" t="str">
        <f ca="1">IF(ISERROR($V2055),"",OFFSET('Smelter Look-up'!$E$4,$V2055-4,0))</f>
        <v/>
      </c>
      <c r="G2055" s="216" t="str">
        <f ca="1">IF(C2055=$X$4,"Enter smelter details",IF(ISERROR($V2055),"",OFFSET('Smelter Look-up'!$F$4,$V2055-4,0)))</f>
        <v/>
      </c>
      <c r="H2055" s="217" t="str">
        <f ca="1">IF(ISERROR($V2055),"",OFFSET('Smelter Look-up'!$G$4,$V2055-4,0))</f>
        <v/>
      </c>
      <c r="I2055" s="218" t="str">
        <f ca="1">IF(ISERROR($V2055),"",OFFSET('Smelter Look-up'!$H$4,$V2055-4,0))</f>
        <v/>
      </c>
      <c r="J2055" s="218" t="str">
        <f ca="1">IF(ISERROR($V2055),"",OFFSET('Smelter Look-up'!$I$4,$V2055-4,0))</f>
        <v/>
      </c>
      <c r="K2055" s="272"/>
      <c r="L2055" s="272"/>
      <c r="M2055" s="272"/>
      <c r="N2055" s="272"/>
      <c r="O2055" s="272"/>
      <c r="P2055" s="219"/>
      <c r="Q2055" s="273"/>
      <c r="R2055" s="216" t="str">
        <f ca="1">IF(ISERROR($V2055),"",OFFSET('Smelter Look-up'!$C$4,$V2055-4,0)&amp;"")</f>
        <v/>
      </c>
      <c r="S2055" s="224" t="str">
        <f t="shared" ca="1" si="291"/>
        <v/>
      </c>
      <c r="T2055" s="224" t="str">
        <f ca="1">IF(B2055="","",IF(ISERROR(MATCH($J2055,SorP!$B$1:$B$6230,0)),"",INDIRECT("'SorP'!$A$"&amp;MATCH($J2055,SorP!$B$1:$B$6230,0))))</f>
        <v/>
      </c>
      <c r="U2055" s="240"/>
      <c r="V2055" s="274" t="e">
        <f>IF(C2055="",NA(),MATCH($B2055&amp;$C2055,'Smelter Look-up'!$J:$J,0))</f>
        <v>#N/A</v>
      </c>
      <c r="W2055" s="275"/>
      <c r="X2055" s="275">
        <f t="shared" ca="1" si="292"/>
        <v>0</v>
      </c>
      <c r="Y2055" s="275"/>
      <c r="Z2055" s="275"/>
      <c r="AB2055" s="277" t="str">
        <f t="shared" si="293"/>
        <v/>
      </c>
    </row>
    <row r="2056" spans="1:28" s="276" customFormat="1" ht="20.25">
      <c r="A2056" s="330"/>
      <c r="B2056" s="216" t="str">
        <f>IF(LEN(A2056)=0,"",INDEX('Smelter Look-up'!$A:$A,MATCH($A2056,'Smelter Look-up'!$E:$E,0)))</f>
        <v/>
      </c>
      <c r="C2056" s="220" t="str">
        <f>IF(LEN(A2056)=0,"",INDEX('Smelter Look-up'!$C:$C,MATCH($A2056,'Smelter Look-up'!$E:$E,0)))</f>
        <v/>
      </c>
      <c r="D2056" s="282"/>
      <c r="E2056" s="216" t="str">
        <f ca="1">IF(ISERROR($V2056),"",OFFSET('Smelter Look-up'!$D$4,$V2056-4,0)&amp;"")</f>
        <v/>
      </c>
      <c r="F2056" s="216" t="str">
        <f ca="1">IF(ISERROR($V2056),"",OFFSET('Smelter Look-up'!$E$4,$V2056-4,0))</f>
        <v/>
      </c>
      <c r="G2056" s="216" t="str">
        <f ca="1">IF(C2056=$X$4,"Enter smelter details",IF(ISERROR($V2056),"",OFFSET('Smelter Look-up'!$F$4,$V2056-4,0)))</f>
        <v/>
      </c>
      <c r="H2056" s="217" t="str">
        <f ca="1">IF(ISERROR($V2056),"",OFFSET('Smelter Look-up'!$G$4,$V2056-4,0))</f>
        <v/>
      </c>
      <c r="I2056" s="218" t="str">
        <f ca="1">IF(ISERROR($V2056),"",OFFSET('Smelter Look-up'!$H$4,$V2056-4,0))</f>
        <v/>
      </c>
      <c r="J2056" s="218" t="str">
        <f ca="1">IF(ISERROR($V2056),"",OFFSET('Smelter Look-up'!$I$4,$V2056-4,0))</f>
        <v/>
      </c>
      <c r="K2056" s="272"/>
      <c r="L2056" s="272"/>
      <c r="M2056" s="272"/>
      <c r="N2056" s="272"/>
      <c r="O2056" s="272"/>
      <c r="P2056" s="219"/>
      <c r="Q2056" s="273"/>
      <c r="R2056" s="216" t="str">
        <f ca="1">IF(ISERROR($V2056),"",OFFSET('Smelter Look-up'!$C$4,$V2056-4,0)&amp;"")</f>
        <v/>
      </c>
      <c r="S2056" s="224" t="str">
        <f t="shared" ca="1" si="291"/>
        <v/>
      </c>
      <c r="T2056" s="224" t="str">
        <f ca="1">IF(B2056="","",IF(ISERROR(MATCH($J2056,SorP!$B$1:$B$6230,0)),"",INDIRECT("'SorP'!$A$"&amp;MATCH($J2056,SorP!$B$1:$B$6230,0))))</f>
        <v/>
      </c>
      <c r="U2056" s="240"/>
      <c r="V2056" s="274" t="e">
        <f>IF(C2056="",NA(),MATCH($B2056&amp;$C2056,'Smelter Look-up'!$J:$J,0))</f>
        <v>#N/A</v>
      </c>
      <c r="W2056" s="275"/>
      <c r="X2056" s="275">
        <f t="shared" ca="1" si="292"/>
        <v>0</v>
      </c>
      <c r="Y2056" s="275"/>
      <c r="Z2056" s="275"/>
      <c r="AB2056" s="277" t="str">
        <f t="shared" si="293"/>
        <v/>
      </c>
    </row>
    <row r="2057" spans="1:28" s="276" customFormat="1" ht="20.25">
      <c r="A2057" s="330"/>
      <c r="B2057" s="216" t="str">
        <f>IF(LEN(A2057)=0,"",INDEX('Smelter Look-up'!$A:$A,MATCH($A2057,'Smelter Look-up'!$E:$E,0)))</f>
        <v/>
      </c>
      <c r="C2057" s="220" t="str">
        <f>IF(LEN(A2057)=0,"",INDEX('Smelter Look-up'!$C:$C,MATCH($A2057,'Smelter Look-up'!$E:$E,0)))</f>
        <v/>
      </c>
      <c r="D2057" s="282"/>
      <c r="E2057" s="216" t="str">
        <f ca="1">IF(ISERROR($V2057),"",OFFSET('Smelter Look-up'!$D$4,$V2057-4,0)&amp;"")</f>
        <v/>
      </c>
      <c r="F2057" s="216" t="str">
        <f ca="1">IF(ISERROR($V2057),"",OFFSET('Smelter Look-up'!$E$4,$V2057-4,0))</f>
        <v/>
      </c>
      <c r="G2057" s="216" t="str">
        <f ca="1">IF(C2057=$X$4,"Enter smelter details",IF(ISERROR($V2057),"",OFFSET('Smelter Look-up'!$F$4,$V2057-4,0)))</f>
        <v/>
      </c>
      <c r="H2057" s="217" t="str">
        <f ca="1">IF(ISERROR($V2057),"",OFFSET('Smelter Look-up'!$G$4,$V2057-4,0))</f>
        <v/>
      </c>
      <c r="I2057" s="218" t="str">
        <f ca="1">IF(ISERROR($V2057),"",OFFSET('Smelter Look-up'!$H$4,$V2057-4,0))</f>
        <v/>
      </c>
      <c r="J2057" s="218" t="str">
        <f ca="1">IF(ISERROR($V2057),"",OFFSET('Smelter Look-up'!$I$4,$V2057-4,0))</f>
        <v/>
      </c>
      <c r="K2057" s="272"/>
      <c r="L2057" s="272"/>
      <c r="M2057" s="272"/>
      <c r="N2057" s="272"/>
      <c r="O2057" s="272"/>
      <c r="P2057" s="219"/>
      <c r="Q2057" s="273"/>
      <c r="R2057" s="216" t="str">
        <f ca="1">IF(ISERROR($V2057),"",OFFSET('Smelter Look-up'!$C$4,$V2057-4,0)&amp;"")</f>
        <v/>
      </c>
      <c r="S2057" s="224" t="str">
        <f t="shared" ca="1" si="291"/>
        <v/>
      </c>
      <c r="T2057" s="224" t="str">
        <f ca="1">IF(B2057="","",IF(ISERROR(MATCH($J2057,SorP!$B$1:$B$6230,0)),"",INDIRECT("'SorP'!$A$"&amp;MATCH($J2057,SorP!$B$1:$B$6230,0))))</f>
        <v/>
      </c>
      <c r="U2057" s="240"/>
      <c r="V2057" s="274" t="e">
        <f>IF(C2057="",NA(),MATCH($B2057&amp;$C2057,'Smelter Look-up'!$J:$J,0))</f>
        <v>#N/A</v>
      </c>
      <c r="W2057" s="275"/>
      <c r="X2057" s="275">
        <f t="shared" ca="1" si="292"/>
        <v>0</v>
      </c>
      <c r="Y2057" s="275"/>
      <c r="Z2057" s="275"/>
      <c r="AB2057" s="277" t="str">
        <f t="shared" si="293"/>
        <v/>
      </c>
    </row>
    <row r="2058" spans="1:28" s="276" customFormat="1" ht="20.25">
      <c r="A2058" s="330"/>
      <c r="B2058" s="216" t="str">
        <f>IF(LEN(A2058)=0,"",INDEX('Smelter Look-up'!$A:$A,MATCH($A2058,'Smelter Look-up'!$E:$E,0)))</f>
        <v/>
      </c>
      <c r="C2058" s="220" t="str">
        <f>IF(LEN(A2058)=0,"",INDEX('Smelter Look-up'!$C:$C,MATCH($A2058,'Smelter Look-up'!$E:$E,0)))</f>
        <v/>
      </c>
      <c r="D2058" s="282"/>
      <c r="E2058" s="216" t="str">
        <f ca="1">IF(ISERROR($V2058),"",OFFSET('Smelter Look-up'!$D$4,$V2058-4,0)&amp;"")</f>
        <v/>
      </c>
      <c r="F2058" s="216" t="str">
        <f ca="1">IF(ISERROR($V2058),"",OFFSET('Smelter Look-up'!$E$4,$V2058-4,0))</f>
        <v/>
      </c>
      <c r="G2058" s="216" t="str">
        <f ca="1">IF(C2058=$X$4,"Enter smelter details",IF(ISERROR($V2058),"",OFFSET('Smelter Look-up'!$F$4,$V2058-4,0)))</f>
        <v/>
      </c>
      <c r="H2058" s="217" t="str">
        <f ca="1">IF(ISERROR($V2058),"",OFFSET('Smelter Look-up'!$G$4,$V2058-4,0))</f>
        <v/>
      </c>
      <c r="I2058" s="218" t="str">
        <f ca="1">IF(ISERROR($V2058),"",OFFSET('Smelter Look-up'!$H$4,$V2058-4,0))</f>
        <v/>
      </c>
      <c r="J2058" s="218" t="str">
        <f ca="1">IF(ISERROR($V2058),"",OFFSET('Smelter Look-up'!$I$4,$V2058-4,0))</f>
        <v/>
      </c>
      <c r="K2058" s="272"/>
      <c r="L2058" s="272"/>
      <c r="M2058" s="272"/>
      <c r="N2058" s="272"/>
      <c r="O2058" s="272"/>
      <c r="P2058" s="219"/>
      <c r="Q2058" s="273"/>
      <c r="R2058" s="216" t="str">
        <f ca="1">IF(ISERROR($V2058),"",OFFSET('Smelter Look-up'!$C$4,$V2058-4,0)&amp;"")</f>
        <v/>
      </c>
      <c r="S2058" s="224" t="str">
        <f t="shared" ca="1" si="291"/>
        <v/>
      </c>
      <c r="T2058" s="224" t="str">
        <f ca="1">IF(B2058="","",IF(ISERROR(MATCH($J2058,SorP!$B$1:$B$6230,0)),"",INDIRECT("'SorP'!$A$"&amp;MATCH($J2058,SorP!$B$1:$B$6230,0))))</f>
        <v/>
      </c>
      <c r="U2058" s="240"/>
      <c r="V2058" s="274" t="e">
        <f>IF(C2058="",NA(),MATCH($B2058&amp;$C2058,'Smelter Look-up'!$J:$J,0))</f>
        <v>#N/A</v>
      </c>
      <c r="W2058" s="275"/>
      <c r="X2058" s="275">
        <f t="shared" ca="1" si="292"/>
        <v>0</v>
      </c>
      <c r="Y2058" s="275"/>
      <c r="Z2058" s="275"/>
      <c r="AB2058" s="277" t="str">
        <f t="shared" si="293"/>
        <v/>
      </c>
    </row>
    <row r="2059" spans="1:28" s="276" customFormat="1" ht="20.25">
      <c r="A2059" s="330"/>
      <c r="B2059" s="216" t="str">
        <f>IF(LEN(A2059)=0,"",INDEX('Smelter Look-up'!$A:$A,MATCH($A2059,'Smelter Look-up'!$E:$E,0)))</f>
        <v/>
      </c>
      <c r="C2059" s="220" t="str">
        <f>IF(LEN(A2059)=0,"",INDEX('Smelter Look-up'!$C:$C,MATCH($A2059,'Smelter Look-up'!$E:$E,0)))</f>
        <v/>
      </c>
      <c r="D2059" s="282"/>
      <c r="E2059" s="216" t="str">
        <f ca="1">IF(ISERROR($V2059),"",OFFSET('Smelter Look-up'!$D$4,$V2059-4,0)&amp;"")</f>
        <v/>
      </c>
      <c r="F2059" s="216" t="str">
        <f ca="1">IF(ISERROR($V2059),"",OFFSET('Smelter Look-up'!$E$4,$V2059-4,0))</f>
        <v/>
      </c>
      <c r="G2059" s="216" t="str">
        <f ca="1">IF(C2059=$X$4,"Enter smelter details",IF(ISERROR($V2059),"",OFFSET('Smelter Look-up'!$F$4,$V2059-4,0)))</f>
        <v/>
      </c>
      <c r="H2059" s="217" t="str">
        <f ca="1">IF(ISERROR($V2059),"",OFFSET('Smelter Look-up'!$G$4,$V2059-4,0))</f>
        <v/>
      </c>
      <c r="I2059" s="218" t="str">
        <f ca="1">IF(ISERROR($V2059),"",OFFSET('Smelter Look-up'!$H$4,$V2059-4,0))</f>
        <v/>
      </c>
      <c r="J2059" s="218" t="str">
        <f ca="1">IF(ISERROR($V2059),"",OFFSET('Smelter Look-up'!$I$4,$V2059-4,0))</f>
        <v/>
      </c>
      <c r="K2059" s="272"/>
      <c r="L2059" s="272"/>
      <c r="M2059" s="272"/>
      <c r="N2059" s="272"/>
      <c r="O2059" s="272"/>
      <c r="P2059" s="219"/>
      <c r="Q2059" s="273"/>
      <c r="R2059" s="216" t="str">
        <f ca="1">IF(ISERROR($V2059),"",OFFSET('Smelter Look-up'!$C$4,$V2059-4,0)&amp;"")</f>
        <v/>
      </c>
      <c r="S2059" s="224" t="str">
        <f t="shared" ca="1" si="291"/>
        <v/>
      </c>
      <c r="T2059" s="224" t="str">
        <f ca="1">IF(B2059="","",IF(ISERROR(MATCH($J2059,SorP!$B$1:$B$6230,0)),"",INDIRECT("'SorP'!$A$"&amp;MATCH($J2059,SorP!$B$1:$B$6230,0))))</f>
        <v/>
      </c>
      <c r="U2059" s="240"/>
      <c r="V2059" s="274" t="e">
        <f>IF(C2059="",NA(),MATCH($B2059&amp;$C2059,'Smelter Look-up'!$J:$J,0))</f>
        <v>#N/A</v>
      </c>
      <c r="W2059" s="275"/>
      <c r="X2059" s="275">
        <f t="shared" ca="1" si="292"/>
        <v>0</v>
      </c>
      <c r="Y2059" s="275"/>
      <c r="Z2059" s="275"/>
      <c r="AB2059" s="277" t="str">
        <f t="shared" si="293"/>
        <v/>
      </c>
    </row>
    <row r="2060" spans="1:28" s="276" customFormat="1" ht="20.25">
      <c r="A2060" s="330"/>
      <c r="B2060" s="216" t="str">
        <f>IF(LEN(A2060)=0,"",INDEX('Smelter Look-up'!$A:$A,MATCH($A2060,'Smelter Look-up'!$E:$E,0)))</f>
        <v/>
      </c>
      <c r="C2060" s="220" t="str">
        <f>IF(LEN(A2060)=0,"",INDEX('Smelter Look-up'!$C:$C,MATCH($A2060,'Smelter Look-up'!$E:$E,0)))</f>
        <v/>
      </c>
      <c r="D2060" s="282"/>
      <c r="E2060" s="216" t="str">
        <f ca="1">IF(ISERROR($V2060),"",OFFSET('Smelter Look-up'!$D$4,$V2060-4,0)&amp;"")</f>
        <v/>
      </c>
      <c r="F2060" s="216" t="str">
        <f ca="1">IF(ISERROR($V2060),"",OFFSET('Smelter Look-up'!$E$4,$V2060-4,0))</f>
        <v/>
      </c>
      <c r="G2060" s="216" t="str">
        <f ca="1">IF(C2060=$X$4,"Enter smelter details",IF(ISERROR($V2060),"",OFFSET('Smelter Look-up'!$F$4,$V2060-4,0)))</f>
        <v/>
      </c>
      <c r="H2060" s="217" t="str">
        <f ca="1">IF(ISERROR($V2060),"",OFFSET('Smelter Look-up'!$G$4,$V2060-4,0))</f>
        <v/>
      </c>
      <c r="I2060" s="218" t="str">
        <f ca="1">IF(ISERROR($V2060),"",OFFSET('Smelter Look-up'!$H$4,$V2060-4,0))</f>
        <v/>
      </c>
      <c r="J2060" s="218" t="str">
        <f ca="1">IF(ISERROR($V2060),"",OFFSET('Smelter Look-up'!$I$4,$V2060-4,0))</f>
        <v/>
      </c>
      <c r="K2060" s="272"/>
      <c r="L2060" s="272"/>
      <c r="M2060" s="272"/>
      <c r="N2060" s="272"/>
      <c r="O2060" s="272"/>
      <c r="P2060" s="219"/>
      <c r="Q2060" s="273"/>
      <c r="R2060" s="216" t="str">
        <f ca="1">IF(ISERROR($V2060),"",OFFSET('Smelter Look-up'!$C$4,$V2060-4,0)&amp;"")</f>
        <v/>
      </c>
      <c r="S2060" s="224" t="str">
        <f t="shared" ca="1" si="291"/>
        <v/>
      </c>
      <c r="T2060" s="224" t="str">
        <f ca="1">IF(B2060="","",IF(ISERROR(MATCH($J2060,SorP!$B$1:$B$6230,0)),"",INDIRECT("'SorP'!$A$"&amp;MATCH($J2060,SorP!$B$1:$B$6230,0))))</f>
        <v/>
      </c>
      <c r="U2060" s="240"/>
      <c r="V2060" s="274" t="e">
        <f>IF(C2060="",NA(),MATCH($B2060&amp;$C2060,'Smelter Look-up'!$J:$J,0))</f>
        <v>#N/A</v>
      </c>
      <c r="W2060" s="275"/>
      <c r="X2060" s="275">
        <f t="shared" ca="1" si="292"/>
        <v>0</v>
      </c>
      <c r="Y2060" s="275"/>
      <c r="Z2060" s="275"/>
      <c r="AB2060" s="277" t="str">
        <f t="shared" si="293"/>
        <v/>
      </c>
    </row>
    <row r="2061" spans="1:28" s="276" customFormat="1" ht="20.25">
      <c r="A2061" s="330"/>
      <c r="B2061" s="216" t="str">
        <f>IF(LEN(A2061)=0,"",INDEX('Smelter Look-up'!$A:$A,MATCH($A2061,'Smelter Look-up'!$E:$E,0)))</f>
        <v/>
      </c>
      <c r="C2061" s="220" t="str">
        <f>IF(LEN(A2061)=0,"",INDEX('Smelter Look-up'!$C:$C,MATCH($A2061,'Smelter Look-up'!$E:$E,0)))</f>
        <v/>
      </c>
      <c r="D2061" s="282"/>
      <c r="E2061" s="216" t="str">
        <f ca="1">IF(ISERROR($V2061),"",OFFSET('Smelter Look-up'!$D$4,$V2061-4,0)&amp;"")</f>
        <v/>
      </c>
      <c r="F2061" s="216" t="str">
        <f ca="1">IF(ISERROR($V2061),"",OFFSET('Smelter Look-up'!$E$4,$V2061-4,0))</f>
        <v/>
      </c>
      <c r="G2061" s="216" t="str">
        <f ca="1">IF(C2061=$X$4,"Enter smelter details",IF(ISERROR($V2061),"",OFFSET('Smelter Look-up'!$F$4,$V2061-4,0)))</f>
        <v/>
      </c>
      <c r="H2061" s="217" t="str">
        <f ca="1">IF(ISERROR($V2061),"",OFFSET('Smelter Look-up'!$G$4,$V2061-4,0))</f>
        <v/>
      </c>
      <c r="I2061" s="218" t="str">
        <f ca="1">IF(ISERROR($V2061),"",OFFSET('Smelter Look-up'!$H$4,$V2061-4,0))</f>
        <v/>
      </c>
      <c r="J2061" s="218" t="str">
        <f ca="1">IF(ISERROR($V2061),"",OFFSET('Smelter Look-up'!$I$4,$V2061-4,0))</f>
        <v/>
      </c>
      <c r="K2061" s="272"/>
      <c r="L2061" s="272"/>
      <c r="M2061" s="272"/>
      <c r="N2061" s="272"/>
      <c r="O2061" s="272"/>
      <c r="P2061" s="219"/>
      <c r="Q2061" s="273"/>
      <c r="R2061" s="216" t="str">
        <f ca="1">IF(ISERROR($V2061),"",OFFSET('Smelter Look-up'!$C$4,$V2061-4,0)&amp;"")</f>
        <v/>
      </c>
      <c r="S2061" s="224" t="str">
        <f t="shared" ca="1" si="291"/>
        <v/>
      </c>
      <c r="T2061" s="224" t="str">
        <f ca="1">IF(B2061="","",IF(ISERROR(MATCH($J2061,SorP!$B$1:$B$6230,0)),"",INDIRECT("'SorP'!$A$"&amp;MATCH($J2061,SorP!$B$1:$B$6230,0))))</f>
        <v/>
      </c>
      <c r="U2061" s="240"/>
      <c r="V2061" s="274" t="e">
        <f>IF(C2061="",NA(),MATCH($B2061&amp;$C2061,'Smelter Look-up'!$J:$J,0))</f>
        <v>#N/A</v>
      </c>
      <c r="W2061" s="275"/>
      <c r="X2061" s="275">
        <f t="shared" ca="1" si="292"/>
        <v>0</v>
      </c>
      <c r="Y2061" s="275"/>
      <c r="Z2061" s="275"/>
      <c r="AB2061" s="277" t="str">
        <f t="shared" si="293"/>
        <v/>
      </c>
    </row>
    <row r="2062" spans="1:28" s="276" customFormat="1" ht="20.25">
      <c r="A2062" s="330"/>
      <c r="B2062" s="216" t="str">
        <f>IF(LEN(A2062)=0,"",INDEX('Smelter Look-up'!$A:$A,MATCH($A2062,'Smelter Look-up'!$E:$E,0)))</f>
        <v/>
      </c>
      <c r="C2062" s="220" t="str">
        <f>IF(LEN(A2062)=0,"",INDEX('Smelter Look-up'!$C:$C,MATCH($A2062,'Smelter Look-up'!$E:$E,0)))</f>
        <v/>
      </c>
      <c r="D2062" s="282"/>
      <c r="E2062" s="216" t="str">
        <f ca="1">IF(ISERROR($V2062),"",OFFSET('Smelter Look-up'!$D$4,$V2062-4,0)&amp;"")</f>
        <v/>
      </c>
      <c r="F2062" s="216" t="str">
        <f ca="1">IF(ISERROR($V2062),"",OFFSET('Smelter Look-up'!$E$4,$V2062-4,0))</f>
        <v/>
      </c>
      <c r="G2062" s="216" t="str">
        <f ca="1">IF(C2062=$X$4,"Enter smelter details",IF(ISERROR($V2062),"",OFFSET('Smelter Look-up'!$F$4,$V2062-4,0)))</f>
        <v/>
      </c>
      <c r="H2062" s="217" t="str">
        <f ca="1">IF(ISERROR($V2062),"",OFFSET('Smelter Look-up'!$G$4,$V2062-4,0))</f>
        <v/>
      </c>
      <c r="I2062" s="218" t="str">
        <f ca="1">IF(ISERROR($V2062),"",OFFSET('Smelter Look-up'!$H$4,$V2062-4,0))</f>
        <v/>
      </c>
      <c r="J2062" s="218" t="str">
        <f ca="1">IF(ISERROR($V2062),"",OFFSET('Smelter Look-up'!$I$4,$V2062-4,0))</f>
        <v/>
      </c>
      <c r="K2062" s="272"/>
      <c r="L2062" s="272"/>
      <c r="M2062" s="272"/>
      <c r="N2062" s="272"/>
      <c r="O2062" s="272"/>
      <c r="P2062" s="219"/>
      <c r="Q2062" s="273"/>
      <c r="R2062" s="216" t="str">
        <f ca="1">IF(ISERROR($V2062),"",OFFSET('Smelter Look-up'!$C$4,$V2062-4,0)&amp;"")</f>
        <v/>
      </c>
      <c r="S2062" s="224" t="str">
        <f t="shared" ca="1" si="291"/>
        <v/>
      </c>
      <c r="T2062" s="224" t="str">
        <f ca="1">IF(B2062="","",IF(ISERROR(MATCH($J2062,SorP!$B$1:$B$6230,0)),"",INDIRECT("'SorP'!$A$"&amp;MATCH($J2062,SorP!$B$1:$B$6230,0))))</f>
        <v/>
      </c>
      <c r="U2062" s="240"/>
      <c r="V2062" s="274" t="e">
        <f>IF(C2062="",NA(),MATCH($B2062&amp;$C2062,'Smelter Look-up'!$J:$J,0))</f>
        <v>#N/A</v>
      </c>
      <c r="W2062" s="275"/>
      <c r="X2062" s="275">
        <f t="shared" ca="1" si="292"/>
        <v>0</v>
      </c>
      <c r="Y2062" s="275"/>
      <c r="Z2062" s="275"/>
      <c r="AB2062" s="277" t="str">
        <f t="shared" si="293"/>
        <v/>
      </c>
    </row>
    <row r="2063" spans="1:28" s="276" customFormat="1" ht="20.25">
      <c r="A2063" s="330"/>
      <c r="B2063" s="216" t="str">
        <f>IF(LEN(A2063)=0,"",INDEX('Smelter Look-up'!$A:$A,MATCH($A2063,'Smelter Look-up'!$E:$E,0)))</f>
        <v/>
      </c>
      <c r="C2063" s="220" t="str">
        <f>IF(LEN(A2063)=0,"",INDEX('Smelter Look-up'!$C:$C,MATCH($A2063,'Smelter Look-up'!$E:$E,0)))</f>
        <v/>
      </c>
      <c r="D2063" s="282"/>
      <c r="E2063" s="216" t="str">
        <f ca="1">IF(ISERROR($V2063),"",OFFSET('Smelter Look-up'!$D$4,$V2063-4,0)&amp;"")</f>
        <v/>
      </c>
      <c r="F2063" s="216" t="str">
        <f ca="1">IF(ISERROR($V2063),"",OFFSET('Smelter Look-up'!$E$4,$V2063-4,0))</f>
        <v/>
      </c>
      <c r="G2063" s="216" t="str">
        <f ca="1">IF(C2063=$X$4,"Enter smelter details",IF(ISERROR($V2063),"",OFFSET('Smelter Look-up'!$F$4,$V2063-4,0)))</f>
        <v/>
      </c>
      <c r="H2063" s="217" t="str">
        <f ca="1">IF(ISERROR($V2063),"",OFFSET('Smelter Look-up'!$G$4,$V2063-4,0))</f>
        <v/>
      </c>
      <c r="I2063" s="218" t="str">
        <f ca="1">IF(ISERROR($V2063),"",OFFSET('Smelter Look-up'!$H$4,$V2063-4,0))</f>
        <v/>
      </c>
      <c r="J2063" s="218" t="str">
        <f ca="1">IF(ISERROR($V2063),"",OFFSET('Smelter Look-up'!$I$4,$V2063-4,0))</f>
        <v/>
      </c>
      <c r="K2063" s="272"/>
      <c r="L2063" s="272"/>
      <c r="M2063" s="272"/>
      <c r="N2063" s="272"/>
      <c r="O2063" s="272"/>
      <c r="P2063" s="219"/>
      <c r="Q2063" s="273"/>
      <c r="R2063" s="216" t="str">
        <f ca="1">IF(ISERROR($V2063),"",OFFSET('Smelter Look-up'!$C$4,$V2063-4,0)&amp;"")</f>
        <v/>
      </c>
      <c r="S2063" s="224" t="str">
        <f t="shared" ca="1" si="291"/>
        <v/>
      </c>
      <c r="T2063" s="224" t="str">
        <f ca="1">IF(B2063="","",IF(ISERROR(MATCH($J2063,SorP!$B$1:$B$6230,0)),"",INDIRECT("'SorP'!$A$"&amp;MATCH($J2063,SorP!$B$1:$B$6230,0))))</f>
        <v/>
      </c>
      <c r="U2063" s="240"/>
      <c r="V2063" s="274" t="e">
        <f>IF(C2063="",NA(),MATCH($B2063&amp;$C2063,'Smelter Look-up'!$J:$J,0))</f>
        <v>#N/A</v>
      </c>
      <c r="W2063" s="275"/>
      <c r="X2063" s="275">
        <f t="shared" ca="1" si="292"/>
        <v>0</v>
      </c>
      <c r="Y2063" s="275"/>
      <c r="Z2063" s="275"/>
      <c r="AB2063" s="277" t="str">
        <f t="shared" si="293"/>
        <v/>
      </c>
    </row>
    <row r="2064" spans="1:28" s="276" customFormat="1" ht="20.25">
      <c r="A2064" s="330"/>
      <c r="B2064" s="216" t="str">
        <f>IF(LEN(A2064)=0,"",INDEX('Smelter Look-up'!$A:$A,MATCH($A2064,'Smelter Look-up'!$E:$E,0)))</f>
        <v/>
      </c>
      <c r="C2064" s="220" t="str">
        <f>IF(LEN(A2064)=0,"",INDEX('Smelter Look-up'!$C:$C,MATCH($A2064,'Smelter Look-up'!$E:$E,0)))</f>
        <v/>
      </c>
      <c r="D2064" s="282"/>
      <c r="E2064" s="216" t="str">
        <f ca="1">IF(ISERROR($V2064),"",OFFSET('Smelter Look-up'!$D$4,$V2064-4,0)&amp;"")</f>
        <v/>
      </c>
      <c r="F2064" s="216" t="str">
        <f ca="1">IF(ISERROR($V2064),"",OFFSET('Smelter Look-up'!$E$4,$V2064-4,0))</f>
        <v/>
      </c>
      <c r="G2064" s="216" t="str">
        <f ca="1">IF(C2064=$X$4,"Enter smelter details",IF(ISERROR($V2064),"",OFFSET('Smelter Look-up'!$F$4,$V2064-4,0)))</f>
        <v/>
      </c>
      <c r="H2064" s="217" t="str">
        <f ca="1">IF(ISERROR($V2064),"",OFFSET('Smelter Look-up'!$G$4,$V2064-4,0))</f>
        <v/>
      </c>
      <c r="I2064" s="218" t="str">
        <f ca="1">IF(ISERROR($V2064),"",OFFSET('Smelter Look-up'!$H$4,$V2064-4,0))</f>
        <v/>
      </c>
      <c r="J2064" s="218" t="str">
        <f ca="1">IF(ISERROR($V2064),"",OFFSET('Smelter Look-up'!$I$4,$V2064-4,0))</f>
        <v/>
      </c>
      <c r="K2064" s="272"/>
      <c r="L2064" s="272"/>
      <c r="M2064" s="272"/>
      <c r="N2064" s="272"/>
      <c r="O2064" s="272"/>
      <c r="P2064" s="219"/>
      <c r="Q2064" s="273"/>
      <c r="R2064" s="216" t="str">
        <f ca="1">IF(ISERROR($V2064),"",OFFSET('Smelter Look-up'!$C$4,$V2064-4,0)&amp;"")</f>
        <v/>
      </c>
      <c r="S2064" s="224" t="str">
        <f t="shared" ca="1" si="291"/>
        <v/>
      </c>
      <c r="T2064" s="224" t="str">
        <f ca="1">IF(B2064="","",IF(ISERROR(MATCH($J2064,SorP!$B$1:$B$6230,0)),"",INDIRECT("'SorP'!$A$"&amp;MATCH($J2064,SorP!$B$1:$B$6230,0))))</f>
        <v/>
      </c>
      <c r="U2064" s="240"/>
      <c r="V2064" s="274" t="e">
        <f>IF(C2064="",NA(),MATCH($B2064&amp;$C2064,'Smelter Look-up'!$J:$J,0))</f>
        <v>#N/A</v>
      </c>
      <c r="W2064" s="275"/>
      <c r="X2064" s="275">
        <f t="shared" ca="1" si="292"/>
        <v>0</v>
      </c>
      <c r="Y2064" s="275"/>
      <c r="Z2064" s="275"/>
      <c r="AB2064" s="277" t="str">
        <f t="shared" si="293"/>
        <v/>
      </c>
    </row>
    <row r="2065" spans="1:28" s="276" customFormat="1" ht="20.25">
      <c r="A2065" s="330"/>
      <c r="B2065" s="216" t="str">
        <f>IF(LEN(A2065)=0,"",INDEX('Smelter Look-up'!$A:$A,MATCH($A2065,'Smelter Look-up'!$E:$E,0)))</f>
        <v/>
      </c>
      <c r="C2065" s="220" t="str">
        <f>IF(LEN(A2065)=0,"",INDEX('Smelter Look-up'!$C:$C,MATCH($A2065,'Smelter Look-up'!$E:$E,0)))</f>
        <v/>
      </c>
      <c r="D2065" s="282"/>
      <c r="E2065" s="216" t="str">
        <f ca="1">IF(ISERROR($V2065),"",OFFSET('Smelter Look-up'!$D$4,$V2065-4,0)&amp;"")</f>
        <v/>
      </c>
      <c r="F2065" s="216" t="str">
        <f ca="1">IF(ISERROR($V2065),"",OFFSET('Smelter Look-up'!$E$4,$V2065-4,0))</f>
        <v/>
      </c>
      <c r="G2065" s="216" t="str">
        <f ca="1">IF(C2065=$X$4,"Enter smelter details",IF(ISERROR($V2065),"",OFFSET('Smelter Look-up'!$F$4,$V2065-4,0)))</f>
        <v/>
      </c>
      <c r="H2065" s="217" t="str">
        <f ca="1">IF(ISERROR($V2065),"",OFFSET('Smelter Look-up'!$G$4,$V2065-4,0))</f>
        <v/>
      </c>
      <c r="I2065" s="218" t="str">
        <f ca="1">IF(ISERROR($V2065),"",OFFSET('Smelter Look-up'!$H$4,$V2065-4,0))</f>
        <v/>
      </c>
      <c r="J2065" s="218" t="str">
        <f ca="1">IF(ISERROR($V2065),"",OFFSET('Smelter Look-up'!$I$4,$V2065-4,0))</f>
        <v/>
      </c>
      <c r="K2065" s="272"/>
      <c r="L2065" s="272"/>
      <c r="M2065" s="272"/>
      <c r="N2065" s="272"/>
      <c r="O2065" s="272"/>
      <c r="P2065" s="219"/>
      <c r="Q2065" s="273"/>
      <c r="R2065" s="216" t="str">
        <f ca="1">IF(ISERROR($V2065),"",OFFSET('Smelter Look-up'!$C$4,$V2065-4,0)&amp;"")</f>
        <v/>
      </c>
      <c r="S2065" s="224" t="str">
        <f t="shared" ca="1" si="291"/>
        <v/>
      </c>
      <c r="T2065" s="224" t="str">
        <f ca="1">IF(B2065="","",IF(ISERROR(MATCH($J2065,SorP!$B$1:$B$6230,0)),"",INDIRECT("'SorP'!$A$"&amp;MATCH($J2065,SorP!$B$1:$B$6230,0))))</f>
        <v/>
      </c>
      <c r="U2065" s="240"/>
      <c r="V2065" s="274" t="e">
        <f>IF(C2065="",NA(),MATCH($B2065&amp;$C2065,'Smelter Look-up'!$J:$J,0))</f>
        <v>#N/A</v>
      </c>
      <c r="W2065" s="275"/>
      <c r="X2065" s="275">
        <f t="shared" ca="1" si="292"/>
        <v>0</v>
      </c>
      <c r="Y2065" s="275"/>
      <c r="Z2065" s="275"/>
      <c r="AB2065" s="277" t="str">
        <f t="shared" si="293"/>
        <v/>
      </c>
    </row>
    <row r="2066" spans="1:28" s="276" customFormat="1" ht="20.25">
      <c r="A2066" s="330"/>
      <c r="B2066" s="216" t="str">
        <f>IF(LEN(A2066)=0,"",INDEX('Smelter Look-up'!$A:$A,MATCH($A2066,'Smelter Look-up'!$E:$E,0)))</f>
        <v/>
      </c>
      <c r="C2066" s="220" t="str">
        <f>IF(LEN(A2066)=0,"",INDEX('Smelter Look-up'!$C:$C,MATCH($A2066,'Smelter Look-up'!$E:$E,0)))</f>
        <v/>
      </c>
      <c r="D2066" s="282"/>
      <c r="E2066" s="216" t="str">
        <f ca="1">IF(ISERROR($V2066),"",OFFSET('Smelter Look-up'!$D$4,$V2066-4,0)&amp;"")</f>
        <v/>
      </c>
      <c r="F2066" s="216" t="str">
        <f ca="1">IF(ISERROR($V2066),"",OFFSET('Smelter Look-up'!$E$4,$V2066-4,0))</f>
        <v/>
      </c>
      <c r="G2066" s="216" t="str">
        <f ca="1">IF(C2066=$X$4,"Enter smelter details",IF(ISERROR($V2066),"",OFFSET('Smelter Look-up'!$F$4,$V2066-4,0)))</f>
        <v/>
      </c>
      <c r="H2066" s="217" t="str">
        <f ca="1">IF(ISERROR($V2066),"",OFFSET('Smelter Look-up'!$G$4,$V2066-4,0))</f>
        <v/>
      </c>
      <c r="I2066" s="218" t="str">
        <f ca="1">IF(ISERROR($V2066),"",OFFSET('Smelter Look-up'!$H$4,$V2066-4,0))</f>
        <v/>
      </c>
      <c r="J2066" s="218" t="str">
        <f ca="1">IF(ISERROR($V2066),"",OFFSET('Smelter Look-up'!$I$4,$V2066-4,0))</f>
        <v/>
      </c>
      <c r="K2066" s="272"/>
      <c r="L2066" s="272"/>
      <c r="M2066" s="272"/>
      <c r="N2066" s="272"/>
      <c r="O2066" s="272"/>
      <c r="P2066" s="219"/>
      <c r="Q2066" s="273"/>
      <c r="R2066" s="216" t="str">
        <f ca="1">IF(ISERROR($V2066),"",OFFSET('Smelter Look-up'!$C$4,$V2066-4,0)&amp;"")</f>
        <v/>
      </c>
      <c r="S2066" s="224" t="str">
        <f t="shared" ca="1" si="291"/>
        <v/>
      </c>
      <c r="T2066" s="224" t="str">
        <f ca="1">IF(B2066="","",IF(ISERROR(MATCH($J2066,SorP!$B$1:$B$6230,0)),"",INDIRECT("'SorP'!$A$"&amp;MATCH($J2066,SorP!$B$1:$B$6230,0))))</f>
        <v/>
      </c>
      <c r="U2066" s="240"/>
      <c r="V2066" s="274" t="e">
        <f>IF(C2066="",NA(),MATCH($B2066&amp;$C2066,'Smelter Look-up'!$J:$J,0))</f>
        <v>#N/A</v>
      </c>
      <c r="W2066" s="275"/>
      <c r="X2066" s="275">
        <f t="shared" ca="1" si="292"/>
        <v>0</v>
      </c>
      <c r="Y2066" s="275"/>
      <c r="Z2066" s="275"/>
      <c r="AB2066" s="277" t="str">
        <f t="shared" si="293"/>
        <v/>
      </c>
    </row>
    <row r="2067" spans="1:28" s="276" customFormat="1" ht="20.25">
      <c r="A2067" s="330"/>
      <c r="B2067" s="216" t="str">
        <f>IF(LEN(A2067)=0,"",INDEX('Smelter Look-up'!$A:$A,MATCH($A2067,'Smelter Look-up'!$E:$E,0)))</f>
        <v/>
      </c>
      <c r="C2067" s="220" t="str">
        <f>IF(LEN(A2067)=0,"",INDEX('Smelter Look-up'!$C:$C,MATCH($A2067,'Smelter Look-up'!$E:$E,0)))</f>
        <v/>
      </c>
      <c r="D2067" s="282"/>
      <c r="E2067" s="216" t="str">
        <f ca="1">IF(ISERROR($V2067),"",OFFSET('Smelter Look-up'!$D$4,$V2067-4,0)&amp;"")</f>
        <v/>
      </c>
      <c r="F2067" s="216" t="str">
        <f ca="1">IF(ISERROR($V2067),"",OFFSET('Smelter Look-up'!$E$4,$V2067-4,0))</f>
        <v/>
      </c>
      <c r="G2067" s="216" t="str">
        <f ca="1">IF(C2067=$X$4,"Enter smelter details",IF(ISERROR($V2067),"",OFFSET('Smelter Look-up'!$F$4,$V2067-4,0)))</f>
        <v/>
      </c>
      <c r="H2067" s="217" t="str">
        <f ca="1">IF(ISERROR($V2067),"",OFFSET('Smelter Look-up'!$G$4,$V2067-4,0))</f>
        <v/>
      </c>
      <c r="I2067" s="218" t="str">
        <f ca="1">IF(ISERROR($V2067),"",OFFSET('Smelter Look-up'!$H$4,$V2067-4,0))</f>
        <v/>
      </c>
      <c r="J2067" s="218" t="str">
        <f ca="1">IF(ISERROR($V2067),"",OFFSET('Smelter Look-up'!$I$4,$V2067-4,0))</f>
        <v/>
      </c>
      <c r="K2067" s="272"/>
      <c r="L2067" s="272"/>
      <c r="M2067" s="272"/>
      <c r="N2067" s="272"/>
      <c r="O2067" s="272"/>
      <c r="P2067" s="219"/>
      <c r="Q2067" s="273"/>
      <c r="R2067" s="216" t="str">
        <f ca="1">IF(ISERROR($V2067),"",OFFSET('Smelter Look-up'!$C$4,$V2067-4,0)&amp;"")</f>
        <v/>
      </c>
      <c r="S2067" s="224" t="str">
        <f t="shared" ca="1" si="291"/>
        <v/>
      </c>
      <c r="T2067" s="224" t="str">
        <f ca="1">IF(B2067="","",IF(ISERROR(MATCH($J2067,SorP!$B$1:$B$6230,0)),"",INDIRECT("'SorP'!$A$"&amp;MATCH($J2067,SorP!$B$1:$B$6230,0))))</f>
        <v/>
      </c>
      <c r="U2067" s="240"/>
      <c r="V2067" s="274" t="e">
        <f>IF(C2067="",NA(),MATCH($B2067&amp;$C2067,'Smelter Look-up'!$J:$J,0))</f>
        <v>#N/A</v>
      </c>
      <c r="W2067" s="275"/>
      <c r="X2067" s="275">
        <f t="shared" ca="1" si="292"/>
        <v>0</v>
      </c>
      <c r="Y2067" s="275"/>
      <c r="Z2067" s="275"/>
      <c r="AB2067" s="277" t="str">
        <f t="shared" si="293"/>
        <v/>
      </c>
    </row>
    <row r="2068" spans="1:28" s="276" customFormat="1" ht="20.25">
      <c r="A2068" s="330"/>
      <c r="B2068" s="216" t="str">
        <f>IF(LEN(A2068)=0,"",INDEX('Smelter Look-up'!$A:$A,MATCH($A2068,'Smelter Look-up'!$E:$E,0)))</f>
        <v/>
      </c>
      <c r="C2068" s="220" t="str">
        <f>IF(LEN(A2068)=0,"",INDEX('Smelter Look-up'!$C:$C,MATCH($A2068,'Smelter Look-up'!$E:$E,0)))</f>
        <v/>
      </c>
      <c r="D2068" s="282"/>
      <c r="E2068" s="216" t="str">
        <f ca="1">IF(ISERROR($V2068),"",OFFSET('Smelter Look-up'!$D$4,$V2068-4,0)&amp;"")</f>
        <v/>
      </c>
      <c r="F2068" s="216" t="str">
        <f ca="1">IF(ISERROR($V2068),"",OFFSET('Smelter Look-up'!$E$4,$V2068-4,0))</f>
        <v/>
      </c>
      <c r="G2068" s="216" t="str">
        <f ca="1">IF(C2068=$X$4,"Enter smelter details",IF(ISERROR($V2068),"",OFFSET('Smelter Look-up'!$F$4,$V2068-4,0)))</f>
        <v/>
      </c>
      <c r="H2068" s="217" t="str">
        <f ca="1">IF(ISERROR($V2068),"",OFFSET('Smelter Look-up'!$G$4,$V2068-4,0))</f>
        <v/>
      </c>
      <c r="I2068" s="218" t="str">
        <f ca="1">IF(ISERROR($V2068),"",OFFSET('Smelter Look-up'!$H$4,$V2068-4,0))</f>
        <v/>
      </c>
      <c r="J2068" s="218" t="str">
        <f ca="1">IF(ISERROR($V2068),"",OFFSET('Smelter Look-up'!$I$4,$V2068-4,0))</f>
        <v/>
      </c>
      <c r="K2068" s="272"/>
      <c r="L2068" s="272"/>
      <c r="M2068" s="272"/>
      <c r="N2068" s="272"/>
      <c r="O2068" s="272"/>
      <c r="P2068" s="219"/>
      <c r="Q2068" s="273"/>
      <c r="R2068" s="216" t="str">
        <f ca="1">IF(ISERROR($V2068),"",OFFSET('Smelter Look-up'!$C$4,$V2068-4,0)&amp;"")</f>
        <v/>
      </c>
      <c r="S2068" s="224" t="str">
        <f t="shared" ca="1" si="291"/>
        <v/>
      </c>
      <c r="T2068" s="224" t="str">
        <f ca="1">IF(B2068="","",IF(ISERROR(MATCH($J2068,SorP!$B$1:$B$6230,0)),"",INDIRECT("'SorP'!$A$"&amp;MATCH($J2068,SorP!$B$1:$B$6230,0))))</f>
        <v/>
      </c>
      <c r="U2068" s="240"/>
      <c r="V2068" s="274" t="e">
        <f>IF(C2068="",NA(),MATCH($B2068&amp;$C2068,'Smelter Look-up'!$J:$J,0))</f>
        <v>#N/A</v>
      </c>
      <c r="W2068" s="275"/>
      <c r="X2068" s="275">
        <f t="shared" ca="1" si="292"/>
        <v>0</v>
      </c>
      <c r="Y2068" s="275"/>
      <c r="Z2068" s="275"/>
      <c r="AB2068" s="277" t="str">
        <f t="shared" si="293"/>
        <v/>
      </c>
    </row>
    <row r="2069" spans="1:28" s="276" customFormat="1" ht="20.25">
      <c r="A2069" s="330"/>
      <c r="B2069" s="216" t="str">
        <f>IF(LEN(A2069)=0,"",INDEX('Smelter Look-up'!$A:$A,MATCH($A2069,'Smelter Look-up'!$E:$E,0)))</f>
        <v/>
      </c>
      <c r="C2069" s="220" t="str">
        <f>IF(LEN(A2069)=0,"",INDEX('Smelter Look-up'!$C:$C,MATCH($A2069,'Smelter Look-up'!$E:$E,0)))</f>
        <v/>
      </c>
      <c r="D2069" s="282"/>
      <c r="E2069" s="216" t="str">
        <f ca="1">IF(ISERROR($V2069),"",OFFSET('Smelter Look-up'!$D$4,$V2069-4,0)&amp;"")</f>
        <v/>
      </c>
      <c r="F2069" s="216" t="str">
        <f ca="1">IF(ISERROR($V2069),"",OFFSET('Smelter Look-up'!$E$4,$V2069-4,0))</f>
        <v/>
      </c>
      <c r="G2069" s="216" t="str">
        <f ca="1">IF(C2069=$X$4,"Enter smelter details",IF(ISERROR($V2069),"",OFFSET('Smelter Look-up'!$F$4,$V2069-4,0)))</f>
        <v/>
      </c>
      <c r="H2069" s="217" t="str">
        <f ca="1">IF(ISERROR($V2069),"",OFFSET('Smelter Look-up'!$G$4,$V2069-4,0))</f>
        <v/>
      </c>
      <c r="I2069" s="218" t="str">
        <f ca="1">IF(ISERROR($V2069),"",OFFSET('Smelter Look-up'!$H$4,$V2069-4,0))</f>
        <v/>
      </c>
      <c r="J2069" s="218" t="str">
        <f ca="1">IF(ISERROR($V2069),"",OFFSET('Smelter Look-up'!$I$4,$V2069-4,0))</f>
        <v/>
      </c>
      <c r="K2069" s="272"/>
      <c r="L2069" s="272"/>
      <c r="M2069" s="272"/>
      <c r="N2069" s="272"/>
      <c r="O2069" s="272"/>
      <c r="P2069" s="219"/>
      <c r="Q2069" s="273"/>
      <c r="R2069" s="216" t="str">
        <f ca="1">IF(ISERROR($V2069),"",OFFSET('Smelter Look-up'!$C$4,$V2069-4,0)&amp;"")</f>
        <v/>
      </c>
      <c r="S2069" s="224" t="str">
        <f t="shared" ca="1" si="291"/>
        <v/>
      </c>
      <c r="T2069" s="224" t="str">
        <f ca="1">IF(B2069="","",IF(ISERROR(MATCH($J2069,SorP!$B$1:$B$6230,0)),"",INDIRECT("'SorP'!$A$"&amp;MATCH($J2069,SorP!$B$1:$B$6230,0))))</f>
        <v/>
      </c>
      <c r="U2069" s="240"/>
      <c r="V2069" s="274" t="e">
        <f>IF(C2069="",NA(),MATCH($B2069&amp;$C2069,'Smelter Look-up'!$J:$J,0))</f>
        <v>#N/A</v>
      </c>
      <c r="W2069" s="275"/>
      <c r="X2069" s="275">
        <f t="shared" ca="1" si="292"/>
        <v>0</v>
      </c>
      <c r="Y2069" s="275"/>
      <c r="Z2069" s="275"/>
      <c r="AB2069" s="277" t="str">
        <f t="shared" si="293"/>
        <v/>
      </c>
    </row>
    <row r="2070" spans="1:28" s="276" customFormat="1" ht="20.25">
      <c r="A2070" s="330"/>
      <c r="B2070" s="216" t="str">
        <f>IF(LEN(A2070)=0,"",INDEX('Smelter Look-up'!$A:$A,MATCH($A2070,'Smelter Look-up'!$E:$E,0)))</f>
        <v/>
      </c>
      <c r="C2070" s="220" t="str">
        <f>IF(LEN(A2070)=0,"",INDEX('Smelter Look-up'!$C:$C,MATCH($A2070,'Smelter Look-up'!$E:$E,0)))</f>
        <v/>
      </c>
      <c r="D2070" s="282"/>
      <c r="E2070" s="216" t="str">
        <f ca="1">IF(ISERROR($V2070),"",OFFSET('Smelter Look-up'!$D$4,$V2070-4,0)&amp;"")</f>
        <v/>
      </c>
      <c r="F2070" s="216" t="str">
        <f ca="1">IF(ISERROR($V2070),"",OFFSET('Smelter Look-up'!$E$4,$V2070-4,0))</f>
        <v/>
      </c>
      <c r="G2070" s="216" t="str">
        <f ca="1">IF(C2070=$X$4,"Enter smelter details",IF(ISERROR($V2070),"",OFFSET('Smelter Look-up'!$F$4,$V2070-4,0)))</f>
        <v/>
      </c>
      <c r="H2070" s="217" t="str">
        <f ca="1">IF(ISERROR($V2070),"",OFFSET('Smelter Look-up'!$G$4,$V2070-4,0))</f>
        <v/>
      </c>
      <c r="I2070" s="218" t="str">
        <f ca="1">IF(ISERROR($V2070),"",OFFSET('Smelter Look-up'!$H$4,$V2070-4,0))</f>
        <v/>
      </c>
      <c r="J2070" s="218" t="str">
        <f ca="1">IF(ISERROR($V2070),"",OFFSET('Smelter Look-up'!$I$4,$V2070-4,0))</f>
        <v/>
      </c>
      <c r="K2070" s="272"/>
      <c r="L2070" s="272"/>
      <c r="M2070" s="272"/>
      <c r="N2070" s="272"/>
      <c r="O2070" s="272"/>
      <c r="P2070" s="219"/>
      <c r="Q2070" s="273"/>
      <c r="R2070" s="216" t="str">
        <f ca="1">IF(ISERROR($V2070),"",OFFSET('Smelter Look-up'!$C$4,$V2070-4,0)&amp;"")</f>
        <v/>
      </c>
      <c r="S2070" s="224" t="str">
        <f t="shared" ca="1" si="291"/>
        <v/>
      </c>
      <c r="T2070" s="224" t="str">
        <f ca="1">IF(B2070="","",IF(ISERROR(MATCH($J2070,SorP!$B$1:$B$6230,0)),"",INDIRECT("'SorP'!$A$"&amp;MATCH($J2070,SorP!$B$1:$B$6230,0))))</f>
        <v/>
      </c>
      <c r="U2070" s="240"/>
      <c r="V2070" s="274" t="e">
        <f>IF(C2070="",NA(),MATCH($B2070&amp;$C2070,'Smelter Look-up'!$J:$J,0))</f>
        <v>#N/A</v>
      </c>
      <c r="W2070" s="275"/>
      <c r="X2070" s="275">
        <f t="shared" ca="1" si="292"/>
        <v>0</v>
      </c>
      <c r="Y2070" s="275"/>
      <c r="Z2070" s="275"/>
      <c r="AB2070" s="277" t="str">
        <f t="shared" si="293"/>
        <v/>
      </c>
    </row>
    <row r="2071" spans="1:28" s="276" customFormat="1" ht="20.25">
      <c r="A2071" s="330"/>
      <c r="B2071" s="216" t="str">
        <f>IF(LEN(A2071)=0,"",INDEX('Smelter Look-up'!$A:$A,MATCH($A2071,'Smelter Look-up'!$E:$E,0)))</f>
        <v/>
      </c>
      <c r="C2071" s="220" t="str">
        <f>IF(LEN(A2071)=0,"",INDEX('Smelter Look-up'!$C:$C,MATCH($A2071,'Smelter Look-up'!$E:$E,0)))</f>
        <v/>
      </c>
      <c r="D2071" s="282"/>
      <c r="E2071" s="216" t="str">
        <f ca="1">IF(ISERROR($V2071),"",OFFSET('Smelter Look-up'!$D$4,$V2071-4,0)&amp;"")</f>
        <v/>
      </c>
      <c r="F2071" s="216" t="str">
        <f ca="1">IF(ISERROR($V2071),"",OFFSET('Smelter Look-up'!$E$4,$V2071-4,0))</f>
        <v/>
      </c>
      <c r="G2071" s="216" t="str">
        <f ca="1">IF(C2071=$X$4,"Enter smelter details",IF(ISERROR($V2071),"",OFFSET('Smelter Look-up'!$F$4,$V2071-4,0)))</f>
        <v/>
      </c>
      <c r="H2071" s="217" t="str">
        <f ca="1">IF(ISERROR($V2071),"",OFFSET('Smelter Look-up'!$G$4,$V2071-4,0))</f>
        <v/>
      </c>
      <c r="I2071" s="218" t="str">
        <f ca="1">IF(ISERROR($V2071),"",OFFSET('Smelter Look-up'!$H$4,$V2071-4,0))</f>
        <v/>
      </c>
      <c r="J2071" s="218" t="str">
        <f ca="1">IF(ISERROR($V2071),"",OFFSET('Smelter Look-up'!$I$4,$V2071-4,0))</f>
        <v/>
      </c>
      <c r="K2071" s="272"/>
      <c r="L2071" s="272"/>
      <c r="M2071" s="272"/>
      <c r="N2071" s="272"/>
      <c r="O2071" s="272"/>
      <c r="P2071" s="219"/>
      <c r="Q2071" s="273"/>
      <c r="R2071" s="216" t="str">
        <f ca="1">IF(ISERROR($V2071),"",OFFSET('Smelter Look-up'!$C$4,$V2071-4,0)&amp;"")</f>
        <v/>
      </c>
      <c r="S2071" s="224" t="str">
        <f t="shared" ca="1" si="291"/>
        <v/>
      </c>
      <c r="T2071" s="224" t="str">
        <f ca="1">IF(B2071="","",IF(ISERROR(MATCH($J2071,SorP!$B$1:$B$6230,0)),"",INDIRECT("'SorP'!$A$"&amp;MATCH($J2071,SorP!$B$1:$B$6230,0))))</f>
        <v/>
      </c>
      <c r="U2071" s="240"/>
      <c r="V2071" s="274" t="e">
        <f>IF(C2071="",NA(),MATCH($B2071&amp;$C2071,'Smelter Look-up'!$J:$J,0))</f>
        <v>#N/A</v>
      </c>
      <c r="W2071" s="275"/>
      <c r="X2071" s="275">
        <f t="shared" ca="1" si="292"/>
        <v>0</v>
      </c>
      <c r="Y2071" s="275"/>
      <c r="Z2071" s="275"/>
      <c r="AB2071" s="277" t="str">
        <f t="shared" si="293"/>
        <v/>
      </c>
    </row>
    <row r="2072" spans="1:28" s="276" customFormat="1" ht="20.25">
      <c r="A2072" s="330"/>
      <c r="B2072" s="216" t="str">
        <f>IF(LEN(A2072)=0,"",INDEX('Smelter Look-up'!$A:$A,MATCH($A2072,'Smelter Look-up'!$E:$E,0)))</f>
        <v/>
      </c>
      <c r="C2072" s="220" t="str">
        <f>IF(LEN(A2072)=0,"",INDEX('Smelter Look-up'!$C:$C,MATCH($A2072,'Smelter Look-up'!$E:$E,0)))</f>
        <v/>
      </c>
      <c r="D2072" s="282"/>
      <c r="E2072" s="216" t="str">
        <f ca="1">IF(ISERROR($V2072),"",OFFSET('Smelter Look-up'!$D$4,$V2072-4,0)&amp;"")</f>
        <v/>
      </c>
      <c r="F2072" s="216" t="str">
        <f ca="1">IF(ISERROR($V2072),"",OFFSET('Smelter Look-up'!$E$4,$V2072-4,0))</f>
        <v/>
      </c>
      <c r="G2072" s="216" t="str">
        <f ca="1">IF(C2072=$X$4,"Enter smelter details",IF(ISERROR($V2072),"",OFFSET('Smelter Look-up'!$F$4,$V2072-4,0)))</f>
        <v/>
      </c>
      <c r="H2072" s="217" t="str">
        <f ca="1">IF(ISERROR($V2072),"",OFFSET('Smelter Look-up'!$G$4,$V2072-4,0))</f>
        <v/>
      </c>
      <c r="I2072" s="218" t="str">
        <f ca="1">IF(ISERROR($V2072),"",OFFSET('Smelter Look-up'!$H$4,$V2072-4,0))</f>
        <v/>
      </c>
      <c r="J2072" s="218" t="str">
        <f ca="1">IF(ISERROR($V2072),"",OFFSET('Smelter Look-up'!$I$4,$V2072-4,0))</f>
        <v/>
      </c>
      <c r="K2072" s="272"/>
      <c r="L2072" s="272"/>
      <c r="M2072" s="272"/>
      <c r="N2072" s="272"/>
      <c r="O2072" s="272"/>
      <c r="P2072" s="219"/>
      <c r="Q2072" s="273"/>
      <c r="R2072" s="216" t="str">
        <f ca="1">IF(ISERROR($V2072),"",OFFSET('Smelter Look-up'!$C$4,$V2072-4,0)&amp;"")</f>
        <v/>
      </c>
      <c r="S2072" s="224" t="str">
        <f t="shared" ca="1" si="291"/>
        <v/>
      </c>
      <c r="T2072" s="224" t="str">
        <f ca="1">IF(B2072="","",IF(ISERROR(MATCH($J2072,SorP!$B$1:$B$6230,0)),"",INDIRECT("'SorP'!$A$"&amp;MATCH($J2072,SorP!$B$1:$B$6230,0))))</f>
        <v/>
      </c>
      <c r="U2072" s="240"/>
      <c r="V2072" s="274" t="e">
        <f>IF(C2072="",NA(),MATCH($B2072&amp;$C2072,'Smelter Look-up'!$J:$J,0))</f>
        <v>#N/A</v>
      </c>
      <c r="W2072" s="275"/>
      <c r="X2072" s="275">
        <f t="shared" ca="1" si="292"/>
        <v>0</v>
      </c>
      <c r="Y2072" s="275"/>
      <c r="Z2072" s="275"/>
      <c r="AB2072" s="277" t="str">
        <f t="shared" si="293"/>
        <v/>
      </c>
    </row>
    <row r="2073" spans="1:28" s="276" customFormat="1" ht="20.25">
      <c r="A2073" s="330"/>
      <c r="B2073" s="216" t="str">
        <f>IF(LEN(A2073)=0,"",INDEX('Smelter Look-up'!$A:$A,MATCH($A2073,'Smelter Look-up'!$E:$E,0)))</f>
        <v/>
      </c>
      <c r="C2073" s="220" t="str">
        <f>IF(LEN(A2073)=0,"",INDEX('Smelter Look-up'!$C:$C,MATCH($A2073,'Smelter Look-up'!$E:$E,0)))</f>
        <v/>
      </c>
      <c r="D2073" s="282"/>
      <c r="E2073" s="216" t="str">
        <f ca="1">IF(ISERROR($V2073),"",OFFSET('Smelter Look-up'!$D$4,$V2073-4,0)&amp;"")</f>
        <v/>
      </c>
      <c r="F2073" s="216" t="str">
        <f ca="1">IF(ISERROR($V2073),"",OFFSET('Smelter Look-up'!$E$4,$V2073-4,0))</f>
        <v/>
      </c>
      <c r="G2073" s="216" t="str">
        <f ca="1">IF(C2073=$X$4,"Enter smelter details",IF(ISERROR($V2073),"",OFFSET('Smelter Look-up'!$F$4,$V2073-4,0)))</f>
        <v/>
      </c>
      <c r="H2073" s="217" t="str">
        <f ca="1">IF(ISERROR($V2073),"",OFFSET('Smelter Look-up'!$G$4,$V2073-4,0))</f>
        <v/>
      </c>
      <c r="I2073" s="218" t="str">
        <f ca="1">IF(ISERROR($V2073),"",OFFSET('Smelter Look-up'!$H$4,$V2073-4,0))</f>
        <v/>
      </c>
      <c r="J2073" s="218" t="str">
        <f ca="1">IF(ISERROR($V2073),"",OFFSET('Smelter Look-up'!$I$4,$V2073-4,0))</f>
        <v/>
      </c>
      <c r="K2073" s="272"/>
      <c r="L2073" s="272"/>
      <c r="M2073" s="272"/>
      <c r="N2073" s="272"/>
      <c r="O2073" s="272"/>
      <c r="P2073" s="219"/>
      <c r="Q2073" s="273"/>
      <c r="R2073" s="216" t="str">
        <f ca="1">IF(ISERROR($V2073),"",OFFSET('Smelter Look-up'!$C$4,$V2073-4,0)&amp;"")</f>
        <v/>
      </c>
      <c r="S2073" s="224" t="str">
        <f t="shared" ca="1" si="291"/>
        <v/>
      </c>
      <c r="T2073" s="224" t="str">
        <f ca="1">IF(B2073="","",IF(ISERROR(MATCH($J2073,SorP!$B$1:$B$6230,0)),"",INDIRECT("'SorP'!$A$"&amp;MATCH($J2073,SorP!$B$1:$B$6230,0))))</f>
        <v/>
      </c>
      <c r="U2073" s="240"/>
      <c r="V2073" s="274" t="e">
        <f>IF(C2073="",NA(),MATCH($B2073&amp;$C2073,'Smelter Look-up'!$J:$J,0))</f>
        <v>#N/A</v>
      </c>
      <c r="W2073" s="275"/>
      <c r="X2073" s="275">
        <f t="shared" ca="1" si="292"/>
        <v>0</v>
      </c>
      <c r="Y2073" s="275"/>
      <c r="Z2073" s="275"/>
      <c r="AB2073" s="277" t="str">
        <f t="shared" si="293"/>
        <v/>
      </c>
    </row>
    <row r="2074" spans="1:28" s="276" customFormat="1" ht="20.25">
      <c r="A2074" s="330"/>
      <c r="B2074" s="216" t="str">
        <f>IF(LEN(A2074)=0,"",INDEX('Smelter Look-up'!$A:$A,MATCH($A2074,'Smelter Look-up'!$E:$E,0)))</f>
        <v/>
      </c>
      <c r="C2074" s="220" t="str">
        <f>IF(LEN(A2074)=0,"",INDEX('Smelter Look-up'!$C:$C,MATCH($A2074,'Smelter Look-up'!$E:$E,0)))</f>
        <v/>
      </c>
      <c r="D2074" s="282"/>
      <c r="E2074" s="216" t="str">
        <f ca="1">IF(ISERROR($V2074),"",OFFSET('Smelter Look-up'!$D$4,$V2074-4,0)&amp;"")</f>
        <v/>
      </c>
      <c r="F2074" s="216" t="str">
        <f ca="1">IF(ISERROR($V2074),"",OFFSET('Smelter Look-up'!$E$4,$V2074-4,0))</f>
        <v/>
      </c>
      <c r="G2074" s="216" t="str">
        <f ca="1">IF(C2074=$X$4,"Enter smelter details",IF(ISERROR($V2074),"",OFFSET('Smelter Look-up'!$F$4,$V2074-4,0)))</f>
        <v/>
      </c>
      <c r="H2074" s="217" t="str">
        <f ca="1">IF(ISERROR($V2074),"",OFFSET('Smelter Look-up'!$G$4,$V2074-4,0))</f>
        <v/>
      </c>
      <c r="I2074" s="218" t="str">
        <f ca="1">IF(ISERROR($V2074),"",OFFSET('Smelter Look-up'!$H$4,$V2074-4,0))</f>
        <v/>
      </c>
      <c r="J2074" s="218" t="str">
        <f ca="1">IF(ISERROR($V2074),"",OFFSET('Smelter Look-up'!$I$4,$V2074-4,0))</f>
        <v/>
      </c>
      <c r="K2074" s="272"/>
      <c r="L2074" s="272"/>
      <c r="M2074" s="272"/>
      <c r="N2074" s="272"/>
      <c r="O2074" s="272"/>
      <c r="P2074" s="219"/>
      <c r="Q2074" s="273"/>
      <c r="R2074" s="216" t="str">
        <f ca="1">IF(ISERROR($V2074),"",OFFSET('Smelter Look-up'!$C$4,$V2074-4,0)&amp;"")</f>
        <v/>
      </c>
      <c r="S2074" s="224" t="str">
        <f t="shared" ca="1" si="291"/>
        <v/>
      </c>
      <c r="T2074" s="224" t="str">
        <f ca="1">IF(B2074="","",IF(ISERROR(MATCH($J2074,SorP!$B$1:$B$6230,0)),"",INDIRECT("'SorP'!$A$"&amp;MATCH($J2074,SorP!$B$1:$B$6230,0))))</f>
        <v/>
      </c>
      <c r="U2074" s="240"/>
      <c r="V2074" s="274" t="e">
        <f>IF(C2074="",NA(),MATCH($B2074&amp;$C2074,'Smelter Look-up'!$J:$J,0))</f>
        <v>#N/A</v>
      </c>
      <c r="W2074" s="275"/>
      <c r="X2074" s="275">
        <f t="shared" ca="1" si="292"/>
        <v>0</v>
      </c>
      <c r="Y2074" s="275"/>
      <c r="Z2074" s="275"/>
      <c r="AB2074" s="277" t="str">
        <f t="shared" si="293"/>
        <v/>
      </c>
    </row>
    <row r="2075" spans="1:28" s="276" customFormat="1" ht="20.25">
      <c r="A2075" s="330"/>
      <c r="B2075" s="216" t="str">
        <f>IF(LEN(A2075)=0,"",INDEX('Smelter Look-up'!$A:$A,MATCH($A2075,'Smelter Look-up'!$E:$E,0)))</f>
        <v/>
      </c>
      <c r="C2075" s="220" t="str">
        <f>IF(LEN(A2075)=0,"",INDEX('Smelter Look-up'!$C:$C,MATCH($A2075,'Smelter Look-up'!$E:$E,0)))</f>
        <v/>
      </c>
      <c r="D2075" s="282"/>
      <c r="E2075" s="216" t="str">
        <f ca="1">IF(ISERROR($V2075),"",OFFSET('Smelter Look-up'!$D$4,$V2075-4,0)&amp;"")</f>
        <v/>
      </c>
      <c r="F2075" s="216" t="str">
        <f ca="1">IF(ISERROR($V2075),"",OFFSET('Smelter Look-up'!$E$4,$V2075-4,0))</f>
        <v/>
      </c>
      <c r="G2075" s="216" t="str">
        <f ca="1">IF(C2075=$X$4,"Enter smelter details",IF(ISERROR($V2075),"",OFFSET('Smelter Look-up'!$F$4,$V2075-4,0)))</f>
        <v/>
      </c>
      <c r="H2075" s="217" t="str">
        <f ca="1">IF(ISERROR($V2075),"",OFFSET('Smelter Look-up'!$G$4,$V2075-4,0))</f>
        <v/>
      </c>
      <c r="I2075" s="218" t="str">
        <f ca="1">IF(ISERROR($V2075),"",OFFSET('Smelter Look-up'!$H$4,$V2075-4,0))</f>
        <v/>
      </c>
      <c r="J2075" s="218" t="str">
        <f ca="1">IF(ISERROR($V2075),"",OFFSET('Smelter Look-up'!$I$4,$V2075-4,0))</f>
        <v/>
      </c>
      <c r="K2075" s="272"/>
      <c r="L2075" s="272"/>
      <c r="M2075" s="272"/>
      <c r="N2075" s="272"/>
      <c r="O2075" s="272"/>
      <c r="P2075" s="219"/>
      <c r="Q2075" s="273"/>
      <c r="R2075" s="216" t="str">
        <f ca="1">IF(ISERROR($V2075),"",OFFSET('Smelter Look-up'!$C$4,$V2075-4,0)&amp;"")</f>
        <v/>
      </c>
      <c r="S2075" s="224" t="str">
        <f t="shared" ca="1" si="291"/>
        <v/>
      </c>
      <c r="T2075" s="224" t="str">
        <f ca="1">IF(B2075="","",IF(ISERROR(MATCH($J2075,SorP!$B$1:$B$6230,0)),"",INDIRECT("'SorP'!$A$"&amp;MATCH($J2075,SorP!$B$1:$B$6230,0))))</f>
        <v/>
      </c>
      <c r="U2075" s="240"/>
      <c r="V2075" s="274" t="e">
        <f>IF(C2075="",NA(),MATCH($B2075&amp;$C2075,'Smelter Look-up'!$J:$J,0))</f>
        <v>#N/A</v>
      </c>
      <c r="W2075" s="275"/>
      <c r="X2075" s="275">
        <f t="shared" ca="1" si="292"/>
        <v>0</v>
      </c>
      <c r="Y2075" s="275"/>
      <c r="Z2075" s="275"/>
      <c r="AB2075" s="277" t="str">
        <f t="shared" si="293"/>
        <v/>
      </c>
    </row>
    <row r="2076" spans="1:28" s="276" customFormat="1" ht="20.25">
      <c r="A2076" s="330"/>
      <c r="B2076" s="216" t="str">
        <f>IF(LEN(A2076)=0,"",INDEX('Smelter Look-up'!$A:$A,MATCH($A2076,'Smelter Look-up'!$E:$E,0)))</f>
        <v/>
      </c>
      <c r="C2076" s="220" t="str">
        <f>IF(LEN(A2076)=0,"",INDEX('Smelter Look-up'!$C:$C,MATCH($A2076,'Smelter Look-up'!$E:$E,0)))</f>
        <v/>
      </c>
      <c r="D2076" s="282"/>
      <c r="E2076" s="216" t="str">
        <f ca="1">IF(ISERROR($V2076),"",OFFSET('Smelter Look-up'!$D$4,$V2076-4,0)&amp;"")</f>
        <v/>
      </c>
      <c r="F2076" s="216" t="str">
        <f ca="1">IF(ISERROR($V2076),"",OFFSET('Smelter Look-up'!$E$4,$V2076-4,0))</f>
        <v/>
      </c>
      <c r="G2076" s="216" t="str">
        <f ca="1">IF(C2076=$X$4,"Enter smelter details",IF(ISERROR($V2076),"",OFFSET('Smelter Look-up'!$F$4,$V2076-4,0)))</f>
        <v/>
      </c>
      <c r="H2076" s="217" t="str">
        <f ca="1">IF(ISERROR($V2076),"",OFFSET('Smelter Look-up'!$G$4,$V2076-4,0))</f>
        <v/>
      </c>
      <c r="I2076" s="218" t="str">
        <f ca="1">IF(ISERROR($V2076),"",OFFSET('Smelter Look-up'!$H$4,$V2076-4,0))</f>
        <v/>
      </c>
      <c r="J2076" s="218" t="str">
        <f ca="1">IF(ISERROR($V2076),"",OFFSET('Smelter Look-up'!$I$4,$V2076-4,0))</f>
        <v/>
      </c>
      <c r="K2076" s="272"/>
      <c r="L2076" s="272"/>
      <c r="M2076" s="272"/>
      <c r="N2076" s="272"/>
      <c r="O2076" s="272"/>
      <c r="P2076" s="219"/>
      <c r="Q2076" s="273"/>
      <c r="R2076" s="216" t="str">
        <f ca="1">IF(ISERROR($V2076),"",OFFSET('Smelter Look-up'!$C$4,$V2076-4,0)&amp;"")</f>
        <v/>
      </c>
      <c r="S2076" s="224" t="str">
        <f t="shared" ref="S2076:S2106" ca="1" si="294">IF(B2076="","",IF(ISERROR(MATCH($E2076,CL,0)),"Unknown",INDIRECT("'C'!$A$"&amp;MATCH($E2076,CL,0)+1)))</f>
        <v/>
      </c>
      <c r="T2076" s="224" t="str">
        <f ca="1">IF(B2076="","",IF(ISERROR(MATCH($J2076,SorP!$B$1:$B$6230,0)),"",INDIRECT("'SorP'!$A$"&amp;MATCH($J2076,SorP!$B$1:$B$6230,0))))</f>
        <v/>
      </c>
      <c r="U2076" s="240"/>
      <c r="V2076" s="274" t="e">
        <f>IF(C2076="",NA(),MATCH($B2076&amp;$C2076,'Smelter Look-up'!$J:$J,0))</f>
        <v>#N/A</v>
      </c>
      <c r="W2076" s="275"/>
      <c r="X2076" s="275">
        <f t="shared" ref="X2076:X2106" ca="1" si="295">IF(AND(C2076="Smelter not listed",OR(LEN(D2076)=0,LEN(E2076)=0)),1,0)</f>
        <v>0</v>
      </c>
      <c r="Y2076" s="275"/>
      <c r="Z2076" s="275"/>
      <c r="AB2076" s="277" t="str">
        <f t="shared" ref="AB2076:AB2106" si="296">B2076&amp;C2076</f>
        <v/>
      </c>
    </row>
    <row r="2077" spans="1:28" s="276" customFormat="1" ht="20.25">
      <c r="A2077" s="330"/>
      <c r="B2077" s="216" t="str">
        <f>IF(LEN(A2077)=0,"",INDEX('Smelter Look-up'!$A:$A,MATCH($A2077,'Smelter Look-up'!$E:$E,0)))</f>
        <v/>
      </c>
      <c r="C2077" s="220" t="str">
        <f>IF(LEN(A2077)=0,"",INDEX('Smelter Look-up'!$C:$C,MATCH($A2077,'Smelter Look-up'!$E:$E,0)))</f>
        <v/>
      </c>
      <c r="D2077" s="282"/>
      <c r="E2077" s="216" t="str">
        <f ca="1">IF(ISERROR($V2077),"",OFFSET('Smelter Look-up'!$D$4,$V2077-4,0)&amp;"")</f>
        <v/>
      </c>
      <c r="F2077" s="216" t="str">
        <f ca="1">IF(ISERROR($V2077),"",OFFSET('Smelter Look-up'!$E$4,$V2077-4,0))</f>
        <v/>
      </c>
      <c r="G2077" s="216" t="str">
        <f ca="1">IF(C2077=$X$4,"Enter smelter details",IF(ISERROR($V2077),"",OFFSET('Smelter Look-up'!$F$4,$V2077-4,0)))</f>
        <v/>
      </c>
      <c r="H2077" s="217" t="str">
        <f ca="1">IF(ISERROR($V2077),"",OFFSET('Smelter Look-up'!$G$4,$V2077-4,0))</f>
        <v/>
      </c>
      <c r="I2077" s="218" t="str">
        <f ca="1">IF(ISERROR($V2077),"",OFFSET('Smelter Look-up'!$H$4,$V2077-4,0))</f>
        <v/>
      </c>
      <c r="J2077" s="218" t="str">
        <f ca="1">IF(ISERROR($V2077),"",OFFSET('Smelter Look-up'!$I$4,$V2077-4,0))</f>
        <v/>
      </c>
      <c r="K2077" s="272"/>
      <c r="L2077" s="272"/>
      <c r="M2077" s="272"/>
      <c r="N2077" s="272"/>
      <c r="O2077" s="272"/>
      <c r="P2077" s="219"/>
      <c r="Q2077" s="273"/>
      <c r="R2077" s="216" t="str">
        <f ca="1">IF(ISERROR($V2077),"",OFFSET('Smelter Look-up'!$C$4,$V2077-4,0)&amp;"")</f>
        <v/>
      </c>
      <c r="S2077" s="224" t="str">
        <f t="shared" ca="1" si="294"/>
        <v/>
      </c>
      <c r="T2077" s="224" t="str">
        <f ca="1">IF(B2077="","",IF(ISERROR(MATCH($J2077,SorP!$B$1:$B$6230,0)),"",INDIRECT("'SorP'!$A$"&amp;MATCH($J2077,SorP!$B$1:$B$6230,0))))</f>
        <v/>
      </c>
      <c r="U2077" s="240"/>
      <c r="V2077" s="274" t="e">
        <f>IF(C2077="",NA(),MATCH($B2077&amp;$C2077,'Smelter Look-up'!$J:$J,0))</f>
        <v>#N/A</v>
      </c>
      <c r="W2077" s="275"/>
      <c r="X2077" s="275">
        <f t="shared" ca="1" si="295"/>
        <v>0</v>
      </c>
      <c r="Y2077" s="275"/>
      <c r="Z2077" s="275"/>
      <c r="AB2077" s="277" t="str">
        <f t="shared" si="296"/>
        <v/>
      </c>
    </row>
    <row r="2078" spans="1:28" s="276" customFormat="1" ht="20.25">
      <c r="A2078" s="330"/>
      <c r="B2078" s="216" t="str">
        <f>IF(LEN(A2078)=0,"",INDEX('Smelter Look-up'!$A:$A,MATCH($A2078,'Smelter Look-up'!$E:$E,0)))</f>
        <v/>
      </c>
      <c r="C2078" s="220" t="str">
        <f>IF(LEN(A2078)=0,"",INDEX('Smelter Look-up'!$C:$C,MATCH($A2078,'Smelter Look-up'!$E:$E,0)))</f>
        <v/>
      </c>
      <c r="D2078" s="282"/>
      <c r="E2078" s="216" t="str">
        <f ca="1">IF(ISERROR($V2078),"",OFFSET('Smelter Look-up'!$D$4,$V2078-4,0)&amp;"")</f>
        <v/>
      </c>
      <c r="F2078" s="216" t="str">
        <f ca="1">IF(ISERROR($V2078),"",OFFSET('Smelter Look-up'!$E$4,$V2078-4,0))</f>
        <v/>
      </c>
      <c r="G2078" s="216" t="str">
        <f ca="1">IF(C2078=$X$4,"Enter smelter details",IF(ISERROR($V2078),"",OFFSET('Smelter Look-up'!$F$4,$V2078-4,0)))</f>
        <v/>
      </c>
      <c r="H2078" s="217" t="str">
        <f ca="1">IF(ISERROR($V2078),"",OFFSET('Smelter Look-up'!$G$4,$V2078-4,0))</f>
        <v/>
      </c>
      <c r="I2078" s="218" t="str">
        <f ca="1">IF(ISERROR($V2078),"",OFFSET('Smelter Look-up'!$H$4,$V2078-4,0))</f>
        <v/>
      </c>
      <c r="J2078" s="218" t="str">
        <f ca="1">IF(ISERROR($V2078),"",OFFSET('Smelter Look-up'!$I$4,$V2078-4,0))</f>
        <v/>
      </c>
      <c r="K2078" s="272"/>
      <c r="L2078" s="272"/>
      <c r="M2078" s="272"/>
      <c r="N2078" s="272"/>
      <c r="O2078" s="272"/>
      <c r="P2078" s="219"/>
      <c r="Q2078" s="273"/>
      <c r="R2078" s="216" t="str">
        <f ca="1">IF(ISERROR($V2078),"",OFFSET('Smelter Look-up'!$C$4,$V2078-4,0)&amp;"")</f>
        <v/>
      </c>
      <c r="S2078" s="224" t="str">
        <f t="shared" ca="1" si="294"/>
        <v/>
      </c>
      <c r="T2078" s="224" t="str">
        <f ca="1">IF(B2078="","",IF(ISERROR(MATCH($J2078,SorP!$B$1:$B$6230,0)),"",INDIRECT("'SorP'!$A$"&amp;MATCH($J2078,SorP!$B$1:$B$6230,0))))</f>
        <v/>
      </c>
      <c r="U2078" s="240"/>
      <c r="V2078" s="274" t="e">
        <f>IF(C2078="",NA(),MATCH($B2078&amp;$C2078,'Smelter Look-up'!$J:$J,0))</f>
        <v>#N/A</v>
      </c>
      <c r="W2078" s="275"/>
      <c r="X2078" s="275">
        <f t="shared" ca="1" si="295"/>
        <v>0</v>
      </c>
      <c r="Y2078" s="275"/>
      <c r="Z2078" s="275"/>
      <c r="AB2078" s="277" t="str">
        <f t="shared" si="296"/>
        <v/>
      </c>
    </row>
    <row r="2079" spans="1:28" s="276" customFormat="1" ht="20.25">
      <c r="A2079" s="330"/>
      <c r="B2079" s="216" t="str">
        <f>IF(LEN(A2079)=0,"",INDEX('Smelter Look-up'!$A:$A,MATCH($A2079,'Smelter Look-up'!$E:$E,0)))</f>
        <v/>
      </c>
      <c r="C2079" s="220" t="str">
        <f>IF(LEN(A2079)=0,"",INDEX('Smelter Look-up'!$C:$C,MATCH($A2079,'Smelter Look-up'!$E:$E,0)))</f>
        <v/>
      </c>
      <c r="D2079" s="282"/>
      <c r="E2079" s="216" t="str">
        <f ca="1">IF(ISERROR($V2079),"",OFFSET('Smelter Look-up'!$D$4,$V2079-4,0)&amp;"")</f>
        <v/>
      </c>
      <c r="F2079" s="216" t="str">
        <f ca="1">IF(ISERROR($V2079),"",OFFSET('Smelter Look-up'!$E$4,$V2079-4,0))</f>
        <v/>
      </c>
      <c r="G2079" s="216" t="str">
        <f ca="1">IF(C2079=$X$4,"Enter smelter details",IF(ISERROR($V2079),"",OFFSET('Smelter Look-up'!$F$4,$V2079-4,0)))</f>
        <v/>
      </c>
      <c r="H2079" s="217" t="str">
        <f ca="1">IF(ISERROR($V2079),"",OFFSET('Smelter Look-up'!$G$4,$V2079-4,0))</f>
        <v/>
      </c>
      <c r="I2079" s="218" t="str">
        <f ca="1">IF(ISERROR($V2079),"",OFFSET('Smelter Look-up'!$H$4,$V2079-4,0))</f>
        <v/>
      </c>
      <c r="J2079" s="218" t="str">
        <f ca="1">IF(ISERROR($V2079),"",OFFSET('Smelter Look-up'!$I$4,$V2079-4,0))</f>
        <v/>
      </c>
      <c r="K2079" s="272"/>
      <c r="L2079" s="272"/>
      <c r="M2079" s="272"/>
      <c r="N2079" s="272"/>
      <c r="O2079" s="272"/>
      <c r="P2079" s="219"/>
      <c r="Q2079" s="273"/>
      <c r="R2079" s="216" t="str">
        <f ca="1">IF(ISERROR($V2079),"",OFFSET('Smelter Look-up'!$C$4,$V2079-4,0)&amp;"")</f>
        <v/>
      </c>
      <c r="S2079" s="224" t="str">
        <f t="shared" ca="1" si="294"/>
        <v/>
      </c>
      <c r="T2079" s="224" t="str">
        <f ca="1">IF(B2079="","",IF(ISERROR(MATCH($J2079,SorP!$B$1:$B$6230,0)),"",INDIRECT("'SorP'!$A$"&amp;MATCH($J2079,SorP!$B$1:$B$6230,0))))</f>
        <v/>
      </c>
      <c r="U2079" s="240"/>
      <c r="V2079" s="274" t="e">
        <f>IF(C2079="",NA(),MATCH($B2079&amp;$C2079,'Smelter Look-up'!$J:$J,0))</f>
        <v>#N/A</v>
      </c>
      <c r="W2079" s="275"/>
      <c r="X2079" s="275">
        <f t="shared" ca="1" si="295"/>
        <v>0</v>
      </c>
      <c r="Y2079" s="275"/>
      <c r="Z2079" s="275"/>
      <c r="AB2079" s="277" t="str">
        <f t="shared" si="296"/>
        <v/>
      </c>
    </row>
    <row r="2080" spans="1:28" s="276" customFormat="1" ht="20.25">
      <c r="A2080" s="330"/>
      <c r="B2080" s="216" t="str">
        <f>IF(LEN(A2080)=0,"",INDEX('Smelter Look-up'!$A:$A,MATCH($A2080,'Smelter Look-up'!$E:$E,0)))</f>
        <v/>
      </c>
      <c r="C2080" s="220" t="str">
        <f>IF(LEN(A2080)=0,"",INDEX('Smelter Look-up'!$C:$C,MATCH($A2080,'Smelter Look-up'!$E:$E,0)))</f>
        <v/>
      </c>
      <c r="D2080" s="282"/>
      <c r="E2080" s="216" t="str">
        <f ca="1">IF(ISERROR($V2080),"",OFFSET('Smelter Look-up'!$D$4,$V2080-4,0)&amp;"")</f>
        <v/>
      </c>
      <c r="F2080" s="216" t="str">
        <f ca="1">IF(ISERROR($V2080),"",OFFSET('Smelter Look-up'!$E$4,$V2080-4,0))</f>
        <v/>
      </c>
      <c r="G2080" s="216" t="str">
        <f ca="1">IF(C2080=$X$4,"Enter smelter details",IF(ISERROR($V2080),"",OFFSET('Smelter Look-up'!$F$4,$V2080-4,0)))</f>
        <v/>
      </c>
      <c r="H2080" s="217" t="str">
        <f ca="1">IF(ISERROR($V2080),"",OFFSET('Smelter Look-up'!$G$4,$V2080-4,0))</f>
        <v/>
      </c>
      <c r="I2080" s="218" t="str">
        <f ca="1">IF(ISERROR($V2080),"",OFFSET('Smelter Look-up'!$H$4,$V2080-4,0))</f>
        <v/>
      </c>
      <c r="J2080" s="218" t="str">
        <f ca="1">IF(ISERROR($V2080),"",OFFSET('Smelter Look-up'!$I$4,$V2080-4,0))</f>
        <v/>
      </c>
      <c r="K2080" s="272"/>
      <c r="L2080" s="272"/>
      <c r="M2080" s="272"/>
      <c r="N2080" s="272"/>
      <c r="O2080" s="272"/>
      <c r="P2080" s="219"/>
      <c r="Q2080" s="273"/>
      <c r="R2080" s="216" t="str">
        <f ca="1">IF(ISERROR($V2080),"",OFFSET('Smelter Look-up'!$C$4,$V2080-4,0)&amp;"")</f>
        <v/>
      </c>
      <c r="S2080" s="224" t="str">
        <f t="shared" ca="1" si="294"/>
        <v/>
      </c>
      <c r="T2080" s="224" t="str">
        <f ca="1">IF(B2080="","",IF(ISERROR(MATCH($J2080,SorP!$B$1:$B$6230,0)),"",INDIRECT("'SorP'!$A$"&amp;MATCH($J2080,SorP!$B$1:$B$6230,0))))</f>
        <v/>
      </c>
      <c r="U2080" s="240"/>
      <c r="V2080" s="274" t="e">
        <f>IF(C2080="",NA(),MATCH($B2080&amp;$C2080,'Smelter Look-up'!$J:$J,0))</f>
        <v>#N/A</v>
      </c>
      <c r="W2080" s="275"/>
      <c r="X2080" s="275">
        <f t="shared" ca="1" si="295"/>
        <v>0</v>
      </c>
      <c r="Y2080" s="275"/>
      <c r="Z2080" s="275"/>
      <c r="AB2080" s="277" t="str">
        <f t="shared" si="296"/>
        <v/>
      </c>
    </row>
    <row r="2081" spans="1:28" s="276" customFormat="1" ht="20.25">
      <c r="A2081" s="330"/>
      <c r="B2081" s="216" t="str">
        <f>IF(LEN(A2081)=0,"",INDEX('Smelter Look-up'!$A:$A,MATCH($A2081,'Smelter Look-up'!$E:$E,0)))</f>
        <v/>
      </c>
      <c r="C2081" s="220" t="str">
        <f>IF(LEN(A2081)=0,"",INDEX('Smelter Look-up'!$C:$C,MATCH($A2081,'Smelter Look-up'!$E:$E,0)))</f>
        <v/>
      </c>
      <c r="D2081" s="282"/>
      <c r="E2081" s="216" t="str">
        <f ca="1">IF(ISERROR($V2081),"",OFFSET('Smelter Look-up'!$D$4,$V2081-4,0)&amp;"")</f>
        <v/>
      </c>
      <c r="F2081" s="216" t="str">
        <f ca="1">IF(ISERROR($V2081),"",OFFSET('Smelter Look-up'!$E$4,$V2081-4,0))</f>
        <v/>
      </c>
      <c r="G2081" s="216" t="str">
        <f ca="1">IF(C2081=$X$4,"Enter smelter details",IF(ISERROR($V2081),"",OFFSET('Smelter Look-up'!$F$4,$V2081-4,0)))</f>
        <v/>
      </c>
      <c r="H2081" s="217" t="str">
        <f ca="1">IF(ISERROR($V2081),"",OFFSET('Smelter Look-up'!$G$4,$V2081-4,0))</f>
        <v/>
      </c>
      <c r="I2081" s="218" t="str">
        <f ca="1">IF(ISERROR($V2081),"",OFFSET('Smelter Look-up'!$H$4,$V2081-4,0))</f>
        <v/>
      </c>
      <c r="J2081" s="218" t="str">
        <f ca="1">IF(ISERROR($V2081),"",OFFSET('Smelter Look-up'!$I$4,$V2081-4,0))</f>
        <v/>
      </c>
      <c r="K2081" s="272"/>
      <c r="L2081" s="272"/>
      <c r="M2081" s="272"/>
      <c r="N2081" s="272"/>
      <c r="O2081" s="272"/>
      <c r="P2081" s="219"/>
      <c r="Q2081" s="273"/>
      <c r="R2081" s="216" t="str">
        <f ca="1">IF(ISERROR($V2081),"",OFFSET('Smelter Look-up'!$C$4,$V2081-4,0)&amp;"")</f>
        <v/>
      </c>
      <c r="S2081" s="224" t="str">
        <f t="shared" ca="1" si="294"/>
        <v/>
      </c>
      <c r="T2081" s="224" t="str">
        <f ca="1">IF(B2081="","",IF(ISERROR(MATCH($J2081,SorP!$B$1:$B$6230,0)),"",INDIRECT("'SorP'!$A$"&amp;MATCH($J2081,SorP!$B$1:$B$6230,0))))</f>
        <v/>
      </c>
      <c r="U2081" s="240"/>
      <c r="V2081" s="274" t="e">
        <f>IF(C2081="",NA(),MATCH($B2081&amp;$C2081,'Smelter Look-up'!$J:$J,0))</f>
        <v>#N/A</v>
      </c>
      <c r="W2081" s="275"/>
      <c r="X2081" s="275">
        <f t="shared" ca="1" si="295"/>
        <v>0</v>
      </c>
      <c r="Y2081" s="275"/>
      <c r="Z2081" s="275"/>
      <c r="AB2081" s="277" t="str">
        <f t="shared" si="296"/>
        <v/>
      </c>
    </row>
    <row r="2082" spans="1:28" s="276" customFormat="1" ht="20.25">
      <c r="A2082" s="330"/>
      <c r="B2082" s="216" t="str">
        <f>IF(LEN(A2082)=0,"",INDEX('Smelter Look-up'!$A:$A,MATCH($A2082,'Smelter Look-up'!$E:$E,0)))</f>
        <v/>
      </c>
      <c r="C2082" s="220" t="str">
        <f>IF(LEN(A2082)=0,"",INDEX('Smelter Look-up'!$C:$C,MATCH($A2082,'Smelter Look-up'!$E:$E,0)))</f>
        <v/>
      </c>
      <c r="D2082" s="282"/>
      <c r="E2082" s="216" t="str">
        <f ca="1">IF(ISERROR($V2082),"",OFFSET('Smelter Look-up'!$D$4,$V2082-4,0)&amp;"")</f>
        <v/>
      </c>
      <c r="F2082" s="216" t="str">
        <f ca="1">IF(ISERROR($V2082),"",OFFSET('Smelter Look-up'!$E$4,$V2082-4,0))</f>
        <v/>
      </c>
      <c r="G2082" s="216" t="str">
        <f ca="1">IF(C2082=$X$4,"Enter smelter details",IF(ISERROR($V2082),"",OFFSET('Smelter Look-up'!$F$4,$V2082-4,0)))</f>
        <v/>
      </c>
      <c r="H2082" s="217" t="str">
        <f ca="1">IF(ISERROR($V2082),"",OFFSET('Smelter Look-up'!$G$4,$V2082-4,0))</f>
        <v/>
      </c>
      <c r="I2082" s="218" t="str">
        <f ca="1">IF(ISERROR($V2082),"",OFFSET('Smelter Look-up'!$H$4,$V2082-4,0))</f>
        <v/>
      </c>
      <c r="J2082" s="218" t="str">
        <f ca="1">IF(ISERROR($V2082),"",OFFSET('Smelter Look-up'!$I$4,$V2082-4,0))</f>
        <v/>
      </c>
      <c r="K2082" s="272"/>
      <c r="L2082" s="272"/>
      <c r="M2082" s="272"/>
      <c r="N2082" s="272"/>
      <c r="O2082" s="272"/>
      <c r="P2082" s="219"/>
      <c r="Q2082" s="273"/>
      <c r="R2082" s="216" t="str">
        <f ca="1">IF(ISERROR($V2082),"",OFFSET('Smelter Look-up'!$C$4,$V2082-4,0)&amp;"")</f>
        <v/>
      </c>
      <c r="S2082" s="224" t="str">
        <f t="shared" ca="1" si="294"/>
        <v/>
      </c>
      <c r="T2082" s="224" t="str">
        <f ca="1">IF(B2082="","",IF(ISERROR(MATCH($J2082,SorP!$B$1:$B$6230,0)),"",INDIRECT("'SorP'!$A$"&amp;MATCH($J2082,SorP!$B$1:$B$6230,0))))</f>
        <v/>
      </c>
      <c r="U2082" s="240"/>
      <c r="V2082" s="274" t="e">
        <f>IF(C2082="",NA(),MATCH($B2082&amp;$C2082,'Smelter Look-up'!$J:$J,0))</f>
        <v>#N/A</v>
      </c>
      <c r="W2082" s="275"/>
      <c r="X2082" s="275">
        <f t="shared" ca="1" si="295"/>
        <v>0</v>
      </c>
      <c r="Y2082" s="275"/>
      <c r="Z2082" s="275"/>
      <c r="AB2082" s="277" t="str">
        <f t="shared" si="296"/>
        <v/>
      </c>
    </row>
    <row r="2083" spans="1:28" s="276" customFormat="1" ht="20.25">
      <c r="A2083" s="330"/>
      <c r="B2083" s="216" t="str">
        <f>IF(LEN(A2083)=0,"",INDEX('Smelter Look-up'!$A:$A,MATCH($A2083,'Smelter Look-up'!$E:$E,0)))</f>
        <v/>
      </c>
      <c r="C2083" s="220" t="str">
        <f>IF(LEN(A2083)=0,"",INDEX('Smelter Look-up'!$C:$C,MATCH($A2083,'Smelter Look-up'!$E:$E,0)))</f>
        <v/>
      </c>
      <c r="D2083" s="282"/>
      <c r="E2083" s="216" t="str">
        <f ca="1">IF(ISERROR($V2083),"",OFFSET('Smelter Look-up'!$D$4,$V2083-4,0)&amp;"")</f>
        <v/>
      </c>
      <c r="F2083" s="216" t="str">
        <f ca="1">IF(ISERROR($V2083),"",OFFSET('Smelter Look-up'!$E$4,$V2083-4,0))</f>
        <v/>
      </c>
      <c r="G2083" s="216" t="str">
        <f ca="1">IF(C2083=$X$4,"Enter smelter details",IF(ISERROR($V2083),"",OFFSET('Smelter Look-up'!$F$4,$V2083-4,0)))</f>
        <v/>
      </c>
      <c r="H2083" s="217" t="str">
        <f ca="1">IF(ISERROR($V2083),"",OFFSET('Smelter Look-up'!$G$4,$V2083-4,0))</f>
        <v/>
      </c>
      <c r="I2083" s="218" t="str">
        <f ca="1">IF(ISERROR($V2083),"",OFFSET('Smelter Look-up'!$H$4,$V2083-4,0))</f>
        <v/>
      </c>
      <c r="J2083" s="218" t="str">
        <f ca="1">IF(ISERROR($V2083),"",OFFSET('Smelter Look-up'!$I$4,$V2083-4,0))</f>
        <v/>
      </c>
      <c r="K2083" s="272"/>
      <c r="L2083" s="272"/>
      <c r="M2083" s="272"/>
      <c r="N2083" s="272"/>
      <c r="O2083" s="272"/>
      <c r="P2083" s="219"/>
      <c r="Q2083" s="273"/>
      <c r="R2083" s="216" t="str">
        <f ca="1">IF(ISERROR($V2083),"",OFFSET('Smelter Look-up'!$C$4,$V2083-4,0)&amp;"")</f>
        <v/>
      </c>
      <c r="S2083" s="224" t="str">
        <f t="shared" ca="1" si="294"/>
        <v/>
      </c>
      <c r="T2083" s="224" t="str">
        <f ca="1">IF(B2083="","",IF(ISERROR(MATCH($J2083,SorP!$B$1:$B$6230,0)),"",INDIRECT("'SorP'!$A$"&amp;MATCH($J2083,SorP!$B$1:$B$6230,0))))</f>
        <v/>
      </c>
      <c r="U2083" s="240"/>
      <c r="V2083" s="274" t="e">
        <f>IF(C2083="",NA(),MATCH($B2083&amp;$C2083,'Smelter Look-up'!$J:$J,0))</f>
        <v>#N/A</v>
      </c>
      <c r="W2083" s="275"/>
      <c r="X2083" s="275">
        <f t="shared" ca="1" si="295"/>
        <v>0</v>
      </c>
      <c r="Y2083" s="275"/>
      <c r="Z2083" s="275"/>
      <c r="AB2083" s="277" t="str">
        <f t="shared" si="296"/>
        <v/>
      </c>
    </row>
    <row r="2084" spans="1:28" s="276" customFormat="1" ht="20.25">
      <c r="A2084" s="330"/>
      <c r="B2084" s="216" t="str">
        <f>IF(LEN(A2084)=0,"",INDEX('Smelter Look-up'!$A:$A,MATCH($A2084,'Smelter Look-up'!$E:$E,0)))</f>
        <v/>
      </c>
      <c r="C2084" s="220" t="str">
        <f>IF(LEN(A2084)=0,"",INDEX('Smelter Look-up'!$C:$C,MATCH($A2084,'Smelter Look-up'!$E:$E,0)))</f>
        <v/>
      </c>
      <c r="D2084" s="282"/>
      <c r="E2084" s="216" t="str">
        <f ca="1">IF(ISERROR($V2084),"",OFFSET('Smelter Look-up'!$D$4,$V2084-4,0)&amp;"")</f>
        <v/>
      </c>
      <c r="F2084" s="216" t="str">
        <f ca="1">IF(ISERROR($V2084),"",OFFSET('Smelter Look-up'!$E$4,$V2084-4,0))</f>
        <v/>
      </c>
      <c r="G2084" s="216" t="str">
        <f ca="1">IF(C2084=$X$4,"Enter smelter details",IF(ISERROR($V2084),"",OFFSET('Smelter Look-up'!$F$4,$V2084-4,0)))</f>
        <v/>
      </c>
      <c r="H2084" s="217" t="str">
        <f ca="1">IF(ISERROR($V2084),"",OFFSET('Smelter Look-up'!$G$4,$V2084-4,0))</f>
        <v/>
      </c>
      <c r="I2084" s="218" t="str">
        <f ca="1">IF(ISERROR($V2084),"",OFFSET('Smelter Look-up'!$H$4,$V2084-4,0))</f>
        <v/>
      </c>
      <c r="J2084" s="218" t="str">
        <f ca="1">IF(ISERROR($V2084),"",OFFSET('Smelter Look-up'!$I$4,$V2084-4,0))</f>
        <v/>
      </c>
      <c r="K2084" s="272"/>
      <c r="L2084" s="272"/>
      <c r="M2084" s="272"/>
      <c r="N2084" s="272"/>
      <c r="O2084" s="272"/>
      <c r="P2084" s="219"/>
      <c r="Q2084" s="273"/>
      <c r="R2084" s="216" t="str">
        <f ca="1">IF(ISERROR($V2084),"",OFFSET('Smelter Look-up'!$C$4,$V2084-4,0)&amp;"")</f>
        <v/>
      </c>
      <c r="S2084" s="224" t="str">
        <f t="shared" ca="1" si="294"/>
        <v/>
      </c>
      <c r="T2084" s="224" t="str">
        <f ca="1">IF(B2084="","",IF(ISERROR(MATCH($J2084,SorP!$B$1:$B$6230,0)),"",INDIRECT("'SorP'!$A$"&amp;MATCH($J2084,SorP!$B$1:$B$6230,0))))</f>
        <v/>
      </c>
      <c r="U2084" s="240"/>
      <c r="V2084" s="274" t="e">
        <f>IF(C2084="",NA(),MATCH($B2084&amp;$C2084,'Smelter Look-up'!$J:$J,0))</f>
        <v>#N/A</v>
      </c>
      <c r="W2084" s="275"/>
      <c r="X2084" s="275">
        <f t="shared" ca="1" si="295"/>
        <v>0</v>
      </c>
      <c r="Y2084" s="275"/>
      <c r="Z2084" s="275"/>
      <c r="AB2084" s="277" t="str">
        <f t="shared" si="296"/>
        <v/>
      </c>
    </row>
    <row r="2085" spans="1:28" s="276" customFormat="1" ht="20.25">
      <c r="A2085" s="330"/>
      <c r="B2085" s="216" t="str">
        <f>IF(LEN(A2085)=0,"",INDEX('Smelter Look-up'!$A:$A,MATCH($A2085,'Smelter Look-up'!$E:$E,0)))</f>
        <v/>
      </c>
      <c r="C2085" s="220" t="str">
        <f>IF(LEN(A2085)=0,"",INDEX('Smelter Look-up'!$C:$C,MATCH($A2085,'Smelter Look-up'!$E:$E,0)))</f>
        <v/>
      </c>
      <c r="D2085" s="282"/>
      <c r="E2085" s="216" t="str">
        <f ca="1">IF(ISERROR($V2085),"",OFFSET('Smelter Look-up'!$D$4,$V2085-4,0)&amp;"")</f>
        <v/>
      </c>
      <c r="F2085" s="216" t="str">
        <f ca="1">IF(ISERROR($V2085),"",OFFSET('Smelter Look-up'!$E$4,$V2085-4,0))</f>
        <v/>
      </c>
      <c r="G2085" s="216" t="str">
        <f ca="1">IF(C2085=$X$4,"Enter smelter details",IF(ISERROR($V2085),"",OFFSET('Smelter Look-up'!$F$4,$V2085-4,0)))</f>
        <v/>
      </c>
      <c r="H2085" s="217" t="str">
        <f ca="1">IF(ISERROR($V2085),"",OFFSET('Smelter Look-up'!$G$4,$V2085-4,0))</f>
        <v/>
      </c>
      <c r="I2085" s="218" t="str">
        <f ca="1">IF(ISERROR($V2085),"",OFFSET('Smelter Look-up'!$H$4,$V2085-4,0))</f>
        <v/>
      </c>
      <c r="J2085" s="218" t="str">
        <f ca="1">IF(ISERROR($V2085),"",OFFSET('Smelter Look-up'!$I$4,$V2085-4,0))</f>
        <v/>
      </c>
      <c r="K2085" s="272"/>
      <c r="L2085" s="272"/>
      <c r="M2085" s="272"/>
      <c r="N2085" s="272"/>
      <c r="O2085" s="272"/>
      <c r="P2085" s="219"/>
      <c r="Q2085" s="273"/>
      <c r="R2085" s="216" t="str">
        <f ca="1">IF(ISERROR($V2085),"",OFFSET('Smelter Look-up'!$C$4,$V2085-4,0)&amp;"")</f>
        <v/>
      </c>
      <c r="S2085" s="224" t="str">
        <f t="shared" ca="1" si="294"/>
        <v/>
      </c>
      <c r="T2085" s="224" t="str">
        <f ca="1">IF(B2085="","",IF(ISERROR(MATCH($J2085,SorP!$B$1:$B$6230,0)),"",INDIRECT("'SorP'!$A$"&amp;MATCH($J2085,SorP!$B$1:$B$6230,0))))</f>
        <v/>
      </c>
      <c r="U2085" s="240"/>
      <c r="V2085" s="274" t="e">
        <f>IF(C2085="",NA(),MATCH($B2085&amp;$C2085,'Smelter Look-up'!$J:$J,0))</f>
        <v>#N/A</v>
      </c>
      <c r="W2085" s="275"/>
      <c r="X2085" s="275">
        <f t="shared" ca="1" si="295"/>
        <v>0</v>
      </c>
      <c r="Y2085" s="275"/>
      <c r="Z2085" s="275"/>
      <c r="AB2085" s="277" t="str">
        <f t="shared" si="296"/>
        <v/>
      </c>
    </row>
    <row r="2086" spans="1:28" s="276" customFormat="1" ht="20.25">
      <c r="A2086" s="330"/>
      <c r="B2086" s="216" t="str">
        <f>IF(LEN(A2086)=0,"",INDEX('Smelter Look-up'!$A:$A,MATCH($A2086,'Smelter Look-up'!$E:$E,0)))</f>
        <v/>
      </c>
      <c r="C2086" s="220" t="str">
        <f>IF(LEN(A2086)=0,"",INDEX('Smelter Look-up'!$C:$C,MATCH($A2086,'Smelter Look-up'!$E:$E,0)))</f>
        <v/>
      </c>
      <c r="D2086" s="282"/>
      <c r="E2086" s="216" t="str">
        <f ca="1">IF(ISERROR($V2086),"",OFFSET('Smelter Look-up'!$D$4,$V2086-4,0)&amp;"")</f>
        <v/>
      </c>
      <c r="F2086" s="216" t="str">
        <f ca="1">IF(ISERROR($V2086),"",OFFSET('Smelter Look-up'!$E$4,$V2086-4,0))</f>
        <v/>
      </c>
      <c r="G2086" s="216" t="str">
        <f ca="1">IF(C2086=$X$4,"Enter smelter details",IF(ISERROR($V2086),"",OFFSET('Smelter Look-up'!$F$4,$V2086-4,0)))</f>
        <v/>
      </c>
      <c r="H2086" s="217" t="str">
        <f ca="1">IF(ISERROR($V2086),"",OFFSET('Smelter Look-up'!$G$4,$V2086-4,0))</f>
        <v/>
      </c>
      <c r="I2086" s="218" t="str">
        <f ca="1">IF(ISERROR($V2086),"",OFFSET('Smelter Look-up'!$H$4,$V2086-4,0))</f>
        <v/>
      </c>
      <c r="J2086" s="218" t="str">
        <f ca="1">IF(ISERROR($V2086),"",OFFSET('Smelter Look-up'!$I$4,$V2086-4,0))</f>
        <v/>
      </c>
      <c r="K2086" s="272"/>
      <c r="L2086" s="272"/>
      <c r="M2086" s="272"/>
      <c r="N2086" s="272"/>
      <c r="O2086" s="272"/>
      <c r="P2086" s="219"/>
      <c r="Q2086" s="273"/>
      <c r="R2086" s="216" t="str">
        <f ca="1">IF(ISERROR($V2086),"",OFFSET('Smelter Look-up'!$C$4,$V2086-4,0)&amp;"")</f>
        <v/>
      </c>
      <c r="S2086" s="224" t="str">
        <f t="shared" ca="1" si="294"/>
        <v/>
      </c>
      <c r="T2086" s="224" t="str">
        <f ca="1">IF(B2086="","",IF(ISERROR(MATCH($J2086,SorP!$B$1:$B$6230,0)),"",INDIRECT("'SorP'!$A$"&amp;MATCH($J2086,SorP!$B$1:$B$6230,0))))</f>
        <v/>
      </c>
      <c r="U2086" s="240"/>
      <c r="V2086" s="274" t="e">
        <f>IF(C2086="",NA(),MATCH($B2086&amp;$C2086,'Smelter Look-up'!$J:$J,0))</f>
        <v>#N/A</v>
      </c>
      <c r="W2086" s="275"/>
      <c r="X2086" s="275">
        <f t="shared" ca="1" si="295"/>
        <v>0</v>
      </c>
      <c r="Y2086" s="275"/>
      <c r="Z2086" s="275"/>
      <c r="AB2086" s="277" t="str">
        <f t="shared" si="296"/>
        <v/>
      </c>
    </row>
    <row r="2087" spans="1:28" s="276" customFormat="1" ht="20.25">
      <c r="A2087" s="330"/>
      <c r="B2087" s="216" t="str">
        <f>IF(LEN(A2087)=0,"",INDEX('Smelter Look-up'!$A:$A,MATCH($A2087,'Smelter Look-up'!$E:$E,0)))</f>
        <v/>
      </c>
      <c r="C2087" s="220" t="str">
        <f>IF(LEN(A2087)=0,"",INDEX('Smelter Look-up'!$C:$C,MATCH($A2087,'Smelter Look-up'!$E:$E,0)))</f>
        <v/>
      </c>
      <c r="D2087" s="282"/>
      <c r="E2087" s="216" t="str">
        <f ca="1">IF(ISERROR($V2087),"",OFFSET('Smelter Look-up'!$D$4,$V2087-4,0)&amp;"")</f>
        <v/>
      </c>
      <c r="F2087" s="216" t="str">
        <f ca="1">IF(ISERROR($V2087),"",OFFSET('Smelter Look-up'!$E$4,$V2087-4,0))</f>
        <v/>
      </c>
      <c r="G2087" s="216" t="str">
        <f ca="1">IF(C2087=$X$4,"Enter smelter details",IF(ISERROR($V2087),"",OFFSET('Smelter Look-up'!$F$4,$V2087-4,0)))</f>
        <v/>
      </c>
      <c r="H2087" s="217" t="str">
        <f ca="1">IF(ISERROR($V2087),"",OFFSET('Smelter Look-up'!$G$4,$V2087-4,0))</f>
        <v/>
      </c>
      <c r="I2087" s="218" t="str">
        <f ca="1">IF(ISERROR($V2087),"",OFFSET('Smelter Look-up'!$H$4,$V2087-4,0))</f>
        <v/>
      </c>
      <c r="J2087" s="218" t="str">
        <f ca="1">IF(ISERROR($V2087),"",OFFSET('Smelter Look-up'!$I$4,$V2087-4,0))</f>
        <v/>
      </c>
      <c r="K2087" s="272"/>
      <c r="L2087" s="272"/>
      <c r="M2087" s="272"/>
      <c r="N2087" s="272"/>
      <c r="O2087" s="272"/>
      <c r="P2087" s="219"/>
      <c r="Q2087" s="273"/>
      <c r="R2087" s="216" t="str">
        <f ca="1">IF(ISERROR($V2087),"",OFFSET('Smelter Look-up'!$C$4,$V2087-4,0)&amp;"")</f>
        <v/>
      </c>
      <c r="S2087" s="224" t="str">
        <f t="shared" ca="1" si="294"/>
        <v/>
      </c>
      <c r="T2087" s="224" t="str">
        <f ca="1">IF(B2087="","",IF(ISERROR(MATCH($J2087,SorP!$B$1:$B$6230,0)),"",INDIRECT("'SorP'!$A$"&amp;MATCH($J2087,SorP!$B$1:$B$6230,0))))</f>
        <v/>
      </c>
      <c r="U2087" s="240"/>
      <c r="V2087" s="274" t="e">
        <f>IF(C2087="",NA(),MATCH($B2087&amp;$C2087,'Smelter Look-up'!$J:$J,0))</f>
        <v>#N/A</v>
      </c>
      <c r="W2087" s="275"/>
      <c r="X2087" s="275">
        <f t="shared" ca="1" si="295"/>
        <v>0</v>
      </c>
      <c r="Y2087" s="275"/>
      <c r="Z2087" s="275"/>
      <c r="AB2087" s="277" t="str">
        <f t="shared" si="296"/>
        <v/>
      </c>
    </row>
    <row r="2088" spans="1:28" s="276" customFormat="1" ht="20.25">
      <c r="A2088" s="330"/>
      <c r="B2088" s="216" t="str">
        <f>IF(LEN(A2088)=0,"",INDEX('Smelter Look-up'!$A:$A,MATCH($A2088,'Smelter Look-up'!$E:$E,0)))</f>
        <v/>
      </c>
      <c r="C2088" s="220" t="str">
        <f>IF(LEN(A2088)=0,"",INDEX('Smelter Look-up'!$C:$C,MATCH($A2088,'Smelter Look-up'!$E:$E,0)))</f>
        <v/>
      </c>
      <c r="D2088" s="282"/>
      <c r="E2088" s="216" t="str">
        <f ca="1">IF(ISERROR($V2088),"",OFFSET('Smelter Look-up'!$D$4,$V2088-4,0)&amp;"")</f>
        <v/>
      </c>
      <c r="F2088" s="216" t="str">
        <f ca="1">IF(ISERROR($V2088),"",OFFSET('Smelter Look-up'!$E$4,$V2088-4,0))</f>
        <v/>
      </c>
      <c r="G2088" s="216" t="str">
        <f ca="1">IF(C2088=$X$4,"Enter smelter details",IF(ISERROR($V2088),"",OFFSET('Smelter Look-up'!$F$4,$V2088-4,0)))</f>
        <v/>
      </c>
      <c r="H2088" s="217" t="str">
        <f ca="1">IF(ISERROR($V2088),"",OFFSET('Smelter Look-up'!$G$4,$V2088-4,0))</f>
        <v/>
      </c>
      <c r="I2088" s="218" t="str">
        <f ca="1">IF(ISERROR($V2088),"",OFFSET('Smelter Look-up'!$H$4,$V2088-4,0))</f>
        <v/>
      </c>
      <c r="J2088" s="218" t="str">
        <f ca="1">IF(ISERROR($V2088),"",OFFSET('Smelter Look-up'!$I$4,$V2088-4,0))</f>
        <v/>
      </c>
      <c r="K2088" s="272"/>
      <c r="L2088" s="272"/>
      <c r="M2088" s="272"/>
      <c r="N2088" s="272"/>
      <c r="O2088" s="272"/>
      <c r="P2088" s="219"/>
      <c r="Q2088" s="273"/>
      <c r="R2088" s="216" t="str">
        <f ca="1">IF(ISERROR($V2088),"",OFFSET('Smelter Look-up'!$C$4,$V2088-4,0)&amp;"")</f>
        <v/>
      </c>
      <c r="S2088" s="224" t="str">
        <f t="shared" ca="1" si="294"/>
        <v/>
      </c>
      <c r="T2088" s="224" t="str">
        <f ca="1">IF(B2088="","",IF(ISERROR(MATCH($J2088,SorP!$B$1:$B$6230,0)),"",INDIRECT("'SorP'!$A$"&amp;MATCH($J2088,SorP!$B$1:$B$6230,0))))</f>
        <v/>
      </c>
      <c r="U2088" s="240"/>
      <c r="V2088" s="274" t="e">
        <f>IF(C2088="",NA(),MATCH($B2088&amp;$C2088,'Smelter Look-up'!$J:$J,0))</f>
        <v>#N/A</v>
      </c>
      <c r="W2088" s="275"/>
      <c r="X2088" s="275">
        <f t="shared" ca="1" si="295"/>
        <v>0</v>
      </c>
      <c r="Y2088" s="275"/>
      <c r="Z2088" s="275"/>
      <c r="AB2088" s="277" t="str">
        <f t="shared" si="296"/>
        <v/>
      </c>
    </row>
    <row r="2089" spans="1:28" s="276" customFormat="1" ht="20.25">
      <c r="A2089" s="330"/>
      <c r="B2089" s="216" t="str">
        <f>IF(LEN(A2089)=0,"",INDEX('Smelter Look-up'!$A:$A,MATCH($A2089,'Smelter Look-up'!$E:$E,0)))</f>
        <v/>
      </c>
      <c r="C2089" s="220" t="str">
        <f>IF(LEN(A2089)=0,"",INDEX('Smelter Look-up'!$C:$C,MATCH($A2089,'Smelter Look-up'!$E:$E,0)))</f>
        <v/>
      </c>
      <c r="D2089" s="282"/>
      <c r="E2089" s="216" t="str">
        <f ca="1">IF(ISERROR($V2089),"",OFFSET('Smelter Look-up'!$D$4,$V2089-4,0)&amp;"")</f>
        <v/>
      </c>
      <c r="F2089" s="216" t="str">
        <f ca="1">IF(ISERROR($V2089),"",OFFSET('Smelter Look-up'!$E$4,$V2089-4,0))</f>
        <v/>
      </c>
      <c r="G2089" s="216" t="str">
        <f ca="1">IF(C2089=$X$4,"Enter smelter details",IF(ISERROR($V2089),"",OFFSET('Smelter Look-up'!$F$4,$V2089-4,0)))</f>
        <v/>
      </c>
      <c r="H2089" s="217" t="str">
        <f ca="1">IF(ISERROR($V2089),"",OFFSET('Smelter Look-up'!$G$4,$V2089-4,0))</f>
        <v/>
      </c>
      <c r="I2089" s="218" t="str">
        <f ca="1">IF(ISERROR($V2089),"",OFFSET('Smelter Look-up'!$H$4,$V2089-4,0))</f>
        <v/>
      </c>
      <c r="J2089" s="218" t="str">
        <f ca="1">IF(ISERROR($V2089),"",OFFSET('Smelter Look-up'!$I$4,$V2089-4,0))</f>
        <v/>
      </c>
      <c r="K2089" s="272"/>
      <c r="L2089" s="272"/>
      <c r="M2089" s="272"/>
      <c r="N2089" s="272"/>
      <c r="O2089" s="272"/>
      <c r="P2089" s="219"/>
      <c r="Q2089" s="273"/>
      <c r="R2089" s="216" t="str">
        <f ca="1">IF(ISERROR($V2089),"",OFFSET('Smelter Look-up'!$C$4,$V2089-4,0)&amp;"")</f>
        <v/>
      </c>
      <c r="S2089" s="224" t="str">
        <f t="shared" ca="1" si="294"/>
        <v/>
      </c>
      <c r="T2089" s="224" t="str">
        <f ca="1">IF(B2089="","",IF(ISERROR(MATCH($J2089,SorP!$B$1:$B$6230,0)),"",INDIRECT("'SorP'!$A$"&amp;MATCH($J2089,SorP!$B$1:$B$6230,0))))</f>
        <v/>
      </c>
      <c r="U2089" s="240"/>
      <c r="V2089" s="274" t="e">
        <f>IF(C2089="",NA(),MATCH($B2089&amp;$C2089,'Smelter Look-up'!$J:$J,0))</f>
        <v>#N/A</v>
      </c>
      <c r="W2089" s="275"/>
      <c r="X2089" s="275">
        <f t="shared" ca="1" si="295"/>
        <v>0</v>
      </c>
      <c r="Y2089" s="275"/>
      <c r="Z2089" s="275"/>
      <c r="AB2089" s="277" t="str">
        <f t="shared" si="296"/>
        <v/>
      </c>
    </row>
    <row r="2090" spans="1:28" s="276" customFormat="1" ht="20.25">
      <c r="A2090" s="330"/>
      <c r="B2090" s="216" t="str">
        <f>IF(LEN(A2090)=0,"",INDEX('Smelter Look-up'!$A:$A,MATCH($A2090,'Smelter Look-up'!$E:$E,0)))</f>
        <v/>
      </c>
      <c r="C2090" s="220" t="str">
        <f>IF(LEN(A2090)=0,"",INDEX('Smelter Look-up'!$C:$C,MATCH($A2090,'Smelter Look-up'!$E:$E,0)))</f>
        <v/>
      </c>
      <c r="D2090" s="282"/>
      <c r="E2090" s="216" t="str">
        <f ca="1">IF(ISERROR($V2090),"",OFFSET('Smelter Look-up'!$D$4,$V2090-4,0)&amp;"")</f>
        <v/>
      </c>
      <c r="F2090" s="216" t="str">
        <f ca="1">IF(ISERROR($V2090),"",OFFSET('Smelter Look-up'!$E$4,$V2090-4,0))</f>
        <v/>
      </c>
      <c r="G2090" s="216" t="str">
        <f ca="1">IF(C2090=$X$4,"Enter smelter details",IF(ISERROR($V2090),"",OFFSET('Smelter Look-up'!$F$4,$V2090-4,0)))</f>
        <v/>
      </c>
      <c r="H2090" s="217" t="str">
        <f ca="1">IF(ISERROR($V2090),"",OFFSET('Smelter Look-up'!$G$4,$V2090-4,0))</f>
        <v/>
      </c>
      <c r="I2090" s="218" t="str">
        <f ca="1">IF(ISERROR($V2090),"",OFFSET('Smelter Look-up'!$H$4,$V2090-4,0))</f>
        <v/>
      </c>
      <c r="J2090" s="218" t="str">
        <f ca="1">IF(ISERROR($V2090),"",OFFSET('Smelter Look-up'!$I$4,$V2090-4,0))</f>
        <v/>
      </c>
      <c r="K2090" s="272"/>
      <c r="L2090" s="272"/>
      <c r="M2090" s="272"/>
      <c r="N2090" s="272"/>
      <c r="O2090" s="272"/>
      <c r="P2090" s="219"/>
      <c r="Q2090" s="273"/>
      <c r="R2090" s="216" t="str">
        <f ca="1">IF(ISERROR($V2090),"",OFFSET('Smelter Look-up'!$C$4,$V2090-4,0)&amp;"")</f>
        <v/>
      </c>
      <c r="S2090" s="224" t="str">
        <f t="shared" ca="1" si="294"/>
        <v/>
      </c>
      <c r="T2090" s="224" t="str">
        <f ca="1">IF(B2090="","",IF(ISERROR(MATCH($J2090,SorP!$B$1:$B$6230,0)),"",INDIRECT("'SorP'!$A$"&amp;MATCH($J2090,SorP!$B$1:$B$6230,0))))</f>
        <v/>
      </c>
      <c r="U2090" s="240"/>
      <c r="V2090" s="274" t="e">
        <f>IF(C2090="",NA(),MATCH($B2090&amp;$C2090,'Smelter Look-up'!$J:$J,0))</f>
        <v>#N/A</v>
      </c>
      <c r="W2090" s="275"/>
      <c r="X2090" s="275">
        <f t="shared" ca="1" si="295"/>
        <v>0</v>
      </c>
      <c r="Y2090" s="275"/>
      <c r="Z2090" s="275"/>
      <c r="AB2090" s="277" t="str">
        <f t="shared" si="296"/>
        <v/>
      </c>
    </row>
    <row r="2091" spans="1:28" s="276" customFormat="1" ht="20.25">
      <c r="A2091" s="330"/>
      <c r="B2091" s="216" t="str">
        <f>IF(LEN(A2091)=0,"",INDEX('Smelter Look-up'!$A:$A,MATCH($A2091,'Smelter Look-up'!$E:$E,0)))</f>
        <v/>
      </c>
      <c r="C2091" s="220" t="str">
        <f>IF(LEN(A2091)=0,"",INDEX('Smelter Look-up'!$C:$C,MATCH($A2091,'Smelter Look-up'!$E:$E,0)))</f>
        <v/>
      </c>
      <c r="D2091" s="282"/>
      <c r="E2091" s="216" t="str">
        <f ca="1">IF(ISERROR($V2091),"",OFFSET('Smelter Look-up'!$D$4,$V2091-4,0)&amp;"")</f>
        <v/>
      </c>
      <c r="F2091" s="216" t="str">
        <f ca="1">IF(ISERROR($V2091),"",OFFSET('Smelter Look-up'!$E$4,$V2091-4,0))</f>
        <v/>
      </c>
      <c r="G2091" s="216" t="str">
        <f ca="1">IF(C2091=$X$4,"Enter smelter details",IF(ISERROR($V2091),"",OFFSET('Smelter Look-up'!$F$4,$V2091-4,0)))</f>
        <v/>
      </c>
      <c r="H2091" s="217" t="str">
        <f ca="1">IF(ISERROR($V2091),"",OFFSET('Smelter Look-up'!$G$4,$V2091-4,0))</f>
        <v/>
      </c>
      <c r="I2091" s="218" t="str">
        <f ca="1">IF(ISERROR($V2091),"",OFFSET('Smelter Look-up'!$H$4,$V2091-4,0))</f>
        <v/>
      </c>
      <c r="J2091" s="218" t="str">
        <f ca="1">IF(ISERROR($V2091),"",OFFSET('Smelter Look-up'!$I$4,$V2091-4,0))</f>
        <v/>
      </c>
      <c r="K2091" s="272"/>
      <c r="L2091" s="272"/>
      <c r="M2091" s="272"/>
      <c r="N2091" s="272"/>
      <c r="O2091" s="272"/>
      <c r="P2091" s="219"/>
      <c r="Q2091" s="273"/>
      <c r="R2091" s="216" t="str">
        <f ca="1">IF(ISERROR($V2091),"",OFFSET('Smelter Look-up'!$C$4,$V2091-4,0)&amp;"")</f>
        <v/>
      </c>
      <c r="S2091" s="224" t="str">
        <f t="shared" ca="1" si="294"/>
        <v/>
      </c>
      <c r="T2091" s="224" t="str">
        <f ca="1">IF(B2091="","",IF(ISERROR(MATCH($J2091,SorP!$B$1:$B$6230,0)),"",INDIRECT("'SorP'!$A$"&amp;MATCH($J2091,SorP!$B$1:$B$6230,0))))</f>
        <v/>
      </c>
      <c r="U2091" s="240"/>
      <c r="V2091" s="274" t="e">
        <f>IF(C2091="",NA(),MATCH($B2091&amp;$C2091,'Smelter Look-up'!$J:$J,0))</f>
        <v>#N/A</v>
      </c>
      <c r="W2091" s="275"/>
      <c r="X2091" s="275">
        <f t="shared" ca="1" si="295"/>
        <v>0</v>
      </c>
      <c r="Y2091" s="275"/>
      <c r="Z2091" s="275"/>
      <c r="AB2091" s="277" t="str">
        <f t="shared" si="296"/>
        <v/>
      </c>
    </row>
    <row r="2092" spans="1:28" s="276" customFormat="1" ht="20.25">
      <c r="A2092" s="330"/>
      <c r="B2092" s="216" t="str">
        <f>IF(LEN(A2092)=0,"",INDEX('Smelter Look-up'!$A:$A,MATCH($A2092,'Smelter Look-up'!$E:$E,0)))</f>
        <v/>
      </c>
      <c r="C2092" s="220" t="str">
        <f>IF(LEN(A2092)=0,"",INDEX('Smelter Look-up'!$C:$C,MATCH($A2092,'Smelter Look-up'!$E:$E,0)))</f>
        <v/>
      </c>
      <c r="D2092" s="282"/>
      <c r="E2092" s="216" t="str">
        <f ca="1">IF(ISERROR($V2092),"",OFFSET('Smelter Look-up'!$D$4,$V2092-4,0)&amp;"")</f>
        <v/>
      </c>
      <c r="F2092" s="216" t="str">
        <f ca="1">IF(ISERROR($V2092),"",OFFSET('Smelter Look-up'!$E$4,$V2092-4,0))</f>
        <v/>
      </c>
      <c r="G2092" s="216" t="str">
        <f ca="1">IF(C2092=$X$4,"Enter smelter details",IF(ISERROR($V2092),"",OFFSET('Smelter Look-up'!$F$4,$V2092-4,0)))</f>
        <v/>
      </c>
      <c r="H2092" s="217" t="str">
        <f ca="1">IF(ISERROR($V2092),"",OFFSET('Smelter Look-up'!$G$4,$V2092-4,0))</f>
        <v/>
      </c>
      <c r="I2092" s="218" t="str">
        <f ca="1">IF(ISERROR($V2092),"",OFFSET('Smelter Look-up'!$H$4,$V2092-4,0))</f>
        <v/>
      </c>
      <c r="J2092" s="218" t="str">
        <f ca="1">IF(ISERROR($V2092),"",OFFSET('Smelter Look-up'!$I$4,$V2092-4,0))</f>
        <v/>
      </c>
      <c r="K2092" s="272"/>
      <c r="L2092" s="272"/>
      <c r="M2092" s="272"/>
      <c r="N2092" s="272"/>
      <c r="O2092" s="272"/>
      <c r="P2092" s="219"/>
      <c r="Q2092" s="273"/>
      <c r="R2092" s="216" t="str">
        <f ca="1">IF(ISERROR($V2092),"",OFFSET('Smelter Look-up'!$C$4,$V2092-4,0)&amp;"")</f>
        <v/>
      </c>
      <c r="S2092" s="224" t="str">
        <f t="shared" ca="1" si="294"/>
        <v/>
      </c>
      <c r="T2092" s="224" t="str">
        <f ca="1">IF(B2092="","",IF(ISERROR(MATCH($J2092,SorP!$B$1:$B$6230,0)),"",INDIRECT("'SorP'!$A$"&amp;MATCH($J2092,SorP!$B$1:$B$6230,0))))</f>
        <v/>
      </c>
      <c r="U2092" s="240"/>
      <c r="V2092" s="274" t="e">
        <f>IF(C2092="",NA(),MATCH($B2092&amp;$C2092,'Smelter Look-up'!$J:$J,0))</f>
        <v>#N/A</v>
      </c>
      <c r="W2092" s="275"/>
      <c r="X2092" s="275">
        <f t="shared" ca="1" si="295"/>
        <v>0</v>
      </c>
      <c r="Y2092" s="275"/>
      <c r="Z2092" s="275"/>
      <c r="AB2092" s="277" t="str">
        <f t="shared" si="296"/>
        <v/>
      </c>
    </row>
    <row r="2093" spans="1:28" s="276" customFormat="1" ht="20.25">
      <c r="A2093" s="330"/>
      <c r="B2093" s="216" t="str">
        <f>IF(LEN(A2093)=0,"",INDEX('Smelter Look-up'!$A:$A,MATCH($A2093,'Smelter Look-up'!$E:$E,0)))</f>
        <v/>
      </c>
      <c r="C2093" s="220" t="str">
        <f>IF(LEN(A2093)=0,"",INDEX('Smelter Look-up'!$C:$C,MATCH($A2093,'Smelter Look-up'!$E:$E,0)))</f>
        <v/>
      </c>
      <c r="D2093" s="282"/>
      <c r="E2093" s="216" t="str">
        <f ca="1">IF(ISERROR($V2093),"",OFFSET('Smelter Look-up'!$D$4,$V2093-4,0)&amp;"")</f>
        <v/>
      </c>
      <c r="F2093" s="216" t="str">
        <f ca="1">IF(ISERROR($V2093),"",OFFSET('Smelter Look-up'!$E$4,$V2093-4,0))</f>
        <v/>
      </c>
      <c r="G2093" s="216" t="str">
        <f ca="1">IF(C2093=$X$4,"Enter smelter details",IF(ISERROR($V2093),"",OFFSET('Smelter Look-up'!$F$4,$V2093-4,0)))</f>
        <v/>
      </c>
      <c r="H2093" s="217" t="str">
        <f ca="1">IF(ISERROR($V2093),"",OFFSET('Smelter Look-up'!$G$4,$V2093-4,0))</f>
        <v/>
      </c>
      <c r="I2093" s="218" t="str">
        <f ca="1">IF(ISERROR($V2093),"",OFFSET('Smelter Look-up'!$H$4,$V2093-4,0))</f>
        <v/>
      </c>
      <c r="J2093" s="218" t="str">
        <f ca="1">IF(ISERROR($V2093),"",OFFSET('Smelter Look-up'!$I$4,$V2093-4,0))</f>
        <v/>
      </c>
      <c r="K2093" s="272"/>
      <c r="L2093" s="272"/>
      <c r="M2093" s="272"/>
      <c r="N2093" s="272"/>
      <c r="O2093" s="272"/>
      <c r="P2093" s="219"/>
      <c r="Q2093" s="273"/>
      <c r="R2093" s="216" t="str">
        <f ca="1">IF(ISERROR($V2093),"",OFFSET('Smelter Look-up'!$C$4,$V2093-4,0)&amp;"")</f>
        <v/>
      </c>
      <c r="S2093" s="224" t="str">
        <f t="shared" ca="1" si="294"/>
        <v/>
      </c>
      <c r="T2093" s="224" t="str">
        <f ca="1">IF(B2093="","",IF(ISERROR(MATCH($J2093,SorP!$B$1:$B$6230,0)),"",INDIRECT("'SorP'!$A$"&amp;MATCH($J2093,SorP!$B$1:$B$6230,0))))</f>
        <v/>
      </c>
      <c r="U2093" s="240"/>
      <c r="V2093" s="274" t="e">
        <f>IF(C2093="",NA(),MATCH($B2093&amp;$C2093,'Smelter Look-up'!$J:$J,0))</f>
        <v>#N/A</v>
      </c>
      <c r="W2093" s="275"/>
      <c r="X2093" s="275">
        <f t="shared" ca="1" si="295"/>
        <v>0</v>
      </c>
      <c r="Y2093" s="275"/>
      <c r="Z2093" s="275"/>
      <c r="AB2093" s="277" t="str">
        <f t="shared" si="296"/>
        <v/>
      </c>
    </row>
    <row r="2094" spans="1:28" s="276" customFormat="1" ht="20.25">
      <c r="A2094" s="330"/>
      <c r="B2094" s="216" t="str">
        <f>IF(LEN(A2094)=0,"",INDEX('Smelter Look-up'!$A:$A,MATCH($A2094,'Smelter Look-up'!$E:$E,0)))</f>
        <v/>
      </c>
      <c r="C2094" s="220" t="str">
        <f>IF(LEN(A2094)=0,"",INDEX('Smelter Look-up'!$C:$C,MATCH($A2094,'Smelter Look-up'!$E:$E,0)))</f>
        <v/>
      </c>
      <c r="D2094" s="282"/>
      <c r="E2094" s="216" t="str">
        <f ca="1">IF(ISERROR($V2094),"",OFFSET('Smelter Look-up'!$D$4,$V2094-4,0)&amp;"")</f>
        <v/>
      </c>
      <c r="F2094" s="216" t="str">
        <f ca="1">IF(ISERROR($V2094),"",OFFSET('Smelter Look-up'!$E$4,$V2094-4,0))</f>
        <v/>
      </c>
      <c r="G2094" s="216" t="str">
        <f ca="1">IF(C2094=$X$4,"Enter smelter details",IF(ISERROR($V2094),"",OFFSET('Smelter Look-up'!$F$4,$V2094-4,0)))</f>
        <v/>
      </c>
      <c r="H2094" s="217" t="str">
        <f ca="1">IF(ISERROR($V2094),"",OFFSET('Smelter Look-up'!$G$4,$V2094-4,0))</f>
        <v/>
      </c>
      <c r="I2094" s="218" t="str">
        <f ca="1">IF(ISERROR($V2094),"",OFFSET('Smelter Look-up'!$H$4,$V2094-4,0))</f>
        <v/>
      </c>
      <c r="J2094" s="218" t="str">
        <f ca="1">IF(ISERROR($V2094),"",OFFSET('Smelter Look-up'!$I$4,$V2094-4,0))</f>
        <v/>
      </c>
      <c r="K2094" s="272"/>
      <c r="L2094" s="272"/>
      <c r="M2094" s="272"/>
      <c r="N2094" s="272"/>
      <c r="O2094" s="272"/>
      <c r="P2094" s="219"/>
      <c r="Q2094" s="273"/>
      <c r="R2094" s="216" t="str">
        <f ca="1">IF(ISERROR($V2094),"",OFFSET('Smelter Look-up'!$C$4,$V2094-4,0)&amp;"")</f>
        <v/>
      </c>
      <c r="S2094" s="224" t="str">
        <f t="shared" ca="1" si="294"/>
        <v/>
      </c>
      <c r="T2094" s="224" t="str">
        <f ca="1">IF(B2094="","",IF(ISERROR(MATCH($J2094,SorP!$B$1:$B$6230,0)),"",INDIRECT("'SorP'!$A$"&amp;MATCH($J2094,SorP!$B$1:$B$6230,0))))</f>
        <v/>
      </c>
      <c r="U2094" s="240"/>
      <c r="V2094" s="274" t="e">
        <f>IF(C2094="",NA(),MATCH($B2094&amp;$C2094,'Smelter Look-up'!$J:$J,0))</f>
        <v>#N/A</v>
      </c>
      <c r="W2094" s="275"/>
      <c r="X2094" s="275">
        <f t="shared" ca="1" si="295"/>
        <v>0</v>
      </c>
      <c r="Y2094" s="275"/>
      <c r="Z2094" s="275"/>
      <c r="AB2094" s="277" t="str">
        <f t="shared" si="296"/>
        <v/>
      </c>
    </row>
    <row r="2095" spans="1:28" s="276" customFormat="1" ht="20.25">
      <c r="A2095" s="330"/>
      <c r="B2095" s="216" t="str">
        <f>IF(LEN(A2095)=0,"",INDEX('Smelter Look-up'!$A:$A,MATCH($A2095,'Smelter Look-up'!$E:$E,0)))</f>
        <v/>
      </c>
      <c r="C2095" s="220" t="str">
        <f>IF(LEN(A2095)=0,"",INDEX('Smelter Look-up'!$C:$C,MATCH($A2095,'Smelter Look-up'!$E:$E,0)))</f>
        <v/>
      </c>
      <c r="D2095" s="282"/>
      <c r="E2095" s="216" t="str">
        <f ca="1">IF(ISERROR($V2095),"",OFFSET('Smelter Look-up'!$D$4,$V2095-4,0)&amp;"")</f>
        <v/>
      </c>
      <c r="F2095" s="216" t="str">
        <f ca="1">IF(ISERROR($V2095),"",OFFSET('Smelter Look-up'!$E$4,$V2095-4,0))</f>
        <v/>
      </c>
      <c r="G2095" s="216" t="str">
        <f ca="1">IF(C2095=$X$4,"Enter smelter details",IF(ISERROR($V2095),"",OFFSET('Smelter Look-up'!$F$4,$V2095-4,0)))</f>
        <v/>
      </c>
      <c r="H2095" s="217" t="str">
        <f ca="1">IF(ISERROR($V2095),"",OFFSET('Smelter Look-up'!$G$4,$V2095-4,0))</f>
        <v/>
      </c>
      <c r="I2095" s="218" t="str">
        <f ca="1">IF(ISERROR($V2095),"",OFFSET('Smelter Look-up'!$H$4,$V2095-4,0))</f>
        <v/>
      </c>
      <c r="J2095" s="218" t="str">
        <f ca="1">IF(ISERROR($V2095),"",OFFSET('Smelter Look-up'!$I$4,$V2095-4,0))</f>
        <v/>
      </c>
      <c r="K2095" s="272"/>
      <c r="L2095" s="272"/>
      <c r="M2095" s="272"/>
      <c r="N2095" s="272"/>
      <c r="O2095" s="272"/>
      <c r="P2095" s="219"/>
      <c r="Q2095" s="273"/>
      <c r="R2095" s="216" t="str">
        <f ca="1">IF(ISERROR($V2095),"",OFFSET('Smelter Look-up'!$C$4,$V2095-4,0)&amp;"")</f>
        <v/>
      </c>
      <c r="S2095" s="224" t="str">
        <f t="shared" ca="1" si="294"/>
        <v/>
      </c>
      <c r="T2095" s="224" t="str">
        <f ca="1">IF(B2095="","",IF(ISERROR(MATCH($J2095,SorP!$B$1:$B$6230,0)),"",INDIRECT("'SorP'!$A$"&amp;MATCH($J2095,SorP!$B$1:$B$6230,0))))</f>
        <v/>
      </c>
      <c r="U2095" s="240"/>
      <c r="V2095" s="274" t="e">
        <f>IF(C2095="",NA(),MATCH($B2095&amp;$C2095,'Smelter Look-up'!$J:$J,0))</f>
        <v>#N/A</v>
      </c>
      <c r="W2095" s="275"/>
      <c r="X2095" s="275">
        <f t="shared" ca="1" si="295"/>
        <v>0</v>
      </c>
      <c r="Y2095" s="275"/>
      <c r="Z2095" s="275"/>
      <c r="AB2095" s="277" t="str">
        <f t="shared" si="296"/>
        <v/>
      </c>
    </row>
    <row r="2096" spans="1:28" s="276" customFormat="1" ht="20.25">
      <c r="A2096" s="330"/>
      <c r="B2096" s="216" t="str">
        <f>IF(LEN(A2096)=0,"",INDEX('Smelter Look-up'!$A:$A,MATCH($A2096,'Smelter Look-up'!$E:$E,0)))</f>
        <v/>
      </c>
      <c r="C2096" s="220" t="str">
        <f>IF(LEN(A2096)=0,"",INDEX('Smelter Look-up'!$C:$C,MATCH($A2096,'Smelter Look-up'!$E:$E,0)))</f>
        <v/>
      </c>
      <c r="D2096" s="282"/>
      <c r="E2096" s="216" t="str">
        <f ca="1">IF(ISERROR($V2096),"",OFFSET('Smelter Look-up'!$D$4,$V2096-4,0)&amp;"")</f>
        <v/>
      </c>
      <c r="F2096" s="216" t="str">
        <f ca="1">IF(ISERROR($V2096),"",OFFSET('Smelter Look-up'!$E$4,$V2096-4,0))</f>
        <v/>
      </c>
      <c r="G2096" s="216" t="str">
        <f ca="1">IF(C2096=$X$4,"Enter smelter details",IF(ISERROR($V2096),"",OFFSET('Smelter Look-up'!$F$4,$V2096-4,0)))</f>
        <v/>
      </c>
      <c r="H2096" s="217" t="str">
        <f ca="1">IF(ISERROR($V2096),"",OFFSET('Smelter Look-up'!$G$4,$V2096-4,0))</f>
        <v/>
      </c>
      <c r="I2096" s="218" t="str">
        <f ca="1">IF(ISERROR($V2096),"",OFFSET('Smelter Look-up'!$H$4,$V2096-4,0))</f>
        <v/>
      </c>
      <c r="J2096" s="218" t="str">
        <f ca="1">IF(ISERROR($V2096),"",OFFSET('Smelter Look-up'!$I$4,$V2096-4,0))</f>
        <v/>
      </c>
      <c r="K2096" s="272"/>
      <c r="L2096" s="272"/>
      <c r="M2096" s="272"/>
      <c r="N2096" s="272"/>
      <c r="O2096" s="272"/>
      <c r="P2096" s="219"/>
      <c r="Q2096" s="273"/>
      <c r="R2096" s="216" t="str">
        <f ca="1">IF(ISERROR($V2096),"",OFFSET('Smelter Look-up'!$C$4,$V2096-4,0)&amp;"")</f>
        <v/>
      </c>
      <c r="S2096" s="224" t="str">
        <f t="shared" ca="1" si="294"/>
        <v/>
      </c>
      <c r="T2096" s="224" t="str">
        <f ca="1">IF(B2096="","",IF(ISERROR(MATCH($J2096,SorP!$B$1:$B$6230,0)),"",INDIRECT("'SorP'!$A$"&amp;MATCH($J2096,SorP!$B$1:$B$6230,0))))</f>
        <v/>
      </c>
      <c r="U2096" s="240"/>
      <c r="V2096" s="274" t="e">
        <f>IF(C2096="",NA(),MATCH($B2096&amp;$C2096,'Smelter Look-up'!$J:$J,0))</f>
        <v>#N/A</v>
      </c>
      <c r="W2096" s="275"/>
      <c r="X2096" s="275">
        <f t="shared" ca="1" si="295"/>
        <v>0</v>
      </c>
      <c r="Y2096" s="275"/>
      <c r="Z2096" s="275"/>
      <c r="AB2096" s="277" t="str">
        <f t="shared" si="296"/>
        <v/>
      </c>
    </row>
    <row r="2097" spans="1:28" s="276" customFormat="1" ht="20.25">
      <c r="A2097" s="330"/>
      <c r="B2097" s="216" t="str">
        <f>IF(LEN(A2097)=0,"",INDEX('Smelter Look-up'!$A:$A,MATCH($A2097,'Smelter Look-up'!$E:$E,0)))</f>
        <v/>
      </c>
      <c r="C2097" s="220" t="str">
        <f>IF(LEN(A2097)=0,"",INDEX('Smelter Look-up'!$C:$C,MATCH($A2097,'Smelter Look-up'!$E:$E,0)))</f>
        <v/>
      </c>
      <c r="D2097" s="282"/>
      <c r="E2097" s="216" t="str">
        <f ca="1">IF(ISERROR($V2097),"",OFFSET('Smelter Look-up'!$D$4,$V2097-4,0)&amp;"")</f>
        <v/>
      </c>
      <c r="F2097" s="216" t="str">
        <f ca="1">IF(ISERROR($V2097),"",OFFSET('Smelter Look-up'!$E$4,$V2097-4,0))</f>
        <v/>
      </c>
      <c r="G2097" s="216" t="str">
        <f ca="1">IF(C2097=$X$4,"Enter smelter details",IF(ISERROR($V2097),"",OFFSET('Smelter Look-up'!$F$4,$V2097-4,0)))</f>
        <v/>
      </c>
      <c r="H2097" s="217" t="str">
        <f ca="1">IF(ISERROR($V2097),"",OFFSET('Smelter Look-up'!$G$4,$V2097-4,0))</f>
        <v/>
      </c>
      <c r="I2097" s="218" t="str">
        <f ca="1">IF(ISERROR($V2097),"",OFFSET('Smelter Look-up'!$H$4,$V2097-4,0))</f>
        <v/>
      </c>
      <c r="J2097" s="218" t="str">
        <f ca="1">IF(ISERROR($V2097),"",OFFSET('Smelter Look-up'!$I$4,$V2097-4,0))</f>
        <v/>
      </c>
      <c r="K2097" s="272"/>
      <c r="L2097" s="272"/>
      <c r="M2097" s="272"/>
      <c r="N2097" s="272"/>
      <c r="O2097" s="272"/>
      <c r="P2097" s="219"/>
      <c r="Q2097" s="273"/>
      <c r="R2097" s="216" t="str">
        <f ca="1">IF(ISERROR($V2097),"",OFFSET('Smelter Look-up'!$C$4,$V2097-4,0)&amp;"")</f>
        <v/>
      </c>
      <c r="S2097" s="224" t="str">
        <f t="shared" ca="1" si="294"/>
        <v/>
      </c>
      <c r="T2097" s="224" t="str">
        <f ca="1">IF(B2097="","",IF(ISERROR(MATCH($J2097,SorP!$B$1:$B$6230,0)),"",INDIRECT("'SorP'!$A$"&amp;MATCH($J2097,SorP!$B$1:$B$6230,0))))</f>
        <v/>
      </c>
      <c r="U2097" s="240"/>
      <c r="V2097" s="274" t="e">
        <f>IF(C2097="",NA(),MATCH($B2097&amp;$C2097,'Smelter Look-up'!$J:$J,0))</f>
        <v>#N/A</v>
      </c>
      <c r="W2097" s="275"/>
      <c r="X2097" s="275">
        <f t="shared" ca="1" si="295"/>
        <v>0</v>
      </c>
      <c r="Y2097" s="275"/>
      <c r="Z2097" s="275"/>
      <c r="AB2097" s="277" t="str">
        <f t="shared" si="296"/>
        <v/>
      </c>
    </row>
    <row r="2098" spans="1:28" s="276" customFormat="1" ht="20.25">
      <c r="A2098" s="330"/>
      <c r="B2098" s="216" t="str">
        <f>IF(LEN(A2098)=0,"",INDEX('Smelter Look-up'!$A:$A,MATCH($A2098,'Smelter Look-up'!$E:$E,0)))</f>
        <v/>
      </c>
      <c r="C2098" s="220" t="str">
        <f>IF(LEN(A2098)=0,"",INDEX('Smelter Look-up'!$C:$C,MATCH($A2098,'Smelter Look-up'!$E:$E,0)))</f>
        <v/>
      </c>
      <c r="D2098" s="282"/>
      <c r="E2098" s="216" t="str">
        <f ca="1">IF(ISERROR($V2098),"",OFFSET('Smelter Look-up'!$D$4,$V2098-4,0)&amp;"")</f>
        <v/>
      </c>
      <c r="F2098" s="216" t="str">
        <f ca="1">IF(ISERROR($V2098),"",OFFSET('Smelter Look-up'!$E$4,$V2098-4,0))</f>
        <v/>
      </c>
      <c r="G2098" s="216" t="str">
        <f ca="1">IF(C2098=$X$4,"Enter smelter details",IF(ISERROR($V2098),"",OFFSET('Smelter Look-up'!$F$4,$V2098-4,0)))</f>
        <v/>
      </c>
      <c r="H2098" s="217" t="str">
        <f ca="1">IF(ISERROR($V2098),"",OFFSET('Smelter Look-up'!$G$4,$V2098-4,0))</f>
        <v/>
      </c>
      <c r="I2098" s="218" t="str">
        <f ca="1">IF(ISERROR($V2098),"",OFFSET('Smelter Look-up'!$H$4,$V2098-4,0))</f>
        <v/>
      </c>
      <c r="J2098" s="218" t="str">
        <f ca="1">IF(ISERROR($V2098),"",OFFSET('Smelter Look-up'!$I$4,$V2098-4,0))</f>
        <v/>
      </c>
      <c r="K2098" s="272"/>
      <c r="L2098" s="272"/>
      <c r="M2098" s="272"/>
      <c r="N2098" s="272"/>
      <c r="O2098" s="272"/>
      <c r="P2098" s="219"/>
      <c r="Q2098" s="273"/>
      <c r="R2098" s="216" t="str">
        <f ca="1">IF(ISERROR($V2098),"",OFFSET('Smelter Look-up'!$C$4,$V2098-4,0)&amp;"")</f>
        <v/>
      </c>
      <c r="S2098" s="224" t="str">
        <f t="shared" ca="1" si="294"/>
        <v/>
      </c>
      <c r="T2098" s="224" t="str">
        <f ca="1">IF(B2098="","",IF(ISERROR(MATCH($J2098,SorP!$B$1:$B$6230,0)),"",INDIRECT("'SorP'!$A$"&amp;MATCH($J2098,SorP!$B$1:$B$6230,0))))</f>
        <v/>
      </c>
      <c r="U2098" s="240"/>
      <c r="V2098" s="274" t="e">
        <f>IF(C2098="",NA(),MATCH($B2098&amp;$C2098,'Smelter Look-up'!$J:$J,0))</f>
        <v>#N/A</v>
      </c>
      <c r="W2098" s="275"/>
      <c r="X2098" s="275">
        <f t="shared" ca="1" si="295"/>
        <v>0</v>
      </c>
      <c r="Y2098" s="275"/>
      <c r="Z2098" s="275"/>
      <c r="AB2098" s="277" t="str">
        <f t="shared" si="296"/>
        <v/>
      </c>
    </row>
    <row r="2099" spans="1:28" s="276" customFormat="1" ht="20.25">
      <c r="A2099" s="330"/>
      <c r="B2099" s="216" t="str">
        <f>IF(LEN(A2099)=0,"",INDEX('Smelter Look-up'!$A:$A,MATCH($A2099,'Smelter Look-up'!$E:$E,0)))</f>
        <v/>
      </c>
      <c r="C2099" s="220" t="str">
        <f>IF(LEN(A2099)=0,"",INDEX('Smelter Look-up'!$C:$C,MATCH($A2099,'Smelter Look-up'!$E:$E,0)))</f>
        <v/>
      </c>
      <c r="D2099" s="282"/>
      <c r="E2099" s="216" t="str">
        <f ca="1">IF(ISERROR($V2099),"",OFFSET('Smelter Look-up'!$D$4,$V2099-4,0)&amp;"")</f>
        <v/>
      </c>
      <c r="F2099" s="216" t="str">
        <f ca="1">IF(ISERROR($V2099),"",OFFSET('Smelter Look-up'!$E$4,$V2099-4,0))</f>
        <v/>
      </c>
      <c r="G2099" s="216" t="str">
        <f ca="1">IF(C2099=$X$4,"Enter smelter details",IF(ISERROR($V2099),"",OFFSET('Smelter Look-up'!$F$4,$V2099-4,0)))</f>
        <v/>
      </c>
      <c r="H2099" s="217" t="str">
        <f ca="1">IF(ISERROR($V2099),"",OFFSET('Smelter Look-up'!$G$4,$V2099-4,0))</f>
        <v/>
      </c>
      <c r="I2099" s="218" t="str">
        <f ca="1">IF(ISERROR($V2099),"",OFFSET('Smelter Look-up'!$H$4,$V2099-4,0))</f>
        <v/>
      </c>
      <c r="J2099" s="218" t="str">
        <f ca="1">IF(ISERROR($V2099),"",OFFSET('Smelter Look-up'!$I$4,$V2099-4,0))</f>
        <v/>
      </c>
      <c r="K2099" s="272"/>
      <c r="L2099" s="272"/>
      <c r="M2099" s="272"/>
      <c r="N2099" s="272"/>
      <c r="O2099" s="272"/>
      <c r="P2099" s="219"/>
      <c r="Q2099" s="273"/>
      <c r="R2099" s="216" t="str">
        <f ca="1">IF(ISERROR($V2099),"",OFFSET('Smelter Look-up'!$C$4,$V2099-4,0)&amp;"")</f>
        <v/>
      </c>
      <c r="S2099" s="224" t="str">
        <f t="shared" ca="1" si="294"/>
        <v/>
      </c>
      <c r="T2099" s="224" t="str">
        <f ca="1">IF(B2099="","",IF(ISERROR(MATCH($J2099,SorP!$B$1:$B$6230,0)),"",INDIRECT("'SorP'!$A$"&amp;MATCH($J2099,SorP!$B$1:$B$6230,0))))</f>
        <v/>
      </c>
      <c r="U2099" s="240"/>
      <c r="V2099" s="274" t="e">
        <f>IF(C2099="",NA(),MATCH($B2099&amp;$C2099,'Smelter Look-up'!$J:$J,0))</f>
        <v>#N/A</v>
      </c>
      <c r="W2099" s="275"/>
      <c r="X2099" s="275">
        <f t="shared" ca="1" si="295"/>
        <v>0</v>
      </c>
      <c r="Y2099" s="275"/>
      <c r="Z2099" s="275"/>
      <c r="AB2099" s="277" t="str">
        <f t="shared" si="296"/>
        <v/>
      </c>
    </row>
    <row r="2100" spans="1:28" s="276" customFormat="1" ht="20.25">
      <c r="A2100" s="330"/>
      <c r="B2100" s="216" t="str">
        <f>IF(LEN(A2100)=0,"",INDEX('Smelter Look-up'!$A:$A,MATCH($A2100,'Smelter Look-up'!$E:$E,0)))</f>
        <v/>
      </c>
      <c r="C2100" s="220" t="str">
        <f>IF(LEN(A2100)=0,"",INDEX('Smelter Look-up'!$C:$C,MATCH($A2100,'Smelter Look-up'!$E:$E,0)))</f>
        <v/>
      </c>
      <c r="D2100" s="282"/>
      <c r="E2100" s="216" t="str">
        <f ca="1">IF(ISERROR($V2100),"",OFFSET('Smelter Look-up'!$D$4,$V2100-4,0)&amp;"")</f>
        <v/>
      </c>
      <c r="F2100" s="216" t="str">
        <f ca="1">IF(ISERROR($V2100),"",OFFSET('Smelter Look-up'!$E$4,$V2100-4,0))</f>
        <v/>
      </c>
      <c r="G2100" s="216" t="str">
        <f ca="1">IF(C2100=$X$4,"Enter smelter details",IF(ISERROR($V2100),"",OFFSET('Smelter Look-up'!$F$4,$V2100-4,0)))</f>
        <v/>
      </c>
      <c r="H2100" s="217" t="str">
        <f ca="1">IF(ISERROR($V2100),"",OFFSET('Smelter Look-up'!$G$4,$V2100-4,0))</f>
        <v/>
      </c>
      <c r="I2100" s="218" t="str">
        <f ca="1">IF(ISERROR($V2100),"",OFFSET('Smelter Look-up'!$H$4,$V2100-4,0))</f>
        <v/>
      </c>
      <c r="J2100" s="218" t="str">
        <f ca="1">IF(ISERROR($V2100),"",OFFSET('Smelter Look-up'!$I$4,$V2100-4,0))</f>
        <v/>
      </c>
      <c r="K2100" s="272"/>
      <c r="L2100" s="272"/>
      <c r="M2100" s="272"/>
      <c r="N2100" s="272"/>
      <c r="O2100" s="272"/>
      <c r="P2100" s="219"/>
      <c r="Q2100" s="273"/>
      <c r="R2100" s="216" t="str">
        <f ca="1">IF(ISERROR($V2100),"",OFFSET('Smelter Look-up'!$C$4,$V2100-4,0)&amp;"")</f>
        <v/>
      </c>
      <c r="S2100" s="224" t="str">
        <f t="shared" ca="1" si="294"/>
        <v/>
      </c>
      <c r="T2100" s="224" t="str">
        <f ca="1">IF(B2100="","",IF(ISERROR(MATCH($J2100,SorP!$B$1:$B$6230,0)),"",INDIRECT("'SorP'!$A$"&amp;MATCH($J2100,SorP!$B$1:$B$6230,0))))</f>
        <v/>
      </c>
      <c r="U2100" s="240"/>
      <c r="V2100" s="274" t="e">
        <f>IF(C2100="",NA(),MATCH($B2100&amp;$C2100,'Smelter Look-up'!$J:$J,0))</f>
        <v>#N/A</v>
      </c>
      <c r="W2100" s="275"/>
      <c r="X2100" s="275">
        <f t="shared" ca="1" si="295"/>
        <v>0</v>
      </c>
      <c r="Y2100" s="275"/>
      <c r="Z2100" s="275"/>
      <c r="AB2100" s="277" t="str">
        <f t="shared" si="296"/>
        <v/>
      </c>
    </row>
    <row r="2101" spans="1:28" s="276" customFormat="1" ht="20.25">
      <c r="A2101" s="330"/>
      <c r="B2101" s="216" t="str">
        <f>IF(LEN(A2101)=0,"",INDEX('Smelter Look-up'!$A:$A,MATCH($A2101,'Smelter Look-up'!$E:$E,0)))</f>
        <v/>
      </c>
      <c r="C2101" s="220" t="str">
        <f>IF(LEN(A2101)=0,"",INDEX('Smelter Look-up'!$C:$C,MATCH($A2101,'Smelter Look-up'!$E:$E,0)))</f>
        <v/>
      </c>
      <c r="D2101" s="282"/>
      <c r="E2101" s="216" t="str">
        <f ca="1">IF(ISERROR($V2101),"",OFFSET('Smelter Look-up'!$D$4,$V2101-4,0)&amp;"")</f>
        <v/>
      </c>
      <c r="F2101" s="216" t="str">
        <f ca="1">IF(ISERROR($V2101),"",OFFSET('Smelter Look-up'!$E$4,$V2101-4,0))</f>
        <v/>
      </c>
      <c r="G2101" s="216" t="str">
        <f ca="1">IF(C2101=$X$4,"Enter smelter details",IF(ISERROR($V2101),"",OFFSET('Smelter Look-up'!$F$4,$V2101-4,0)))</f>
        <v/>
      </c>
      <c r="H2101" s="217" t="str">
        <f ca="1">IF(ISERROR($V2101),"",OFFSET('Smelter Look-up'!$G$4,$V2101-4,0))</f>
        <v/>
      </c>
      <c r="I2101" s="218" t="str">
        <f ca="1">IF(ISERROR($V2101),"",OFFSET('Smelter Look-up'!$H$4,$V2101-4,0))</f>
        <v/>
      </c>
      <c r="J2101" s="218" t="str">
        <f ca="1">IF(ISERROR($V2101),"",OFFSET('Smelter Look-up'!$I$4,$V2101-4,0))</f>
        <v/>
      </c>
      <c r="K2101" s="272"/>
      <c r="L2101" s="272"/>
      <c r="M2101" s="272"/>
      <c r="N2101" s="272"/>
      <c r="O2101" s="272"/>
      <c r="P2101" s="219"/>
      <c r="Q2101" s="273"/>
      <c r="R2101" s="216" t="str">
        <f ca="1">IF(ISERROR($V2101),"",OFFSET('Smelter Look-up'!$C$4,$V2101-4,0)&amp;"")</f>
        <v/>
      </c>
      <c r="S2101" s="224" t="str">
        <f t="shared" ca="1" si="294"/>
        <v/>
      </c>
      <c r="T2101" s="224" t="str">
        <f ca="1">IF(B2101="","",IF(ISERROR(MATCH($J2101,SorP!$B$1:$B$6230,0)),"",INDIRECT("'SorP'!$A$"&amp;MATCH($J2101,SorP!$B$1:$B$6230,0))))</f>
        <v/>
      </c>
      <c r="U2101" s="240"/>
      <c r="V2101" s="274" t="e">
        <f>IF(C2101="",NA(),MATCH($B2101&amp;$C2101,'Smelter Look-up'!$J:$J,0))</f>
        <v>#N/A</v>
      </c>
      <c r="W2101" s="275"/>
      <c r="X2101" s="275">
        <f t="shared" ca="1" si="295"/>
        <v>0</v>
      </c>
      <c r="Y2101" s="275"/>
      <c r="Z2101" s="275"/>
      <c r="AB2101" s="277" t="str">
        <f t="shared" si="296"/>
        <v/>
      </c>
    </row>
    <row r="2102" spans="1:28" s="276" customFormat="1" ht="20.25">
      <c r="A2102" s="330"/>
      <c r="B2102" s="216" t="str">
        <f>IF(LEN(A2102)=0,"",INDEX('Smelter Look-up'!$A:$A,MATCH($A2102,'Smelter Look-up'!$E:$E,0)))</f>
        <v/>
      </c>
      <c r="C2102" s="220" t="str">
        <f>IF(LEN(A2102)=0,"",INDEX('Smelter Look-up'!$C:$C,MATCH($A2102,'Smelter Look-up'!$E:$E,0)))</f>
        <v/>
      </c>
      <c r="D2102" s="282"/>
      <c r="E2102" s="216" t="str">
        <f ca="1">IF(ISERROR($V2102),"",OFFSET('Smelter Look-up'!$D$4,$V2102-4,0)&amp;"")</f>
        <v/>
      </c>
      <c r="F2102" s="216" t="str">
        <f ca="1">IF(ISERROR($V2102),"",OFFSET('Smelter Look-up'!$E$4,$V2102-4,0))</f>
        <v/>
      </c>
      <c r="G2102" s="216" t="str">
        <f ca="1">IF(C2102=$X$4,"Enter smelter details",IF(ISERROR($V2102),"",OFFSET('Smelter Look-up'!$F$4,$V2102-4,0)))</f>
        <v/>
      </c>
      <c r="H2102" s="217" t="str">
        <f ca="1">IF(ISERROR($V2102),"",OFFSET('Smelter Look-up'!$G$4,$V2102-4,0))</f>
        <v/>
      </c>
      <c r="I2102" s="218" t="str">
        <f ca="1">IF(ISERROR($V2102),"",OFFSET('Smelter Look-up'!$H$4,$V2102-4,0))</f>
        <v/>
      </c>
      <c r="J2102" s="218" t="str">
        <f ca="1">IF(ISERROR($V2102),"",OFFSET('Smelter Look-up'!$I$4,$V2102-4,0))</f>
        <v/>
      </c>
      <c r="K2102" s="272"/>
      <c r="L2102" s="272"/>
      <c r="M2102" s="272"/>
      <c r="N2102" s="272"/>
      <c r="O2102" s="272"/>
      <c r="P2102" s="219"/>
      <c r="Q2102" s="273"/>
      <c r="R2102" s="216" t="str">
        <f ca="1">IF(ISERROR($V2102),"",OFFSET('Smelter Look-up'!$C$4,$V2102-4,0)&amp;"")</f>
        <v/>
      </c>
      <c r="S2102" s="224" t="str">
        <f t="shared" ca="1" si="294"/>
        <v/>
      </c>
      <c r="T2102" s="224" t="str">
        <f ca="1">IF(B2102="","",IF(ISERROR(MATCH($J2102,SorP!$B$1:$B$6230,0)),"",INDIRECT("'SorP'!$A$"&amp;MATCH($J2102,SorP!$B$1:$B$6230,0))))</f>
        <v/>
      </c>
      <c r="U2102" s="240"/>
      <c r="V2102" s="274" t="e">
        <f>IF(C2102="",NA(),MATCH($B2102&amp;$C2102,'Smelter Look-up'!$J:$J,0))</f>
        <v>#N/A</v>
      </c>
      <c r="W2102" s="275"/>
      <c r="X2102" s="275">
        <f t="shared" ca="1" si="295"/>
        <v>0</v>
      </c>
      <c r="Y2102" s="275"/>
      <c r="Z2102" s="275"/>
      <c r="AB2102" s="277" t="str">
        <f t="shared" si="296"/>
        <v/>
      </c>
    </row>
    <row r="2103" spans="1:28" s="276" customFormat="1" ht="20.25">
      <c r="A2103" s="330"/>
      <c r="B2103" s="216" t="str">
        <f>IF(LEN(A2103)=0,"",INDEX('Smelter Look-up'!$A:$A,MATCH($A2103,'Smelter Look-up'!$E:$E,0)))</f>
        <v/>
      </c>
      <c r="C2103" s="220" t="str">
        <f>IF(LEN(A2103)=0,"",INDEX('Smelter Look-up'!$C:$C,MATCH($A2103,'Smelter Look-up'!$E:$E,0)))</f>
        <v/>
      </c>
      <c r="D2103" s="282"/>
      <c r="E2103" s="216" t="str">
        <f ca="1">IF(ISERROR($V2103),"",OFFSET('Smelter Look-up'!$D$4,$V2103-4,0)&amp;"")</f>
        <v/>
      </c>
      <c r="F2103" s="216" t="str">
        <f ca="1">IF(ISERROR($V2103),"",OFFSET('Smelter Look-up'!$E$4,$V2103-4,0))</f>
        <v/>
      </c>
      <c r="G2103" s="216" t="str">
        <f ca="1">IF(C2103=$X$4,"Enter smelter details",IF(ISERROR($V2103),"",OFFSET('Smelter Look-up'!$F$4,$V2103-4,0)))</f>
        <v/>
      </c>
      <c r="H2103" s="217" t="str">
        <f ca="1">IF(ISERROR($V2103),"",OFFSET('Smelter Look-up'!$G$4,$V2103-4,0))</f>
        <v/>
      </c>
      <c r="I2103" s="218" t="str">
        <f ca="1">IF(ISERROR($V2103),"",OFFSET('Smelter Look-up'!$H$4,$V2103-4,0))</f>
        <v/>
      </c>
      <c r="J2103" s="218" t="str">
        <f ca="1">IF(ISERROR($V2103),"",OFFSET('Smelter Look-up'!$I$4,$V2103-4,0))</f>
        <v/>
      </c>
      <c r="K2103" s="272"/>
      <c r="L2103" s="272"/>
      <c r="M2103" s="272"/>
      <c r="N2103" s="272"/>
      <c r="O2103" s="272"/>
      <c r="P2103" s="219"/>
      <c r="Q2103" s="273"/>
      <c r="R2103" s="216" t="str">
        <f ca="1">IF(ISERROR($V2103),"",OFFSET('Smelter Look-up'!$C$4,$V2103-4,0)&amp;"")</f>
        <v/>
      </c>
      <c r="S2103" s="224" t="str">
        <f t="shared" ca="1" si="294"/>
        <v/>
      </c>
      <c r="T2103" s="224" t="str">
        <f ca="1">IF(B2103="","",IF(ISERROR(MATCH($J2103,SorP!$B$1:$B$6230,0)),"",INDIRECT("'SorP'!$A$"&amp;MATCH($J2103,SorP!$B$1:$B$6230,0))))</f>
        <v/>
      </c>
      <c r="U2103" s="240"/>
      <c r="V2103" s="274" t="e">
        <f>IF(C2103="",NA(),MATCH($B2103&amp;$C2103,'Smelter Look-up'!$J:$J,0))</f>
        <v>#N/A</v>
      </c>
      <c r="W2103" s="275"/>
      <c r="X2103" s="275">
        <f t="shared" ca="1" si="295"/>
        <v>0</v>
      </c>
      <c r="Y2103" s="275"/>
      <c r="Z2103" s="275"/>
      <c r="AB2103" s="277" t="str">
        <f t="shared" si="296"/>
        <v/>
      </c>
    </row>
    <row r="2104" spans="1:28" s="276" customFormat="1" ht="20.25">
      <c r="A2104" s="330"/>
      <c r="B2104" s="216" t="str">
        <f>IF(LEN(A2104)=0,"",INDEX('Smelter Look-up'!$A:$A,MATCH($A2104,'Smelter Look-up'!$E:$E,0)))</f>
        <v/>
      </c>
      <c r="C2104" s="220" t="str">
        <f>IF(LEN(A2104)=0,"",INDEX('Smelter Look-up'!$C:$C,MATCH($A2104,'Smelter Look-up'!$E:$E,0)))</f>
        <v/>
      </c>
      <c r="D2104" s="282"/>
      <c r="E2104" s="216" t="str">
        <f ca="1">IF(ISERROR($V2104),"",OFFSET('Smelter Look-up'!$D$4,$V2104-4,0)&amp;"")</f>
        <v/>
      </c>
      <c r="F2104" s="216" t="str">
        <f ca="1">IF(ISERROR($V2104),"",OFFSET('Smelter Look-up'!$E$4,$V2104-4,0))</f>
        <v/>
      </c>
      <c r="G2104" s="216" t="str">
        <f ca="1">IF(C2104=$X$4,"Enter smelter details",IF(ISERROR($V2104),"",OFFSET('Smelter Look-up'!$F$4,$V2104-4,0)))</f>
        <v/>
      </c>
      <c r="H2104" s="217" t="str">
        <f ca="1">IF(ISERROR($V2104),"",OFFSET('Smelter Look-up'!$G$4,$V2104-4,0))</f>
        <v/>
      </c>
      <c r="I2104" s="218" t="str">
        <f ca="1">IF(ISERROR($V2104),"",OFFSET('Smelter Look-up'!$H$4,$V2104-4,0))</f>
        <v/>
      </c>
      <c r="J2104" s="218" t="str">
        <f ca="1">IF(ISERROR($V2104),"",OFFSET('Smelter Look-up'!$I$4,$V2104-4,0))</f>
        <v/>
      </c>
      <c r="K2104" s="272"/>
      <c r="L2104" s="272"/>
      <c r="M2104" s="272"/>
      <c r="N2104" s="272"/>
      <c r="O2104" s="272"/>
      <c r="P2104" s="219"/>
      <c r="Q2104" s="273"/>
      <c r="R2104" s="216" t="str">
        <f ca="1">IF(ISERROR($V2104),"",OFFSET('Smelter Look-up'!$C$4,$V2104-4,0)&amp;"")</f>
        <v/>
      </c>
      <c r="S2104" s="224" t="str">
        <f t="shared" ca="1" si="294"/>
        <v/>
      </c>
      <c r="T2104" s="224" t="str">
        <f ca="1">IF(B2104="","",IF(ISERROR(MATCH($J2104,SorP!$B$1:$B$6230,0)),"",INDIRECT("'SorP'!$A$"&amp;MATCH($J2104,SorP!$B$1:$B$6230,0))))</f>
        <v/>
      </c>
      <c r="U2104" s="240"/>
      <c r="V2104" s="274" t="e">
        <f>IF(C2104="",NA(),MATCH($B2104&amp;$C2104,'Smelter Look-up'!$J:$J,0))</f>
        <v>#N/A</v>
      </c>
      <c r="W2104" s="275"/>
      <c r="X2104" s="275">
        <f t="shared" ca="1" si="295"/>
        <v>0</v>
      </c>
      <c r="Y2104" s="275"/>
      <c r="Z2104" s="275"/>
      <c r="AB2104" s="277" t="str">
        <f t="shared" si="296"/>
        <v/>
      </c>
    </row>
    <row r="2105" spans="1:28" s="276" customFormat="1" ht="20.25">
      <c r="A2105" s="330"/>
      <c r="B2105" s="216" t="str">
        <f>IF(LEN(A2105)=0,"",INDEX('Smelter Look-up'!$A:$A,MATCH($A2105,'Smelter Look-up'!$E:$E,0)))</f>
        <v/>
      </c>
      <c r="C2105" s="220" t="str">
        <f>IF(LEN(A2105)=0,"",INDEX('Smelter Look-up'!$C:$C,MATCH($A2105,'Smelter Look-up'!$E:$E,0)))</f>
        <v/>
      </c>
      <c r="D2105" s="282"/>
      <c r="E2105" s="216" t="str">
        <f ca="1">IF(ISERROR($V2105),"",OFFSET('Smelter Look-up'!$D$4,$V2105-4,0)&amp;"")</f>
        <v/>
      </c>
      <c r="F2105" s="216" t="str">
        <f ca="1">IF(ISERROR($V2105),"",OFFSET('Smelter Look-up'!$E$4,$V2105-4,0))</f>
        <v/>
      </c>
      <c r="G2105" s="216" t="str">
        <f ca="1">IF(C2105=$X$4,"Enter smelter details",IF(ISERROR($V2105),"",OFFSET('Smelter Look-up'!$F$4,$V2105-4,0)))</f>
        <v/>
      </c>
      <c r="H2105" s="217" t="str">
        <f ca="1">IF(ISERROR($V2105),"",OFFSET('Smelter Look-up'!$G$4,$V2105-4,0))</f>
        <v/>
      </c>
      <c r="I2105" s="218" t="str">
        <f ca="1">IF(ISERROR($V2105),"",OFFSET('Smelter Look-up'!$H$4,$V2105-4,0))</f>
        <v/>
      </c>
      <c r="J2105" s="218" t="str">
        <f ca="1">IF(ISERROR($V2105),"",OFFSET('Smelter Look-up'!$I$4,$V2105-4,0))</f>
        <v/>
      </c>
      <c r="K2105" s="272"/>
      <c r="L2105" s="272"/>
      <c r="M2105" s="272"/>
      <c r="N2105" s="272"/>
      <c r="O2105" s="272"/>
      <c r="P2105" s="219"/>
      <c r="Q2105" s="273"/>
      <c r="R2105" s="216" t="str">
        <f ca="1">IF(ISERROR($V2105),"",OFFSET('Smelter Look-up'!$C$4,$V2105-4,0)&amp;"")</f>
        <v/>
      </c>
      <c r="S2105" s="224" t="str">
        <f t="shared" ca="1" si="294"/>
        <v/>
      </c>
      <c r="T2105" s="224" t="str">
        <f ca="1">IF(B2105="","",IF(ISERROR(MATCH($J2105,SorP!$B$1:$B$6230,0)),"",INDIRECT("'SorP'!$A$"&amp;MATCH($J2105,SorP!$B$1:$B$6230,0))))</f>
        <v/>
      </c>
      <c r="U2105" s="240"/>
      <c r="V2105" s="274" t="e">
        <f>IF(C2105="",NA(),MATCH($B2105&amp;$C2105,'Smelter Look-up'!$J:$J,0))</f>
        <v>#N/A</v>
      </c>
      <c r="W2105" s="275"/>
      <c r="X2105" s="275">
        <f t="shared" ca="1" si="295"/>
        <v>0</v>
      </c>
      <c r="Y2105" s="275"/>
      <c r="Z2105" s="275"/>
      <c r="AB2105" s="277" t="str">
        <f t="shared" si="296"/>
        <v/>
      </c>
    </row>
    <row r="2106" spans="1:28" s="276" customFormat="1" ht="20.25">
      <c r="A2106" s="330"/>
      <c r="B2106" s="216" t="str">
        <f>IF(LEN(A2106)=0,"",INDEX('Smelter Look-up'!$A:$A,MATCH($A2106,'Smelter Look-up'!$E:$E,0)))</f>
        <v/>
      </c>
      <c r="C2106" s="220" t="str">
        <f>IF(LEN(A2106)=0,"",INDEX('Smelter Look-up'!$C:$C,MATCH($A2106,'Smelter Look-up'!$E:$E,0)))</f>
        <v/>
      </c>
      <c r="D2106" s="282"/>
      <c r="E2106" s="216" t="str">
        <f ca="1">IF(ISERROR($V2106),"",OFFSET('Smelter Look-up'!$D$4,$V2106-4,0)&amp;"")</f>
        <v/>
      </c>
      <c r="F2106" s="216" t="str">
        <f ca="1">IF(ISERROR($V2106),"",OFFSET('Smelter Look-up'!$E$4,$V2106-4,0))</f>
        <v/>
      </c>
      <c r="G2106" s="216" t="str">
        <f ca="1">IF(C2106=$X$4,"Enter smelter details",IF(ISERROR($V2106),"",OFFSET('Smelter Look-up'!$F$4,$V2106-4,0)))</f>
        <v/>
      </c>
      <c r="H2106" s="217" t="str">
        <f ca="1">IF(ISERROR($V2106),"",OFFSET('Smelter Look-up'!$G$4,$V2106-4,0))</f>
        <v/>
      </c>
      <c r="I2106" s="218" t="str">
        <f ca="1">IF(ISERROR($V2106),"",OFFSET('Smelter Look-up'!$H$4,$V2106-4,0))</f>
        <v/>
      </c>
      <c r="J2106" s="218" t="str">
        <f ca="1">IF(ISERROR($V2106),"",OFFSET('Smelter Look-up'!$I$4,$V2106-4,0))</f>
        <v/>
      </c>
      <c r="K2106" s="272"/>
      <c r="L2106" s="272"/>
      <c r="M2106" s="272"/>
      <c r="N2106" s="272"/>
      <c r="O2106" s="272"/>
      <c r="P2106" s="219"/>
      <c r="Q2106" s="273"/>
      <c r="R2106" s="216" t="str">
        <f ca="1">IF(ISERROR($V2106),"",OFFSET('Smelter Look-up'!$C$4,$V2106-4,0)&amp;"")</f>
        <v/>
      </c>
      <c r="S2106" s="224" t="str">
        <f t="shared" ca="1" si="294"/>
        <v/>
      </c>
      <c r="T2106" s="224" t="str">
        <f ca="1">IF(B2106="","",IF(ISERROR(MATCH($J2106,SorP!$B$1:$B$6230,0)),"",INDIRECT("'SorP'!$A$"&amp;MATCH($J2106,SorP!$B$1:$B$6230,0))))</f>
        <v/>
      </c>
      <c r="U2106" s="240"/>
      <c r="V2106" s="274" t="e">
        <f>IF(C2106="",NA(),MATCH($B2106&amp;$C2106,'Smelter Look-up'!$J:$J,0))</f>
        <v>#N/A</v>
      </c>
      <c r="W2106" s="275"/>
      <c r="X2106" s="275">
        <f t="shared" ca="1" si="295"/>
        <v>0</v>
      </c>
      <c r="Y2106" s="275"/>
      <c r="Z2106" s="275"/>
      <c r="AB2106" s="277" t="str">
        <f t="shared" si="296"/>
        <v/>
      </c>
    </row>
    <row r="2107" spans="1:28" s="276" customFormat="1" ht="20.25">
      <c r="A2107" s="330"/>
      <c r="B2107" s="216" t="str">
        <f>IF(LEN(A2107)=0,"",INDEX('Smelter Look-up'!$A:$A,MATCH($A2107,'Smelter Look-up'!$E:$E,0)))</f>
        <v/>
      </c>
      <c r="C2107" s="220" t="str">
        <f>IF(LEN(A2107)=0,"",INDEX('Smelter Look-up'!$C:$C,MATCH($A2107,'Smelter Look-up'!$E:$E,0)))</f>
        <v/>
      </c>
      <c r="D2107" s="282"/>
      <c r="E2107" s="216" t="str">
        <f ca="1">IF(ISERROR($V2107),"",OFFSET('Smelter Look-up'!$D$4,$V2107-4,0)&amp;"")</f>
        <v/>
      </c>
      <c r="F2107" s="216" t="str">
        <f ca="1">IF(ISERROR($V2107),"",OFFSET('Smelter Look-up'!$E$4,$V2107-4,0))</f>
        <v/>
      </c>
      <c r="G2107" s="216" t="str">
        <f ca="1">IF(C2107=$X$4,"Enter smelter details",IF(ISERROR($V2107),"",OFFSET('Smelter Look-up'!$F$4,$V2107-4,0)))</f>
        <v/>
      </c>
      <c r="H2107" s="217" t="str">
        <f ca="1">IF(ISERROR($V2107),"",OFFSET('Smelter Look-up'!$G$4,$V2107-4,0))</f>
        <v/>
      </c>
      <c r="I2107" s="218" t="str">
        <f ca="1">IF(ISERROR($V2107),"",OFFSET('Smelter Look-up'!$H$4,$V2107-4,0))</f>
        <v/>
      </c>
      <c r="J2107" s="218" t="str">
        <f ca="1">IF(ISERROR($V2107),"",OFFSET('Smelter Look-up'!$I$4,$V2107-4,0))</f>
        <v/>
      </c>
      <c r="K2107" s="272"/>
      <c r="L2107" s="272"/>
      <c r="M2107" s="272"/>
      <c r="N2107" s="272"/>
      <c r="O2107" s="272"/>
      <c r="P2107" s="219"/>
      <c r="Q2107" s="273"/>
      <c r="R2107" s="216" t="str">
        <f ca="1">IF(ISERROR($V2107),"",OFFSET('Smelter Look-up'!$C$4,$V2107-4,0)&amp;"")</f>
        <v/>
      </c>
      <c r="S2107" s="224" t="str">
        <f t="shared" ref="S2107" ca="1" si="297">IF(B2107="","",IF(ISERROR(MATCH($E2107,CL,0)),"Unknown",INDIRECT("'C'!$A$"&amp;MATCH($E2107,CL,0)+1)))</f>
        <v/>
      </c>
      <c r="T2107" s="224" t="str">
        <f ca="1">IF(B2107="","",IF(ISERROR(MATCH($J2107,SorP!$B$1:$B$6230,0)),"",INDIRECT("'SorP'!$A$"&amp;MATCH($J2107,SorP!$B$1:$B$6230,0))))</f>
        <v/>
      </c>
      <c r="U2107" s="240"/>
      <c r="V2107" s="274" t="e">
        <f>IF(C2107="",NA(),MATCH($B2107&amp;$C2107,'Smelter Look-up'!$J:$J,0))</f>
        <v>#N/A</v>
      </c>
      <c r="W2107" s="275"/>
      <c r="X2107" s="275">
        <f t="shared" ref="X2107" ca="1" si="298">IF(AND(C2107="Smelter not listed",OR(LEN(D2107)=0,LEN(E2107)=0)),1,0)</f>
        <v>0</v>
      </c>
      <c r="Y2107" s="275"/>
      <c r="Z2107" s="275"/>
      <c r="AB2107" s="277" t="str">
        <f t="shared" ref="AB2107" si="299">B2107&amp;C2107</f>
        <v/>
      </c>
    </row>
    <row r="2108" spans="1:28" s="276" customFormat="1" ht="20.25">
      <c r="A2108" s="330"/>
      <c r="B2108" s="216" t="str">
        <f>IF(LEN(A2108)=0,"",INDEX('Smelter Look-up'!$A:$A,MATCH($A2108,'Smelter Look-up'!$E:$E,0)))</f>
        <v/>
      </c>
      <c r="C2108" s="220" t="str">
        <f>IF(LEN(A2108)=0,"",INDEX('Smelter Look-up'!$C:$C,MATCH($A2108,'Smelter Look-up'!$E:$E,0)))</f>
        <v/>
      </c>
      <c r="D2108" s="282"/>
      <c r="E2108" s="216" t="str">
        <f ca="1">IF(ISERROR($V2108),"",OFFSET('Smelter Look-up'!$D$4,$V2108-4,0)&amp;"")</f>
        <v/>
      </c>
      <c r="F2108" s="216" t="str">
        <f ca="1">IF(ISERROR($V2108),"",OFFSET('Smelter Look-up'!$E$4,$V2108-4,0))</f>
        <v/>
      </c>
      <c r="G2108" s="216" t="str">
        <f ca="1">IF(C2108=$X$4,"Enter smelter details",IF(ISERROR($V2108),"",OFFSET('Smelter Look-up'!$F$4,$V2108-4,0)))</f>
        <v/>
      </c>
      <c r="H2108" s="217" t="str">
        <f ca="1">IF(ISERROR($V2108),"",OFFSET('Smelter Look-up'!$G$4,$V2108-4,0))</f>
        <v/>
      </c>
      <c r="I2108" s="218" t="str">
        <f ca="1">IF(ISERROR($V2108),"",OFFSET('Smelter Look-up'!$H$4,$V2108-4,0))</f>
        <v/>
      </c>
      <c r="J2108" s="218" t="str">
        <f ca="1">IF(ISERROR($V2108),"",OFFSET('Smelter Look-up'!$I$4,$V2108-4,0))</f>
        <v/>
      </c>
      <c r="K2108" s="272"/>
      <c r="L2108" s="272"/>
      <c r="M2108" s="272"/>
      <c r="N2108" s="272"/>
      <c r="O2108" s="272"/>
      <c r="P2108" s="219"/>
      <c r="Q2108" s="273"/>
      <c r="R2108" s="216" t="str">
        <f ca="1">IF(ISERROR($V2108),"",OFFSET('Smelter Look-up'!$C$4,$V2108-4,0)&amp;"")</f>
        <v/>
      </c>
      <c r="S2108" s="224" t="str">
        <f t="shared" ref="S2108:S2139" ca="1" si="300">IF(B2108="","",IF(ISERROR(MATCH($E2108,CL,0)),"Unknown",INDIRECT("'C'!$A$"&amp;MATCH($E2108,CL,0)+1)))</f>
        <v/>
      </c>
      <c r="T2108" s="224" t="str">
        <f ca="1">IF(B2108="","",IF(ISERROR(MATCH($J2108,SorP!$B$1:$B$6230,0)),"",INDIRECT("'SorP'!$A$"&amp;MATCH($J2108,SorP!$B$1:$B$6230,0))))</f>
        <v/>
      </c>
      <c r="U2108" s="240"/>
      <c r="V2108" s="274" t="e">
        <f>IF(C2108="",NA(),MATCH($B2108&amp;$C2108,'Smelter Look-up'!$J:$J,0))</f>
        <v>#N/A</v>
      </c>
      <c r="W2108" s="275"/>
      <c r="X2108" s="275">
        <f t="shared" ref="X2108:X2139" ca="1" si="301">IF(AND(C2108="Smelter not listed",OR(LEN(D2108)=0,LEN(E2108)=0)),1,0)</f>
        <v>0</v>
      </c>
      <c r="Y2108" s="275"/>
      <c r="Z2108" s="275"/>
      <c r="AB2108" s="277" t="str">
        <f t="shared" ref="AB2108:AB2139" si="302">B2108&amp;C2108</f>
        <v/>
      </c>
    </row>
    <row r="2109" spans="1:28" s="276" customFormat="1" ht="20.25">
      <c r="A2109" s="330"/>
      <c r="B2109" s="216" t="str">
        <f>IF(LEN(A2109)=0,"",INDEX('Smelter Look-up'!$A:$A,MATCH($A2109,'Smelter Look-up'!$E:$E,0)))</f>
        <v/>
      </c>
      <c r="C2109" s="220" t="str">
        <f>IF(LEN(A2109)=0,"",INDEX('Smelter Look-up'!$C:$C,MATCH($A2109,'Smelter Look-up'!$E:$E,0)))</f>
        <v/>
      </c>
      <c r="D2109" s="282"/>
      <c r="E2109" s="216" t="str">
        <f ca="1">IF(ISERROR($V2109),"",OFFSET('Smelter Look-up'!$D$4,$V2109-4,0)&amp;"")</f>
        <v/>
      </c>
      <c r="F2109" s="216" t="str">
        <f ca="1">IF(ISERROR($V2109),"",OFFSET('Smelter Look-up'!$E$4,$V2109-4,0))</f>
        <v/>
      </c>
      <c r="G2109" s="216" t="str">
        <f ca="1">IF(C2109=$X$4,"Enter smelter details",IF(ISERROR($V2109),"",OFFSET('Smelter Look-up'!$F$4,$V2109-4,0)))</f>
        <v/>
      </c>
      <c r="H2109" s="217" t="str">
        <f ca="1">IF(ISERROR($V2109),"",OFFSET('Smelter Look-up'!$G$4,$V2109-4,0))</f>
        <v/>
      </c>
      <c r="I2109" s="218" t="str">
        <f ca="1">IF(ISERROR($V2109),"",OFFSET('Smelter Look-up'!$H$4,$V2109-4,0))</f>
        <v/>
      </c>
      <c r="J2109" s="218" t="str">
        <f ca="1">IF(ISERROR($V2109),"",OFFSET('Smelter Look-up'!$I$4,$V2109-4,0))</f>
        <v/>
      </c>
      <c r="K2109" s="272"/>
      <c r="L2109" s="272"/>
      <c r="M2109" s="272"/>
      <c r="N2109" s="272"/>
      <c r="O2109" s="272"/>
      <c r="P2109" s="219"/>
      <c r="Q2109" s="273"/>
      <c r="R2109" s="216" t="str">
        <f ca="1">IF(ISERROR($V2109),"",OFFSET('Smelter Look-up'!$C$4,$V2109-4,0)&amp;"")</f>
        <v/>
      </c>
      <c r="S2109" s="224" t="str">
        <f t="shared" ca="1" si="300"/>
        <v/>
      </c>
      <c r="T2109" s="224" t="str">
        <f ca="1">IF(B2109="","",IF(ISERROR(MATCH($J2109,SorP!$B$1:$B$6230,0)),"",INDIRECT("'SorP'!$A$"&amp;MATCH($J2109,SorP!$B$1:$B$6230,0))))</f>
        <v/>
      </c>
      <c r="U2109" s="240"/>
      <c r="V2109" s="274" t="e">
        <f>IF(C2109="",NA(),MATCH($B2109&amp;$C2109,'Smelter Look-up'!$J:$J,0))</f>
        <v>#N/A</v>
      </c>
      <c r="W2109" s="275"/>
      <c r="X2109" s="275">
        <f t="shared" ca="1" si="301"/>
        <v>0</v>
      </c>
      <c r="Y2109" s="275"/>
      <c r="Z2109" s="275"/>
      <c r="AB2109" s="277" t="str">
        <f t="shared" si="302"/>
        <v/>
      </c>
    </row>
    <row r="2110" spans="1:28" s="276" customFormat="1" ht="20.25">
      <c r="A2110" s="330"/>
      <c r="B2110" s="216" t="str">
        <f>IF(LEN(A2110)=0,"",INDEX('Smelter Look-up'!$A:$A,MATCH($A2110,'Smelter Look-up'!$E:$E,0)))</f>
        <v/>
      </c>
      <c r="C2110" s="220" t="str">
        <f>IF(LEN(A2110)=0,"",INDEX('Smelter Look-up'!$C:$C,MATCH($A2110,'Smelter Look-up'!$E:$E,0)))</f>
        <v/>
      </c>
      <c r="D2110" s="282"/>
      <c r="E2110" s="216" t="str">
        <f ca="1">IF(ISERROR($V2110),"",OFFSET('Smelter Look-up'!$D$4,$V2110-4,0)&amp;"")</f>
        <v/>
      </c>
      <c r="F2110" s="216" t="str">
        <f ca="1">IF(ISERROR($V2110),"",OFFSET('Smelter Look-up'!$E$4,$V2110-4,0))</f>
        <v/>
      </c>
      <c r="G2110" s="216" t="str">
        <f ca="1">IF(C2110=$X$4,"Enter smelter details",IF(ISERROR($V2110),"",OFFSET('Smelter Look-up'!$F$4,$V2110-4,0)))</f>
        <v/>
      </c>
      <c r="H2110" s="217" t="str">
        <f ca="1">IF(ISERROR($V2110),"",OFFSET('Smelter Look-up'!$G$4,$V2110-4,0))</f>
        <v/>
      </c>
      <c r="I2110" s="218" t="str">
        <f ca="1">IF(ISERROR($V2110),"",OFFSET('Smelter Look-up'!$H$4,$V2110-4,0))</f>
        <v/>
      </c>
      <c r="J2110" s="218" t="str">
        <f ca="1">IF(ISERROR($V2110),"",OFFSET('Smelter Look-up'!$I$4,$V2110-4,0))</f>
        <v/>
      </c>
      <c r="K2110" s="272"/>
      <c r="L2110" s="272"/>
      <c r="M2110" s="272"/>
      <c r="N2110" s="272"/>
      <c r="O2110" s="272"/>
      <c r="P2110" s="219"/>
      <c r="Q2110" s="273"/>
      <c r="R2110" s="216" t="str">
        <f ca="1">IF(ISERROR($V2110),"",OFFSET('Smelter Look-up'!$C$4,$V2110-4,0)&amp;"")</f>
        <v/>
      </c>
      <c r="S2110" s="224" t="str">
        <f t="shared" ca="1" si="300"/>
        <v/>
      </c>
      <c r="T2110" s="224" t="str">
        <f ca="1">IF(B2110="","",IF(ISERROR(MATCH($J2110,SorP!$B$1:$B$6230,0)),"",INDIRECT("'SorP'!$A$"&amp;MATCH($J2110,SorP!$B$1:$B$6230,0))))</f>
        <v/>
      </c>
      <c r="U2110" s="240"/>
      <c r="V2110" s="274" t="e">
        <f>IF(C2110="",NA(),MATCH($B2110&amp;$C2110,'Smelter Look-up'!$J:$J,0))</f>
        <v>#N/A</v>
      </c>
      <c r="W2110" s="275"/>
      <c r="X2110" s="275">
        <f t="shared" ca="1" si="301"/>
        <v>0</v>
      </c>
      <c r="Y2110" s="275"/>
      <c r="Z2110" s="275"/>
      <c r="AB2110" s="277" t="str">
        <f t="shared" si="302"/>
        <v/>
      </c>
    </row>
    <row r="2111" spans="1:28" s="276" customFormat="1" ht="20.25">
      <c r="A2111" s="330"/>
      <c r="B2111" s="216" t="str">
        <f>IF(LEN(A2111)=0,"",INDEX('Smelter Look-up'!$A:$A,MATCH($A2111,'Smelter Look-up'!$E:$E,0)))</f>
        <v/>
      </c>
      <c r="C2111" s="220" t="str">
        <f>IF(LEN(A2111)=0,"",INDEX('Smelter Look-up'!$C:$C,MATCH($A2111,'Smelter Look-up'!$E:$E,0)))</f>
        <v/>
      </c>
      <c r="D2111" s="282"/>
      <c r="E2111" s="216" t="str">
        <f ca="1">IF(ISERROR($V2111),"",OFFSET('Smelter Look-up'!$D$4,$V2111-4,0)&amp;"")</f>
        <v/>
      </c>
      <c r="F2111" s="216" t="str">
        <f ca="1">IF(ISERROR($V2111),"",OFFSET('Smelter Look-up'!$E$4,$V2111-4,0))</f>
        <v/>
      </c>
      <c r="G2111" s="216" t="str">
        <f ca="1">IF(C2111=$X$4,"Enter smelter details",IF(ISERROR($V2111),"",OFFSET('Smelter Look-up'!$F$4,$V2111-4,0)))</f>
        <v/>
      </c>
      <c r="H2111" s="217" t="str">
        <f ca="1">IF(ISERROR($V2111),"",OFFSET('Smelter Look-up'!$G$4,$V2111-4,0))</f>
        <v/>
      </c>
      <c r="I2111" s="218" t="str">
        <f ca="1">IF(ISERROR($V2111),"",OFFSET('Smelter Look-up'!$H$4,$V2111-4,0))</f>
        <v/>
      </c>
      <c r="J2111" s="218" t="str">
        <f ca="1">IF(ISERROR($V2111),"",OFFSET('Smelter Look-up'!$I$4,$V2111-4,0))</f>
        <v/>
      </c>
      <c r="K2111" s="272"/>
      <c r="L2111" s="272"/>
      <c r="M2111" s="272"/>
      <c r="N2111" s="272"/>
      <c r="O2111" s="272"/>
      <c r="P2111" s="219"/>
      <c r="Q2111" s="273"/>
      <c r="R2111" s="216" t="str">
        <f ca="1">IF(ISERROR($V2111),"",OFFSET('Smelter Look-up'!$C$4,$V2111-4,0)&amp;"")</f>
        <v/>
      </c>
      <c r="S2111" s="224" t="str">
        <f t="shared" ca="1" si="300"/>
        <v/>
      </c>
      <c r="T2111" s="224" t="str">
        <f ca="1">IF(B2111="","",IF(ISERROR(MATCH($J2111,SorP!$B$1:$B$6230,0)),"",INDIRECT("'SorP'!$A$"&amp;MATCH($J2111,SorP!$B$1:$B$6230,0))))</f>
        <v/>
      </c>
      <c r="U2111" s="240"/>
      <c r="V2111" s="274" t="e">
        <f>IF(C2111="",NA(),MATCH($B2111&amp;$C2111,'Smelter Look-up'!$J:$J,0))</f>
        <v>#N/A</v>
      </c>
      <c r="W2111" s="275"/>
      <c r="X2111" s="275">
        <f t="shared" ca="1" si="301"/>
        <v>0</v>
      </c>
      <c r="Y2111" s="275"/>
      <c r="Z2111" s="275"/>
      <c r="AB2111" s="277" t="str">
        <f t="shared" si="302"/>
        <v/>
      </c>
    </row>
    <row r="2112" spans="1:28" s="276" customFormat="1" ht="20.25">
      <c r="A2112" s="330"/>
      <c r="B2112" s="216" t="str">
        <f>IF(LEN(A2112)=0,"",INDEX('Smelter Look-up'!$A:$A,MATCH($A2112,'Smelter Look-up'!$E:$E,0)))</f>
        <v/>
      </c>
      <c r="C2112" s="220" t="str">
        <f>IF(LEN(A2112)=0,"",INDEX('Smelter Look-up'!$C:$C,MATCH($A2112,'Smelter Look-up'!$E:$E,0)))</f>
        <v/>
      </c>
      <c r="D2112" s="282"/>
      <c r="E2112" s="216" t="str">
        <f ca="1">IF(ISERROR($V2112),"",OFFSET('Smelter Look-up'!$D$4,$V2112-4,0)&amp;"")</f>
        <v/>
      </c>
      <c r="F2112" s="216" t="str">
        <f ca="1">IF(ISERROR($V2112),"",OFFSET('Smelter Look-up'!$E$4,$V2112-4,0))</f>
        <v/>
      </c>
      <c r="G2112" s="216" t="str">
        <f ca="1">IF(C2112=$X$4,"Enter smelter details",IF(ISERROR($V2112),"",OFFSET('Smelter Look-up'!$F$4,$V2112-4,0)))</f>
        <v/>
      </c>
      <c r="H2112" s="217" t="str">
        <f ca="1">IF(ISERROR($V2112),"",OFFSET('Smelter Look-up'!$G$4,$V2112-4,0))</f>
        <v/>
      </c>
      <c r="I2112" s="218" t="str">
        <f ca="1">IF(ISERROR($V2112),"",OFFSET('Smelter Look-up'!$H$4,$V2112-4,0))</f>
        <v/>
      </c>
      <c r="J2112" s="218" t="str">
        <f ca="1">IF(ISERROR($V2112),"",OFFSET('Smelter Look-up'!$I$4,$V2112-4,0))</f>
        <v/>
      </c>
      <c r="K2112" s="272"/>
      <c r="L2112" s="272"/>
      <c r="M2112" s="272"/>
      <c r="N2112" s="272"/>
      <c r="O2112" s="272"/>
      <c r="P2112" s="219"/>
      <c r="Q2112" s="273"/>
      <c r="R2112" s="216" t="str">
        <f ca="1">IF(ISERROR($V2112),"",OFFSET('Smelter Look-up'!$C$4,$V2112-4,0)&amp;"")</f>
        <v/>
      </c>
      <c r="S2112" s="224" t="str">
        <f t="shared" ca="1" si="300"/>
        <v/>
      </c>
      <c r="T2112" s="224" t="str">
        <f ca="1">IF(B2112="","",IF(ISERROR(MATCH($J2112,SorP!$B$1:$B$6230,0)),"",INDIRECT("'SorP'!$A$"&amp;MATCH($J2112,SorP!$B$1:$B$6230,0))))</f>
        <v/>
      </c>
      <c r="U2112" s="240"/>
      <c r="V2112" s="274" t="e">
        <f>IF(C2112="",NA(),MATCH($B2112&amp;$C2112,'Smelter Look-up'!$J:$J,0))</f>
        <v>#N/A</v>
      </c>
      <c r="W2112" s="275"/>
      <c r="X2112" s="275">
        <f t="shared" ca="1" si="301"/>
        <v>0</v>
      </c>
      <c r="Y2112" s="275"/>
      <c r="Z2112" s="275"/>
      <c r="AB2112" s="277" t="str">
        <f t="shared" si="302"/>
        <v/>
      </c>
    </row>
    <row r="2113" spans="1:28" s="276" customFormat="1" ht="20.25">
      <c r="A2113" s="330"/>
      <c r="B2113" s="216" t="str">
        <f>IF(LEN(A2113)=0,"",INDEX('Smelter Look-up'!$A:$A,MATCH($A2113,'Smelter Look-up'!$E:$E,0)))</f>
        <v/>
      </c>
      <c r="C2113" s="220" t="str">
        <f>IF(LEN(A2113)=0,"",INDEX('Smelter Look-up'!$C:$C,MATCH($A2113,'Smelter Look-up'!$E:$E,0)))</f>
        <v/>
      </c>
      <c r="D2113" s="282"/>
      <c r="E2113" s="216" t="str">
        <f ca="1">IF(ISERROR($V2113),"",OFFSET('Smelter Look-up'!$D$4,$V2113-4,0)&amp;"")</f>
        <v/>
      </c>
      <c r="F2113" s="216" t="str">
        <f ca="1">IF(ISERROR($V2113),"",OFFSET('Smelter Look-up'!$E$4,$V2113-4,0))</f>
        <v/>
      </c>
      <c r="G2113" s="216" t="str">
        <f ca="1">IF(C2113=$X$4,"Enter smelter details",IF(ISERROR($V2113),"",OFFSET('Smelter Look-up'!$F$4,$V2113-4,0)))</f>
        <v/>
      </c>
      <c r="H2113" s="217" t="str">
        <f ca="1">IF(ISERROR($V2113),"",OFFSET('Smelter Look-up'!$G$4,$V2113-4,0))</f>
        <v/>
      </c>
      <c r="I2113" s="218" t="str">
        <f ca="1">IF(ISERROR($V2113),"",OFFSET('Smelter Look-up'!$H$4,$V2113-4,0))</f>
        <v/>
      </c>
      <c r="J2113" s="218" t="str">
        <f ca="1">IF(ISERROR($V2113),"",OFFSET('Smelter Look-up'!$I$4,$V2113-4,0))</f>
        <v/>
      </c>
      <c r="K2113" s="272"/>
      <c r="L2113" s="272"/>
      <c r="M2113" s="272"/>
      <c r="N2113" s="272"/>
      <c r="O2113" s="272"/>
      <c r="P2113" s="219"/>
      <c r="Q2113" s="273"/>
      <c r="R2113" s="216" t="str">
        <f ca="1">IF(ISERROR($V2113),"",OFFSET('Smelter Look-up'!$C$4,$V2113-4,0)&amp;"")</f>
        <v/>
      </c>
      <c r="S2113" s="224" t="str">
        <f t="shared" ca="1" si="300"/>
        <v/>
      </c>
      <c r="T2113" s="224" t="str">
        <f ca="1">IF(B2113="","",IF(ISERROR(MATCH($J2113,SorP!$B$1:$B$6230,0)),"",INDIRECT("'SorP'!$A$"&amp;MATCH($J2113,SorP!$B$1:$B$6230,0))))</f>
        <v/>
      </c>
      <c r="U2113" s="240"/>
      <c r="V2113" s="274" t="e">
        <f>IF(C2113="",NA(),MATCH($B2113&amp;$C2113,'Smelter Look-up'!$J:$J,0))</f>
        <v>#N/A</v>
      </c>
      <c r="W2113" s="275"/>
      <c r="X2113" s="275">
        <f t="shared" ca="1" si="301"/>
        <v>0</v>
      </c>
      <c r="Y2113" s="275"/>
      <c r="Z2113" s="275"/>
      <c r="AB2113" s="277" t="str">
        <f t="shared" si="302"/>
        <v/>
      </c>
    </row>
    <row r="2114" spans="1:28" s="276" customFormat="1" ht="20.25">
      <c r="A2114" s="330"/>
      <c r="B2114" s="216" t="str">
        <f>IF(LEN(A2114)=0,"",INDEX('Smelter Look-up'!$A:$A,MATCH($A2114,'Smelter Look-up'!$E:$E,0)))</f>
        <v/>
      </c>
      <c r="C2114" s="220" t="str">
        <f>IF(LEN(A2114)=0,"",INDEX('Smelter Look-up'!$C:$C,MATCH($A2114,'Smelter Look-up'!$E:$E,0)))</f>
        <v/>
      </c>
      <c r="D2114" s="282"/>
      <c r="E2114" s="216" t="str">
        <f ca="1">IF(ISERROR($V2114),"",OFFSET('Smelter Look-up'!$D$4,$V2114-4,0)&amp;"")</f>
        <v/>
      </c>
      <c r="F2114" s="216" t="str">
        <f ca="1">IF(ISERROR($V2114),"",OFFSET('Smelter Look-up'!$E$4,$V2114-4,0))</f>
        <v/>
      </c>
      <c r="G2114" s="216" t="str">
        <f ca="1">IF(C2114=$X$4,"Enter smelter details",IF(ISERROR($V2114),"",OFFSET('Smelter Look-up'!$F$4,$V2114-4,0)))</f>
        <v/>
      </c>
      <c r="H2114" s="217" t="str">
        <f ca="1">IF(ISERROR($V2114),"",OFFSET('Smelter Look-up'!$G$4,$V2114-4,0))</f>
        <v/>
      </c>
      <c r="I2114" s="218" t="str">
        <f ca="1">IF(ISERROR($V2114),"",OFFSET('Smelter Look-up'!$H$4,$V2114-4,0))</f>
        <v/>
      </c>
      <c r="J2114" s="218" t="str">
        <f ca="1">IF(ISERROR($V2114),"",OFFSET('Smelter Look-up'!$I$4,$V2114-4,0))</f>
        <v/>
      </c>
      <c r="K2114" s="272"/>
      <c r="L2114" s="272"/>
      <c r="M2114" s="272"/>
      <c r="N2114" s="272"/>
      <c r="O2114" s="272"/>
      <c r="P2114" s="219"/>
      <c r="Q2114" s="273"/>
      <c r="R2114" s="216" t="str">
        <f ca="1">IF(ISERROR($V2114),"",OFFSET('Smelter Look-up'!$C$4,$V2114-4,0)&amp;"")</f>
        <v/>
      </c>
      <c r="S2114" s="224" t="str">
        <f t="shared" ca="1" si="300"/>
        <v/>
      </c>
      <c r="T2114" s="224" t="str">
        <f ca="1">IF(B2114="","",IF(ISERROR(MATCH($J2114,SorP!$B$1:$B$6230,0)),"",INDIRECT("'SorP'!$A$"&amp;MATCH($J2114,SorP!$B$1:$B$6230,0))))</f>
        <v/>
      </c>
      <c r="U2114" s="240"/>
      <c r="V2114" s="274" t="e">
        <f>IF(C2114="",NA(),MATCH($B2114&amp;$C2114,'Smelter Look-up'!$J:$J,0))</f>
        <v>#N/A</v>
      </c>
      <c r="W2114" s="275"/>
      <c r="X2114" s="275">
        <f t="shared" ca="1" si="301"/>
        <v>0</v>
      </c>
      <c r="Y2114" s="275"/>
      <c r="Z2114" s="275"/>
      <c r="AB2114" s="277" t="str">
        <f t="shared" si="302"/>
        <v/>
      </c>
    </row>
    <row r="2115" spans="1:28" s="276" customFormat="1" ht="20.25">
      <c r="A2115" s="330"/>
      <c r="B2115" s="216" t="str">
        <f>IF(LEN(A2115)=0,"",INDEX('Smelter Look-up'!$A:$A,MATCH($A2115,'Smelter Look-up'!$E:$E,0)))</f>
        <v/>
      </c>
      <c r="C2115" s="220" t="str">
        <f>IF(LEN(A2115)=0,"",INDEX('Smelter Look-up'!$C:$C,MATCH($A2115,'Smelter Look-up'!$E:$E,0)))</f>
        <v/>
      </c>
      <c r="D2115" s="282"/>
      <c r="E2115" s="216" t="str">
        <f ca="1">IF(ISERROR($V2115),"",OFFSET('Smelter Look-up'!$D$4,$V2115-4,0)&amp;"")</f>
        <v/>
      </c>
      <c r="F2115" s="216" t="str">
        <f ca="1">IF(ISERROR($V2115),"",OFFSET('Smelter Look-up'!$E$4,$V2115-4,0))</f>
        <v/>
      </c>
      <c r="G2115" s="216" t="str">
        <f ca="1">IF(C2115=$X$4,"Enter smelter details",IF(ISERROR($V2115),"",OFFSET('Smelter Look-up'!$F$4,$V2115-4,0)))</f>
        <v/>
      </c>
      <c r="H2115" s="217" t="str">
        <f ca="1">IF(ISERROR($V2115),"",OFFSET('Smelter Look-up'!$G$4,$V2115-4,0))</f>
        <v/>
      </c>
      <c r="I2115" s="218" t="str">
        <f ca="1">IF(ISERROR($V2115),"",OFFSET('Smelter Look-up'!$H$4,$V2115-4,0))</f>
        <v/>
      </c>
      <c r="J2115" s="218" t="str">
        <f ca="1">IF(ISERROR($V2115),"",OFFSET('Smelter Look-up'!$I$4,$V2115-4,0))</f>
        <v/>
      </c>
      <c r="K2115" s="272"/>
      <c r="L2115" s="272"/>
      <c r="M2115" s="272"/>
      <c r="N2115" s="272"/>
      <c r="O2115" s="272"/>
      <c r="P2115" s="219"/>
      <c r="Q2115" s="273"/>
      <c r="R2115" s="216" t="str">
        <f ca="1">IF(ISERROR($V2115),"",OFFSET('Smelter Look-up'!$C$4,$V2115-4,0)&amp;"")</f>
        <v/>
      </c>
      <c r="S2115" s="224" t="str">
        <f t="shared" ca="1" si="300"/>
        <v/>
      </c>
      <c r="T2115" s="224" t="str">
        <f ca="1">IF(B2115="","",IF(ISERROR(MATCH($J2115,SorP!$B$1:$B$6230,0)),"",INDIRECT("'SorP'!$A$"&amp;MATCH($J2115,SorP!$B$1:$B$6230,0))))</f>
        <v/>
      </c>
      <c r="U2115" s="240"/>
      <c r="V2115" s="274" t="e">
        <f>IF(C2115="",NA(),MATCH($B2115&amp;$C2115,'Smelter Look-up'!$J:$J,0))</f>
        <v>#N/A</v>
      </c>
      <c r="W2115" s="275"/>
      <c r="X2115" s="275">
        <f t="shared" ca="1" si="301"/>
        <v>0</v>
      </c>
      <c r="Y2115" s="275"/>
      <c r="Z2115" s="275"/>
      <c r="AB2115" s="277" t="str">
        <f t="shared" si="302"/>
        <v/>
      </c>
    </row>
    <row r="2116" spans="1:28" s="276" customFormat="1" ht="20.25">
      <c r="A2116" s="330"/>
      <c r="B2116" s="216" t="str">
        <f>IF(LEN(A2116)=0,"",INDEX('Smelter Look-up'!$A:$A,MATCH($A2116,'Smelter Look-up'!$E:$E,0)))</f>
        <v/>
      </c>
      <c r="C2116" s="220" t="str">
        <f>IF(LEN(A2116)=0,"",INDEX('Smelter Look-up'!$C:$C,MATCH($A2116,'Smelter Look-up'!$E:$E,0)))</f>
        <v/>
      </c>
      <c r="D2116" s="282"/>
      <c r="E2116" s="216" t="str">
        <f ca="1">IF(ISERROR($V2116),"",OFFSET('Smelter Look-up'!$D$4,$V2116-4,0)&amp;"")</f>
        <v/>
      </c>
      <c r="F2116" s="216" t="str">
        <f ca="1">IF(ISERROR($V2116),"",OFFSET('Smelter Look-up'!$E$4,$V2116-4,0))</f>
        <v/>
      </c>
      <c r="G2116" s="216" t="str">
        <f ca="1">IF(C2116=$X$4,"Enter smelter details",IF(ISERROR($V2116),"",OFFSET('Smelter Look-up'!$F$4,$V2116-4,0)))</f>
        <v/>
      </c>
      <c r="H2116" s="217" t="str">
        <f ca="1">IF(ISERROR($V2116),"",OFFSET('Smelter Look-up'!$G$4,$V2116-4,0))</f>
        <v/>
      </c>
      <c r="I2116" s="218" t="str">
        <f ca="1">IF(ISERROR($V2116),"",OFFSET('Smelter Look-up'!$H$4,$V2116-4,0))</f>
        <v/>
      </c>
      <c r="J2116" s="218" t="str">
        <f ca="1">IF(ISERROR($V2116),"",OFFSET('Smelter Look-up'!$I$4,$V2116-4,0))</f>
        <v/>
      </c>
      <c r="K2116" s="272"/>
      <c r="L2116" s="272"/>
      <c r="M2116" s="272"/>
      <c r="N2116" s="272"/>
      <c r="O2116" s="272"/>
      <c r="P2116" s="219"/>
      <c r="Q2116" s="273"/>
      <c r="R2116" s="216" t="str">
        <f ca="1">IF(ISERROR($V2116),"",OFFSET('Smelter Look-up'!$C$4,$V2116-4,0)&amp;"")</f>
        <v/>
      </c>
      <c r="S2116" s="224" t="str">
        <f t="shared" ca="1" si="300"/>
        <v/>
      </c>
      <c r="T2116" s="224" t="str">
        <f ca="1">IF(B2116="","",IF(ISERROR(MATCH($J2116,SorP!$B$1:$B$6230,0)),"",INDIRECT("'SorP'!$A$"&amp;MATCH($J2116,SorP!$B$1:$B$6230,0))))</f>
        <v/>
      </c>
      <c r="U2116" s="240"/>
      <c r="V2116" s="274" t="e">
        <f>IF(C2116="",NA(),MATCH($B2116&amp;$C2116,'Smelter Look-up'!$J:$J,0))</f>
        <v>#N/A</v>
      </c>
      <c r="W2116" s="275"/>
      <c r="X2116" s="275">
        <f t="shared" ca="1" si="301"/>
        <v>0</v>
      </c>
      <c r="Y2116" s="275"/>
      <c r="Z2116" s="275"/>
      <c r="AB2116" s="277" t="str">
        <f t="shared" si="302"/>
        <v/>
      </c>
    </row>
    <row r="2117" spans="1:28" s="276" customFormat="1" ht="20.25">
      <c r="A2117" s="330"/>
      <c r="B2117" s="216" t="str">
        <f>IF(LEN(A2117)=0,"",INDEX('Smelter Look-up'!$A:$A,MATCH($A2117,'Smelter Look-up'!$E:$E,0)))</f>
        <v/>
      </c>
      <c r="C2117" s="220" t="str">
        <f>IF(LEN(A2117)=0,"",INDEX('Smelter Look-up'!$C:$C,MATCH($A2117,'Smelter Look-up'!$E:$E,0)))</f>
        <v/>
      </c>
      <c r="D2117" s="282"/>
      <c r="E2117" s="216" t="str">
        <f ca="1">IF(ISERROR($V2117),"",OFFSET('Smelter Look-up'!$D$4,$V2117-4,0)&amp;"")</f>
        <v/>
      </c>
      <c r="F2117" s="216" t="str">
        <f ca="1">IF(ISERROR($V2117),"",OFFSET('Smelter Look-up'!$E$4,$V2117-4,0))</f>
        <v/>
      </c>
      <c r="G2117" s="216" t="str">
        <f ca="1">IF(C2117=$X$4,"Enter smelter details",IF(ISERROR($V2117),"",OFFSET('Smelter Look-up'!$F$4,$V2117-4,0)))</f>
        <v/>
      </c>
      <c r="H2117" s="217" t="str">
        <f ca="1">IF(ISERROR($V2117),"",OFFSET('Smelter Look-up'!$G$4,$V2117-4,0))</f>
        <v/>
      </c>
      <c r="I2117" s="218" t="str">
        <f ca="1">IF(ISERROR($V2117),"",OFFSET('Smelter Look-up'!$H$4,$V2117-4,0))</f>
        <v/>
      </c>
      <c r="J2117" s="218" t="str">
        <f ca="1">IF(ISERROR($V2117),"",OFFSET('Smelter Look-up'!$I$4,$V2117-4,0))</f>
        <v/>
      </c>
      <c r="K2117" s="272"/>
      <c r="L2117" s="272"/>
      <c r="M2117" s="272"/>
      <c r="N2117" s="272"/>
      <c r="O2117" s="272"/>
      <c r="P2117" s="219"/>
      <c r="Q2117" s="273"/>
      <c r="R2117" s="216" t="str">
        <f ca="1">IF(ISERROR($V2117),"",OFFSET('Smelter Look-up'!$C$4,$V2117-4,0)&amp;"")</f>
        <v/>
      </c>
      <c r="S2117" s="224" t="str">
        <f t="shared" ca="1" si="300"/>
        <v/>
      </c>
      <c r="T2117" s="224" t="str">
        <f ca="1">IF(B2117="","",IF(ISERROR(MATCH($J2117,SorP!$B$1:$B$6230,0)),"",INDIRECT("'SorP'!$A$"&amp;MATCH($J2117,SorP!$B$1:$B$6230,0))))</f>
        <v/>
      </c>
      <c r="U2117" s="240"/>
      <c r="V2117" s="274" t="e">
        <f>IF(C2117="",NA(),MATCH($B2117&amp;$C2117,'Smelter Look-up'!$J:$J,0))</f>
        <v>#N/A</v>
      </c>
      <c r="W2117" s="275"/>
      <c r="X2117" s="275">
        <f t="shared" ca="1" si="301"/>
        <v>0</v>
      </c>
      <c r="Y2117" s="275"/>
      <c r="Z2117" s="275"/>
      <c r="AB2117" s="277" t="str">
        <f t="shared" si="302"/>
        <v/>
      </c>
    </row>
    <row r="2118" spans="1:28" s="276" customFormat="1" ht="20.25">
      <c r="A2118" s="330"/>
      <c r="B2118" s="216" t="str">
        <f>IF(LEN(A2118)=0,"",INDEX('Smelter Look-up'!$A:$A,MATCH($A2118,'Smelter Look-up'!$E:$E,0)))</f>
        <v/>
      </c>
      <c r="C2118" s="220" t="str">
        <f>IF(LEN(A2118)=0,"",INDEX('Smelter Look-up'!$C:$C,MATCH($A2118,'Smelter Look-up'!$E:$E,0)))</f>
        <v/>
      </c>
      <c r="D2118" s="282"/>
      <c r="E2118" s="216" t="str">
        <f ca="1">IF(ISERROR($V2118),"",OFFSET('Smelter Look-up'!$D$4,$V2118-4,0)&amp;"")</f>
        <v/>
      </c>
      <c r="F2118" s="216" t="str">
        <f ca="1">IF(ISERROR($V2118),"",OFFSET('Smelter Look-up'!$E$4,$V2118-4,0))</f>
        <v/>
      </c>
      <c r="G2118" s="216" t="str">
        <f ca="1">IF(C2118=$X$4,"Enter smelter details",IF(ISERROR($V2118),"",OFFSET('Smelter Look-up'!$F$4,$V2118-4,0)))</f>
        <v/>
      </c>
      <c r="H2118" s="217" t="str">
        <f ca="1">IF(ISERROR($V2118),"",OFFSET('Smelter Look-up'!$G$4,$V2118-4,0))</f>
        <v/>
      </c>
      <c r="I2118" s="218" t="str">
        <f ca="1">IF(ISERROR($V2118),"",OFFSET('Smelter Look-up'!$H$4,$V2118-4,0))</f>
        <v/>
      </c>
      <c r="J2118" s="218" t="str">
        <f ca="1">IF(ISERROR($V2118),"",OFFSET('Smelter Look-up'!$I$4,$V2118-4,0))</f>
        <v/>
      </c>
      <c r="K2118" s="272"/>
      <c r="L2118" s="272"/>
      <c r="M2118" s="272"/>
      <c r="N2118" s="272"/>
      <c r="O2118" s="272"/>
      <c r="P2118" s="219"/>
      <c r="Q2118" s="273"/>
      <c r="R2118" s="216" t="str">
        <f ca="1">IF(ISERROR($V2118),"",OFFSET('Smelter Look-up'!$C$4,$V2118-4,0)&amp;"")</f>
        <v/>
      </c>
      <c r="S2118" s="224" t="str">
        <f t="shared" ca="1" si="300"/>
        <v/>
      </c>
      <c r="T2118" s="224" t="str">
        <f ca="1">IF(B2118="","",IF(ISERROR(MATCH($J2118,SorP!$B$1:$B$6230,0)),"",INDIRECT("'SorP'!$A$"&amp;MATCH($J2118,SorP!$B$1:$B$6230,0))))</f>
        <v/>
      </c>
      <c r="U2118" s="240"/>
      <c r="V2118" s="274" t="e">
        <f>IF(C2118="",NA(),MATCH($B2118&amp;$C2118,'Smelter Look-up'!$J:$J,0))</f>
        <v>#N/A</v>
      </c>
      <c r="W2118" s="275"/>
      <c r="X2118" s="275">
        <f t="shared" ca="1" si="301"/>
        <v>0</v>
      </c>
      <c r="Y2118" s="275"/>
      <c r="Z2118" s="275"/>
      <c r="AB2118" s="277" t="str">
        <f t="shared" si="302"/>
        <v/>
      </c>
    </row>
    <row r="2119" spans="1:28" s="276" customFormat="1" ht="20.25">
      <c r="A2119" s="330"/>
      <c r="B2119" s="216" t="str">
        <f>IF(LEN(A2119)=0,"",INDEX('Smelter Look-up'!$A:$A,MATCH($A2119,'Smelter Look-up'!$E:$E,0)))</f>
        <v/>
      </c>
      <c r="C2119" s="220" t="str">
        <f>IF(LEN(A2119)=0,"",INDEX('Smelter Look-up'!$C:$C,MATCH($A2119,'Smelter Look-up'!$E:$E,0)))</f>
        <v/>
      </c>
      <c r="D2119" s="282"/>
      <c r="E2119" s="216" t="str">
        <f ca="1">IF(ISERROR($V2119),"",OFFSET('Smelter Look-up'!$D$4,$V2119-4,0)&amp;"")</f>
        <v/>
      </c>
      <c r="F2119" s="216" t="str">
        <f ca="1">IF(ISERROR($V2119),"",OFFSET('Smelter Look-up'!$E$4,$V2119-4,0))</f>
        <v/>
      </c>
      <c r="G2119" s="216" t="str">
        <f ca="1">IF(C2119=$X$4,"Enter smelter details",IF(ISERROR($V2119),"",OFFSET('Smelter Look-up'!$F$4,$V2119-4,0)))</f>
        <v/>
      </c>
      <c r="H2119" s="217" t="str">
        <f ca="1">IF(ISERROR($V2119),"",OFFSET('Smelter Look-up'!$G$4,$V2119-4,0))</f>
        <v/>
      </c>
      <c r="I2119" s="218" t="str">
        <f ca="1">IF(ISERROR($V2119),"",OFFSET('Smelter Look-up'!$H$4,$V2119-4,0))</f>
        <v/>
      </c>
      <c r="J2119" s="218" t="str">
        <f ca="1">IF(ISERROR($V2119),"",OFFSET('Smelter Look-up'!$I$4,$V2119-4,0))</f>
        <v/>
      </c>
      <c r="K2119" s="272"/>
      <c r="L2119" s="272"/>
      <c r="M2119" s="272"/>
      <c r="N2119" s="272"/>
      <c r="O2119" s="272"/>
      <c r="P2119" s="219"/>
      <c r="Q2119" s="273"/>
      <c r="R2119" s="216" t="str">
        <f ca="1">IF(ISERROR($V2119),"",OFFSET('Smelter Look-up'!$C$4,$V2119-4,0)&amp;"")</f>
        <v/>
      </c>
      <c r="S2119" s="224" t="str">
        <f t="shared" ca="1" si="300"/>
        <v/>
      </c>
      <c r="T2119" s="224" t="str">
        <f ca="1">IF(B2119="","",IF(ISERROR(MATCH($J2119,SorP!$B$1:$B$6230,0)),"",INDIRECT("'SorP'!$A$"&amp;MATCH($J2119,SorP!$B$1:$B$6230,0))))</f>
        <v/>
      </c>
      <c r="U2119" s="240"/>
      <c r="V2119" s="274" t="e">
        <f>IF(C2119="",NA(),MATCH($B2119&amp;$C2119,'Smelter Look-up'!$J:$J,0))</f>
        <v>#N/A</v>
      </c>
      <c r="W2119" s="275"/>
      <c r="X2119" s="275">
        <f t="shared" ca="1" si="301"/>
        <v>0</v>
      </c>
      <c r="Y2119" s="275"/>
      <c r="Z2119" s="275"/>
      <c r="AB2119" s="277" t="str">
        <f t="shared" si="302"/>
        <v/>
      </c>
    </row>
    <row r="2120" spans="1:28" s="276" customFormat="1" ht="20.25">
      <c r="A2120" s="330"/>
      <c r="B2120" s="216" t="str">
        <f>IF(LEN(A2120)=0,"",INDEX('Smelter Look-up'!$A:$A,MATCH($A2120,'Smelter Look-up'!$E:$E,0)))</f>
        <v/>
      </c>
      <c r="C2120" s="220" t="str">
        <f>IF(LEN(A2120)=0,"",INDEX('Smelter Look-up'!$C:$C,MATCH($A2120,'Smelter Look-up'!$E:$E,0)))</f>
        <v/>
      </c>
      <c r="D2120" s="282"/>
      <c r="E2120" s="216" t="str">
        <f ca="1">IF(ISERROR($V2120),"",OFFSET('Smelter Look-up'!$D$4,$V2120-4,0)&amp;"")</f>
        <v/>
      </c>
      <c r="F2120" s="216" t="str">
        <f ca="1">IF(ISERROR($V2120),"",OFFSET('Smelter Look-up'!$E$4,$V2120-4,0))</f>
        <v/>
      </c>
      <c r="G2120" s="216" t="str">
        <f ca="1">IF(C2120=$X$4,"Enter smelter details",IF(ISERROR($V2120),"",OFFSET('Smelter Look-up'!$F$4,$V2120-4,0)))</f>
        <v/>
      </c>
      <c r="H2120" s="217" t="str">
        <f ca="1">IF(ISERROR($V2120),"",OFFSET('Smelter Look-up'!$G$4,$V2120-4,0))</f>
        <v/>
      </c>
      <c r="I2120" s="218" t="str">
        <f ca="1">IF(ISERROR($V2120),"",OFFSET('Smelter Look-up'!$H$4,$V2120-4,0))</f>
        <v/>
      </c>
      <c r="J2120" s="218" t="str">
        <f ca="1">IF(ISERROR($V2120),"",OFFSET('Smelter Look-up'!$I$4,$V2120-4,0))</f>
        <v/>
      </c>
      <c r="K2120" s="272"/>
      <c r="L2120" s="272"/>
      <c r="M2120" s="272"/>
      <c r="N2120" s="272"/>
      <c r="O2120" s="272"/>
      <c r="P2120" s="219"/>
      <c r="Q2120" s="273"/>
      <c r="R2120" s="216" t="str">
        <f ca="1">IF(ISERROR($V2120),"",OFFSET('Smelter Look-up'!$C$4,$V2120-4,0)&amp;"")</f>
        <v/>
      </c>
      <c r="S2120" s="224" t="str">
        <f t="shared" ca="1" si="300"/>
        <v/>
      </c>
      <c r="T2120" s="224" t="str">
        <f ca="1">IF(B2120="","",IF(ISERROR(MATCH($J2120,SorP!$B$1:$B$6230,0)),"",INDIRECT("'SorP'!$A$"&amp;MATCH($J2120,SorP!$B$1:$B$6230,0))))</f>
        <v/>
      </c>
      <c r="U2120" s="240"/>
      <c r="V2120" s="274" t="e">
        <f>IF(C2120="",NA(),MATCH($B2120&amp;$C2120,'Smelter Look-up'!$J:$J,0))</f>
        <v>#N/A</v>
      </c>
      <c r="W2120" s="275"/>
      <c r="X2120" s="275">
        <f t="shared" ca="1" si="301"/>
        <v>0</v>
      </c>
      <c r="Y2120" s="275"/>
      <c r="Z2120" s="275"/>
      <c r="AB2120" s="277" t="str">
        <f t="shared" si="302"/>
        <v/>
      </c>
    </row>
    <row r="2121" spans="1:28" s="276" customFormat="1" ht="20.25">
      <c r="A2121" s="330"/>
      <c r="B2121" s="216" t="str">
        <f>IF(LEN(A2121)=0,"",INDEX('Smelter Look-up'!$A:$A,MATCH($A2121,'Smelter Look-up'!$E:$E,0)))</f>
        <v/>
      </c>
      <c r="C2121" s="220" t="str">
        <f>IF(LEN(A2121)=0,"",INDEX('Smelter Look-up'!$C:$C,MATCH($A2121,'Smelter Look-up'!$E:$E,0)))</f>
        <v/>
      </c>
      <c r="D2121" s="282"/>
      <c r="E2121" s="216" t="str">
        <f ca="1">IF(ISERROR($V2121),"",OFFSET('Smelter Look-up'!$D$4,$V2121-4,0)&amp;"")</f>
        <v/>
      </c>
      <c r="F2121" s="216" t="str">
        <f ca="1">IF(ISERROR($V2121),"",OFFSET('Smelter Look-up'!$E$4,$V2121-4,0))</f>
        <v/>
      </c>
      <c r="G2121" s="216" t="str">
        <f ca="1">IF(C2121=$X$4,"Enter smelter details",IF(ISERROR($V2121),"",OFFSET('Smelter Look-up'!$F$4,$V2121-4,0)))</f>
        <v/>
      </c>
      <c r="H2121" s="217" t="str">
        <f ca="1">IF(ISERROR($V2121),"",OFFSET('Smelter Look-up'!$G$4,$V2121-4,0))</f>
        <v/>
      </c>
      <c r="I2121" s="218" t="str">
        <f ca="1">IF(ISERROR($V2121),"",OFFSET('Smelter Look-up'!$H$4,$V2121-4,0))</f>
        <v/>
      </c>
      <c r="J2121" s="218" t="str">
        <f ca="1">IF(ISERROR($V2121),"",OFFSET('Smelter Look-up'!$I$4,$V2121-4,0))</f>
        <v/>
      </c>
      <c r="K2121" s="272"/>
      <c r="L2121" s="272"/>
      <c r="M2121" s="272"/>
      <c r="N2121" s="272"/>
      <c r="O2121" s="272"/>
      <c r="P2121" s="219"/>
      <c r="Q2121" s="273"/>
      <c r="R2121" s="216" t="str">
        <f ca="1">IF(ISERROR($V2121),"",OFFSET('Smelter Look-up'!$C$4,$V2121-4,0)&amp;"")</f>
        <v/>
      </c>
      <c r="S2121" s="224" t="str">
        <f t="shared" ca="1" si="300"/>
        <v/>
      </c>
      <c r="T2121" s="224" t="str">
        <f ca="1">IF(B2121="","",IF(ISERROR(MATCH($J2121,SorP!$B$1:$B$6230,0)),"",INDIRECT("'SorP'!$A$"&amp;MATCH($J2121,SorP!$B$1:$B$6230,0))))</f>
        <v/>
      </c>
      <c r="U2121" s="240"/>
      <c r="V2121" s="274" t="e">
        <f>IF(C2121="",NA(),MATCH($B2121&amp;$C2121,'Smelter Look-up'!$J:$J,0))</f>
        <v>#N/A</v>
      </c>
      <c r="W2121" s="275"/>
      <c r="X2121" s="275">
        <f t="shared" ca="1" si="301"/>
        <v>0</v>
      </c>
      <c r="Y2121" s="275"/>
      <c r="Z2121" s="275"/>
      <c r="AB2121" s="277" t="str">
        <f t="shared" si="302"/>
        <v/>
      </c>
    </row>
    <row r="2122" spans="1:28" s="276" customFormat="1" ht="20.25">
      <c r="A2122" s="330"/>
      <c r="B2122" s="216" t="str">
        <f>IF(LEN(A2122)=0,"",INDEX('Smelter Look-up'!$A:$A,MATCH($A2122,'Smelter Look-up'!$E:$E,0)))</f>
        <v/>
      </c>
      <c r="C2122" s="220" t="str">
        <f>IF(LEN(A2122)=0,"",INDEX('Smelter Look-up'!$C:$C,MATCH($A2122,'Smelter Look-up'!$E:$E,0)))</f>
        <v/>
      </c>
      <c r="D2122" s="282"/>
      <c r="E2122" s="216" t="str">
        <f ca="1">IF(ISERROR($V2122),"",OFFSET('Smelter Look-up'!$D$4,$V2122-4,0)&amp;"")</f>
        <v/>
      </c>
      <c r="F2122" s="216" t="str">
        <f ca="1">IF(ISERROR($V2122),"",OFFSET('Smelter Look-up'!$E$4,$V2122-4,0))</f>
        <v/>
      </c>
      <c r="G2122" s="216" t="str">
        <f ca="1">IF(C2122=$X$4,"Enter smelter details",IF(ISERROR($V2122),"",OFFSET('Smelter Look-up'!$F$4,$V2122-4,0)))</f>
        <v/>
      </c>
      <c r="H2122" s="217" t="str">
        <f ca="1">IF(ISERROR($V2122),"",OFFSET('Smelter Look-up'!$G$4,$V2122-4,0))</f>
        <v/>
      </c>
      <c r="I2122" s="218" t="str">
        <f ca="1">IF(ISERROR($V2122),"",OFFSET('Smelter Look-up'!$H$4,$V2122-4,0))</f>
        <v/>
      </c>
      <c r="J2122" s="218" t="str">
        <f ca="1">IF(ISERROR($V2122),"",OFFSET('Smelter Look-up'!$I$4,$V2122-4,0))</f>
        <v/>
      </c>
      <c r="K2122" s="272"/>
      <c r="L2122" s="272"/>
      <c r="M2122" s="272"/>
      <c r="N2122" s="272"/>
      <c r="O2122" s="272"/>
      <c r="P2122" s="219"/>
      <c r="Q2122" s="273"/>
      <c r="R2122" s="216" t="str">
        <f ca="1">IF(ISERROR($V2122),"",OFFSET('Smelter Look-up'!$C$4,$V2122-4,0)&amp;"")</f>
        <v/>
      </c>
      <c r="S2122" s="224" t="str">
        <f t="shared" ca="1" si="300"/>
        <v/>
      </c>
      <c r="T2122" s="224" t="str">
        <f ca="1">IF(B2122="","",IF(ISERROR(MATCH($J2122,SorP!$B$1:$B$6230,0)),"",INDIRECT("'SorP'!$A$"&amp;MATCH($J2122,SorP!$B$1:$B$6230,0))))</f>
        <v/>
      </c>
      <c r="U2122" s="240"/>
      <c r="V2122" s="274" t="e">
        <f>IF(C2122="",NA(),MATCH($B2122&amp;$C2122,'Smelter Look-up'!$J:$J,0))</f>
        <v>#N/A</v>
      </c>
      <c r="W2122" s="275"/>
      <c r="X2122" s="275">
        <f t="shared" ca="1" si="301"/>
        <v>0</v>
      </c>
      <c r="Y2122" s="275"/>
      <c r="Z2122" s="275"/>
      <c r="AB2122" s="277" t="str">
        <f t="shared" si="302"/>
        <v/>
      </c>
    </row>
    <row r="2123" spans="1:28" s="276" customFormat="1" ht="20.25">
      <c r="A2123" s="330"/>
      <c r="B2123" s="216" t="str">
        <f>IF(LEN(A2123)=0,"",INDEX('Smelter Look-up'!$A:$A,MATCH($A2123,'Smelter Look-up'!$E:$E,0)))</f>
        <v/>
      </c>
      <c r="C2123" s="220" t="str">
        <f>IF(LEN(A2123)=0,"",INDEX('Smelter Look-up'!$C:$C,MATCH($A2123,'Smelter Look-up'!$E:$E,0)))</f>
        <v/>
      </c>
      <c r="D2123" s="282"/>
      <c r="E2123" s="216" t="str">
        <f ca="1">IF(ISERROR($V2123),"",OFFSET('Smelter Look-up'!$D$4,$V2123-4,0)&amp;"")</f>
        <v/>
      </c>
      <c r="F2123" s="216" t="str">
        <f ca="1">IF(ISERROR($V2123),"",OFFSET('Smelter Look-up'!$E$4,$V2123-4,0))</f>
        <v/>
      </c>
      <c r="G2123" s="216" t="str">
        <f ca="1">IF(C2123=$X$4,"Enter smelter details",IF(ISERROR($V2123),"",OFFSET('Smelter Look-up'!$F$4,$V2123-4,0)))</f>
        <v/>
      </c>
      <c r="H2123" s="217" t="str">
        <f ca="1">IF(ISERROR($V2123),"",OFFSET('Smelter Look-up'!$G$4,$V2123-4,0))</f>
        <v/>
      </c>
      <c r="I2123" s="218" t="str">
        <f ca="1">IF(ISERROR($V2123),"",OFFSET('Smelter Look-up'!$H$4,$V2123-4,0))</f>
        <v/>
      </c>
      <c r="J2123" s="218" t="str">
        <f ca="1">IF(ISERROR($V2123),"",OFFSET('Smelter Look-up'!$I$4,$V2123-4,0))</f>
        <v/>
      </c>
      <c r="K2123" s="272"/>
      <c r="L2123" s="272"/>
      <c r="M2123" s="272"/>
      <c r="N2123" s="272"/>
      <c r="O2123" s="272"/>
      <c r="P2123" s="219"/>
      <c r="Q2123" s="273"/>
      <c r="R2123" s="216" t="str">
        <f ca="1">IF(ISERROR($V2123),"",OFFSET('Smelter Look-up'!$C$4,$V2123-4,0)&amp;"")</f>
        <v/>
      </c>
      <c r="S2123" s="224" t="str">
        <f t="shared" ca="1" si="300"/>
        <v/>
      </c>
      <c r="T2123" s="224" t="str">
        <f ca="1">IF(B2123="","",IF(ISERROR(MATCH($J2123,SorP!$B$1:$B$6230,0)),"",INDIRECT("'SorP'!$A$"&amp;MATCH($J2123,SorP!$B$1:$B$6230,0))))</f>
        <v/>
      </c>
      <c r="U2123" s="240"/>
      <c r="V2123" s="274" t="e">
        <f>IF(C2123="",NA(),MATCH($B2123&amp;$C2123,'Smelter Look-up'!$J:$J,0))</f>
        <v>#N/A</v>
      </c>
      <c r="W2123" s="275"/>
      <c r="X2123" s="275">
        <f t="shared" ca="1" si="301"/>
        <v>0</v>
      </c>
      <c r="Y2123" s="275"/>
      <c r="Z2123" s="275"/>
      <c r="AB2123" s="277" t="str">
        <f t="shared" si="302"/>
        <v/>
      </c>
    </row>
    <row r="2124" spans="1:28" s="276" customFormat="1" ht="20.25">
      <c r="A2124" s="330"/>
      <c r="B2124" s="216" t="str">
        <f>IF(LEN(A2124)=0,"",INDEX('Smelter Look-up'!$A:$A,MATCH($A2124,'Smelter Look-up'!$E:$E,0)))</f>
        <v/>
      </c>
      <c r="C2124" s="220" t="str">
        <f>IF(LEN(A2124)=0,"",INDEX('Smelter Look-up'!$C:$C,MATCH($A2124,'Smelter Look-up'!$E:$E,0)))</f>
        <v/>
      </c>
      <c r="D2124" s="282"/>
      <c r="E2124" s="216" t="str">
        <f ca="1">IF(ISERROR($V2124),"",OFFSET('Smelter Look-up'!$D$4,$V2124-4,0)&amp;"")</f>
        <v/>
      </c>
      <c r="F2124" s="216" t="str">
        <f ca="1">IF(ISERROR($V2124),"",OFFSET('Smelter Look-up'!$E$4,$V2124-4,0))</f>
        <v/>
      </c>
      <c r="G2124" s="216" t="str">
        <f ca="1">IF(C2124=$X$4,"Enter smelter details",IF(ISERROR($V2124),"",OFFSET('Smelter Look-up'!$F$4,$V2124-4,0)))</f>
        <v/>
      </c>
      <c r="H2124" s="217" t="str">
        <f ca="1">IF(ISERROR($V2124),"",OFFSET('Smelter Look-up'!$G$4,$V2124-4,0))</f>
        <v/>
      </c>
      <c r="I2124" s="218" t="str">
        <f ca="1">IF(ISERROR($V2124),"",OFFSET('Smelter Look-up'!$H$4,$V2124-4,0))</f>
        <v/>
      </c>
      <c r="J2124" s="218" t="str">
        <f ca="1">IF(ISERROR($V2124),"",OFFSET('Smelter Look-up'!$I$4,$V2124-4,0))</f>
        <v/>
      </c>
      <c r="K2124" s="272"/>
      <c r="L2124" s="272"/>
      <c r="M2124" s="272"/>
      <c r="N2124" s="272"/>
      <c r="O2124" s="272"/>
      <c r="P2124" s="219"/>
      <c r="Q2124" s="273"/>
      <c r="R2124" s="216" t="str">
        <f ca="1">IF(ISERROR($V2124),"",OFFSET('Smelter Look-up'!$C$4,$V2124-4,0)&amp;"")</f>
        <v/>
      </c>
      <c r="S2124" s="224" t="str">
        <f t="shared" ca="1" si="300"/>
        <v/>
      </c>
      <c r="T2124" s="224" t="str">
        <f ca="1">IF(B2124="","",IF(ISERROR(MATCH($J2124,SorP!$B$1:$B$6230,0)),"",INDIRECT("'SorP'!$A$"&amp;MATCH($J2124,SorP!$B$1:$B$6230,0))))</f>
        <v/>
      </c>
      <c r="U2124" s="240"/>
      <c r="V2124" s="274" t="e">
        <f>IF(C2124="",NA(),MATCH($B2124&amp;$C2124,'Smelter Look-up'!$J:$J,0))</f>
        <v>#N/A</v>
      </c>
      <c r="W2124" s="275"/>
      <c r="X2124" s="275">
        <f t="shared" ca="1" si="301"/>
        <v>0</v>
      </c>
      <c r="Y2124" s="275"/>
      <c r="Z2124" s="275"/>
      <c r="AB2124" s="277" t="str">
        <f t="shared" si="302"/>
        <v/>
      </c>
    </row>
    <row r="2125" spans="1:28" s="276" customFormat="1" ht="20.25">
      <c r="A2125" s="330"/>
      <c r="B2125" s="216" t="str">
        <f>IF(LEN(A2125)=0,"",INDEX('Smelter Look-up'!$A:$A,MATCH($A2125,'Smelter Look-up'!$E:$E,0)))</f>
        <v/>
      </c>
      <c r="C2125" s="220" t="str">
        <f>IF(LEN(A2125)=0,"",INDEX('Smelter Look-up'!$C:$C,MATCH($A2125,'Smelter Look-up'!$E:$E,0)))</f>
        <v/>
      </c>
      <c r="D2125" s="282"/>
      <c r="E2125" s="216" t="str">
        <f ca="1">IF(ISERROR($V2125),"",OFFSET('Smelter Look-up'!$D$4,$V2125-4,0)&amp;"")</f>
        <v/>
      </c>
      <c r="F2125" s="216" t="str">
        <f ca="1">IF(ISERROR($V2125),"",OFFSET('Smelter Look-up'!$E$4,$V2125-4,0))</f>
        <v/>
      </c>
      <c r="G2125" s="216" t="str">
        <f ca="1">IF(C2125=$X$4,"Enter smelter details",IF(ISERROR($V2125),"",OFFSET('Smelter Look-up'!$F$4,$V2125-4,0)))</f>
        <v/>
      </c>
      <c r="H2125" s="217" t="str">
        <f ca="1">IF(ISERROR($V2125),"",OFFSET('Smelter Look-up'!$G$4,$V2125-4,0))</f>
        <v/>
      </c>
      <c r="I2125" s="218" t="str">
        <f ca="1">IF(ISERROR($V2125),"",OFFSET('Smelter Look-up'!$H$4,$V2125-4,0))</f>
        <v/>
      </c>
      <c r="J2125" s="218" t="str">
        <f ca="1">IF(ISERROR($V2125),"",OFFSET('Smelter Look-up'!$I$4,$V2125-4,0))</f>
        <v/>
      </c>
      <c r="K2125" s="272"/>
      <c r="L2125" s="272"/>
      <c r="M2125" s="272"/>
      <c r="N2125" s="272"/>
      <c r="O2125" s="272"/>
      <c r="P2125" s="219"/>
      <c r="Q2125" s="273"/>
      <c r="R2125" s="216" t="str">
        <f ca="1">IF(ISERROR($V2125),"",OFFSET('Smelter Look-up'!$C$4,$V2125-4,0)&amp;"")</f>
        <v/>
      </c>
      <c r="S2125" s="224" t="str">
        <f t="shared" ca="1" si="300"/>
        <v/>
      </c>
      <c r="T2125" s="224" t="str">
        <f ca="1">IF(B2125="","",IF(ISERROR(MATCH($J2125,SorP!$B$1:$B$6230,0)),"",INDIRECT("'SorP'!$A$"&amp;MATCH($J2125,SorP!$B$1:$B$6230,0))))</f>
        <v/>
      </c>
      <c r="U2125" s="240"/>
      <c r="V2125" s="274" t="e">
        <f>IF(C2125="",NA(),MATCH($B2125&amp;$C2125,'Smelter Look-up'!$J:$J,0))</f>
        <v>#N/A</v>
      </c>
      <c r="W2125" s="275"/>
      <c r="X2125" s="275">
        <f t="shared" ca="1" si="301"/>
        <v>0</v>
      </c>
      <c r="Y2125" s="275"/>
      <c r="Z2125" s="275"/>
      <c r="AB2125" s="277" t="str">
        <f t="shared" si="302"/>
        <v/>
      </c>
    </row>
    <row r="2126" spans="1:28" s="276" customFormat="1" ht="20.25">
      <c r="A2126" s="330"/>
      <c r="B2126" s="216" t="str">
        <f>IF(LEN(A2126)=0,"",INDEX('Smelter Look-up'!$A:$A,MATCH($A2126,'Smelter Look-up'!$E:$E,0)))</f>
        <v/>
      </c>
      <c r="C2126" s="220" t="str">
        <f>IF(LEN(A2126)=0,"",INDEX('Smelter Look-up'!$C:$C,MATCH($A2126,'Smelter Look-up'!$E:$E,0)))</f>
        <v/>
      </c>
      <c r="D2126" s="282"/>
      <c r="E2126" s="216" t="str">
        <f ca="1">IF(ISERROR($V2126),"",OFFSET('Smelter Look-up'!$D$4,$V2126-4,0)&amp;"")</f>
        <v/>
      </c>
      <c r="F2126" s="216" t="str">
        <f ca="1">IF(ISERROR($V2126),"",OFFSET('Smelter Look-up'!$E$4,$V2126-4,0))</f>
        <v/>
      </c>
      <c r="G2126" s="216" t="str">
        <f ca="1">IF(C2126=$X$4,"Enter smelter details",IF(ISERROR($V2126),"",OFFSET('Smelter Look-up'!$F$4,$V2126-4,0)))</f>
        <v/>
      </c>
      <c r="H2126" s="217" t="str">
        <f ca="1">IF(ISERROR($V2126),"",OFFSET('Smelter Look-up'!$G$4,$V2126-4,0))</f>
        <v/>
      </c>
      <c r="I2126" s="218" t="str">
        <f ca="1">IF(ISERROR($V2126),"",OFFSET('Smelter Look-up'!$H$4,$V2126-4,0))</f>
        <v/>
      </c>
      <c r="J2126" s="218" t="str">
        <f ca="1">IF(ISERROR($V2126),"",OFFSET('Smelter Look-up'!$I$4,$V2126-4,0))</f>
        <v/>
      </c>
      <c r="K2126" s="272"/>
      <c r="L2126" s="272"/>
      <c r="M2126" s="272"/>
      <c r="N2126" s="272"/>
      <c r="O2126" s="272"/>
      <c r="P2126" s="219"/>
      <c r="Q2126" s="273"/>
      <c r="R2126" s="216" t="str">
        <f ca="1">IF(ISERROR($V2126),"",OFFSET('Smelter Look-up'!$C$4,$V2126-4,0)&amp;"")</f>
        <v/>
      </c>
      <c r="S2126" s="224" t="str">
        <f t="shared" ca="1" si="300"/>
        <v/>
      </c>
      <c r="T2126" s="224" t="str">
        <f ca="1">IF(B2126="","",IF(ISERROR(MATCH($J2126,SorP!$B$1:$B$6230,0)),"",INDIRECT("'SorP'!$A$"&amp;MATCH($J2126,SorP!$B$1:$B$6230,0))))</f>
        <v/>
      </c>
      <c r="U2126" s="240"/>
      <c r="V2126" s="274" t="e">
        <f>IF(C2126="",NA(),MATCH($B2126&amp;$C2126,'Smelter Look-up'!$J:$J,0))</f>
        <v>#N/A</v>
      </c>
      <c r="W2126" s="275"/>
      <c r="X2126" s="275">
        <f t="shared" ca="1" si="301"/>
        <v>0</v>
      </c>
      <c r="Y2126" s="275"/>
      <c r="Z2126" s="275"/>
      <c r="AB2126" s="277" t="str">
        <f t="shared" si="302"/>
        <v/>
      </c>
    </row>
    <row r="2127" spans="1:28" s="276" customFormat="1" ht="20.25">
      <c r="A2127" s="330"/>
      <c r="B2127" s="216" t="str">
        <f>IF(LEN(A2127)=0,"",INDEX('Smelter Look-up'!$A:$A,MATCH($A2127,'Smelter Look-up'!$E:$E,0)))</f>
        <v/>
      </c>
      <c r="C2127" s="220" t="str">
        <f>IF(LEN(A2127)=0,"",INDEX('Smelter Look-up'!$C:$C,MATCH($A2127,'Smelter Look-up'!$E:$E,0)))</f>
        <v/>
      </c>
      <c r="D2127" s="282"/>
      <c r="E2127" s="216" t="str">
        <f ca="1">IF(ISERROR($V2127),"",OFFSET('Smelter Look-up'!$D$4,$V2127-4,0)&amp;"")</f>
        <v/>
      </c>
      <c r="F2127" s="216" t="str">
        <f ca="1">IF(ISERROR($V2127),"",OFFSET('Smelter Look-up'!$E$4,$V2127-4,0))</f>
        <v/>
      </c>
      <c r="G2127" s="216" t="str">
        <f ca="1">IF(C2127=$X$4,"Enter smelter details",IF(ISERROR($V2127),"",OFFSET('Smelter Look-up'!$F$4,$V2127-4,0)))</f>
        <v/>
      </c>
      <c r="H2127" s="217" t="str">
        <f ca="1">IF(ISERROR($V2127),"",OFFSET('Smelter Look-up'!$G$4,$V2127-4,0))</f>
        <v/>
      </c>
      <c r="I2127" s="218" t="str">
        <f ca="1">IF(ISERROR($V2127),"",OFFSET('Smelter Look-up'!$H$4,$V2127-4,0))</f>
        <v/>
      </c>
      <c r="J2127" s="218" t="str">
        <f ca="1">IF(ISERROR($V2127),"",OFFSET('Smelter Look-up'!$I$4,$V2127-4,0))</f>
        <v/>
      </c>
      <c r="K2127" s="272"/>
      <c r="L2127" s="272"/>
      <c r="M2127" s="272"/>
      <c r="N2127" s="272"/>
      <c r="O2127" s="272"/>
      <c r="P2127" s="219"/>
      <c r="Q2127" s="273"/>
      <c r="R2127" s="216" t="str">
        <f ca="1">IF(ISERROR($V2127),"",OFFSET('Smelter Look-up'!$C$4,$V2127-4,0)&amp;"")</f>
        <v/>
      </c>
      <c r="S2127" s="224" t="str">
        <f t="shared" ca="1" si="300"/>
        <v/>
      </c>
      <c r="T2127" s="224" t="str">
        <f ca="1">IF(B2127="","",IF(ISERROR(MATCH($J2127,SorP!$B$1:$B$6230,0)),"",INDIRECT("'SorP'!$A$"&amp;MATCH($J2127,SorP!$B$1:$B$6230,0))))</f>
        <v/>
      </c>
      <c r="U2127" s="240"/>
      <c r="V2127" s="274" t="e">
        <f>IF(C2127="",NA(),MATCH($B2127&amp;$C2127,'Smelter Look-up'!$J:$J,0))</f>
        <v>#N/A</v>
      </c>
      <c r="W2127" s="275"/>
      <c r="X2127" s="275">
        <f t="shared" ca="1" si="301"/>
        <v>0</v>
      </c>
      <c r="Y2127" s="275"/>
      <c r="Z2127" s="275"/>
      <c r="AB2127" s="277" t="str">
        <f t="shared" si="302"/>
        <v/>
      </c>
    </row>
    <row r="2128" spans="1:28" s="276" customFormat="1" ht="20.25">
      <c r="A2128" s="330"/>
      <c r="B2128" s="216" t="str">
        <f>IF(LEN(A2128)=0,"",INDEX('Smelter Look-up'!$A:$A,MATCH($A2128,'Smelter Look-up'!$E:$E,0)))</f>
        <v/>
      </c>
      <c r="C2128" s="220" t="str">
        <f>IF(LEN(A2128)=0,"",INDEX('Smelter Look-up'!$C:$C,MATCH($A2128,'Smelter Look-up'!$E:$E,0)))</f>
        <v/>
      </c>
      <c r="D2128" s="282"/>
      <c r="E2128" s="216" t="str">
        <f ca="1">IF(ISERROR($V2128),"",OFFSET('Smelter Look-up'!$D$4,$V2128-4,0)&amp;"")</f>
        <v/>
      </c>
      <c r="F2128" s="216" t="str">
        <f ca="1">IF(ISERROR($V2128),"",OFFSET('Smelter Look-up'!$E$4,$V2128-4,0))</f>
        <v/>
      </c>
      <c r="G2128" s="216" t="str">
        <f ca="1">IF(C2128=$X$4,"Enter smelter details",IF(ISERROR($V2128),"",OFFSET('Smelter Look-up'!$F$4,$V2128-4,0)))</f>
        <v/>
      </c>
      <c r="H2128" s="217" t="str">
        <f ca="1">IF(ISERROR($V2128),"",OFFSET('Smelter Look-up'!$G$4,$V2128-4,0))</f>
        <v/>
      </c>
      <c r="I2128" s="218" t="str">
        <f ca="1">IF(ISERROR($V2128),"",OFFSET('Smelter Look-up'!$H$4,$V2128-4,0))</f>
        <v/>
      </c>
      <c r="J2128" s="218" t="str">
        <f ca="1">IF(ISERROR($V2128),"",OFFSET('Smelter Look-up'!$I$4,$V2128-4,0))</f>
        <v/>
      </c>
      <c r="K2128" s="272"/>
      <c r="L2128" s="272"/>
      <c r="M2128" s="272"/>
      <c r="N2128" s="272"/>
      <c r="O2128" s="272"/>
      <c r="P2128" s="219"/>
      <c r="Q2128" s="273"/>
      <c r="R2128" s="216" t="str">
        <f ca="1">IF(ISERROR($V2128),"",OFFSET('Smelter Look-up'!$C$4,$V2128-4,0)&amp;"")</f>
        <v/>
      </c>
      <c r="S2128" s="224" t="str">
        <f t="shared" ca="1" si="300"/>
        <v/>
      </c>
      <c r="T2128" s="224" t="str">
        <f ca="1">IF(B2128="","",IF(ISERROR(MATCH($J2128,SorP!$B$1:$B$6230,0)),"",INDIRECT("'SorP'!$A$"&amp;MATCH($J2128,SorP!$B$1:$B$6230,0))))</f>
        <v/>
      </c>
      <c r="U2128" s="240"/>
      <c r="V2128" s="274" t="e">
        <f>IF(C2128="",NA(),MATCH($B2128&amp;$C2128,'Smelter Look-up'!$J:$J,0))</f>
        <v>#N/A</v>
      </c>
      <c r="W2128" s="275"/>
      <c r="X2128" s="275">
        <f t="shared" ca="1" si="301"/>
        <v>0</v>
      </c>
      <c r="Y2128" s="275"/>
      <c r="Z2128" s="275"/>
      <c r="AB2128" s="277" t="str">
        <f t="shared" si="302"/>
        <v/>
      </c>
    </row>
    <row r="2129" spans="1:28" s="276" customFormat="1" ht="20.25">
      <c r="A2129" s="330"/>
      <c r="B2129" s="216" t="str">
        <f>IF(LEN(A2129)=0,"",INDEX('Smelter Look-up'!$A:$A,MATCH($A2129,'Smelter Look-up'!$E:$E,0)))</f>
        <v/>
      </c>
      <c r="C2129" s="220" t="str">
        <f>IF(LEN(A2129)=0,"",INDEX('Smelter Look-up'!$C:$C,MATCH($A2129,'Smelter Look-up'!$E:$E,0)))</f>
        <v/>
      </c>
      <c r="D2129" s="282"/>
      <c r="E2129" s="216" t="str">
        <f ca="1">IF(ISERROR($V2129),"",OFFSET('Smelter Look-up'!$D$4,$V2129-4,0)&amp;"")</f>
        <v/>
      </c>
      <c r="F2129" s="216" t="str">
        <f ca="1">IF(ISERROR($V2129),"",OFFSET('Smelter Look-up'!$E$4,$V2129-4,0))</f>
        <v/>
      </c>
      <c r="G2129" s="216" t="str">
        <f ca="1">IF(C2129=$X$4,"Enter smelter details",IF(ISERROR($V2129),"",OFFSET('Smelter Look-up'!$F$4,$V2129-4,0)))</f>
        <v/>
      </c>
      <c r="H2129" s="217" t="str">
        <f ca="1">IF(ISERROR($V2129),"",OFFSET('Smelter Look-up'!$G$4,$V2129-4,0))</f>
        <v/>
      </c>
      <c r="I2129" s="218" t="str">
        <f ca="1">IF(ISERROR($V2129),"",OFFSET('Smelter Look-up'!$H$4,$V2129-4,0))</f>
        <v/>
      </c>
      <c r="J2129" s="218" t="str">
        <f ca="1">IF(ISERROR($V2129),"",OFFSET('Smelter Look-up'!$I$4,$V2129-4,0))</f>
        <v/>
      </c>
      <c r="K2129" s="272"/>
      <c r="L2129" s="272"/>
      <c r="M2129" s="272"/>
      <c r="N2129" s="272"/>
      <c r="O2129" s="272"/>
      <c r="P2129" s="219"/>
      <c r="Q2129" s="273"/>
      <c r="R2129" s="216" t="str">
        <f ca="1">IF(ISERROR($V2129),"",OFFSET('Smelter Look-up'!$C$4,$V2129-4,0)&amp;"")</f>
        <v/>
      </c>
      <c r="S2129" s="224" t="str">
        <f t="shared" ca="1" si="300"/>
        <v/>
      </c>
      <c r="T2129" s="224" t="str">
        <f ca="1">IF(B2129="","",IF(ISERROR(MATCH($J2129,SorP!$B$1:$B$6230,0)),"",INDIRECT("'SorP'!$A$"&amp;MATCH($J2129,SorP!$B$1:$B$6230,0))))</f>
        <v/>
      </c>
      <c r="U2129" s="240"/>
      <c r="V2129" s="274" t="e">
        <f>IF(C2129="",NA(),MATCH($B2129&amp;$C2129,'Smelter Look-up'!$J:$J,0))</f>
        <v>#N/A</v>
      </c>
      <c r="W2129" s="275"/>
      <c r="X2129" s="275">
        <f t="shared" ca="1" si="301"/>
        <v>0</v>
      </c>
      <c r="Y2129" s="275"/>
      <c r="Z2129" s="275"/>
      <c r="AB2129" s="277" t="str">
        <f t="shared" si="302"/>
        <v/>
      </c>
    </row>
    <row r="2130" spans="1:28" s="276" customFormat="1" ht="20.25">
      <c r="A2130" s="330"/>
      <c r="B2130" s="216" t="str">
        <f>IF(LEN(A2130)=0,"",INDEX('Smelter Look-up'!$A:$A,MATCH($A2130,'Smelter Look-up'!$E:$E,0)))</f>
        <v/>
      </c>
      <c r="C2130" s="220" t="str">
        <f>IF(LEN(A2130)=0,"",INDEX('Smelter Look-up'!$C:$C,MATCH($A2130,'Smelter Look-up'!$E:$E,0)))</f>
        <v/>
      </c>
      <c r="D2130" s="282"/>
      <c r="E2130" s="216" t="str">
        <f ca="1">IF(ISERROR($V2130),"",OFFSET('Smelter Look-up'!$D$4,$V2130-4,0)&amp;"")</f>
        <v/>
      </c>
      <c r="F2130" s="216" t="str">
        <f ca="1">IF(ISERROR($V2130),"",OFFSET('Smelter Look-up'!$E$4,$V2130-4,0))</f>
        <v/>
      </c>
      <c r="G2130" s="216" t="str">
        <f ca="1">IF(C2130=$X$4,"Enter smelter details",IF(ISERROR($V2130),"",OFFSET('Smelter Look-up'!$F$4,$V2130-4,0)))</f>
        <v/>
      </c>
      <c r="H2130" s="217" t="str">
        <f ca="1">IF(ISERROR($V2130),"",OFFSET('Smelter Look-up'!$G$4,$V2130-4,0))</f>
        <v/>
      </c>
      <c r="I2130" s="218" t="str">
        <f ca="1">IF(ISERROR($V2130),"",OFFSET('Smelter Look-up'!$H$4,$V2130-4,0))</f>
        <v/>
      </c>
      <c r="J2130" s="218" t="str">
        <f ca="1">IF(ISERROR($V2130),"",OFFSET('Smelter Look-up'!$I$4,$V2130-4,0))</f>
        <v/>
      </c>
      <c r="K2130" s="272"/>
      <c r="L2130" s="272"/>
      <c r="M2130" s="272"/>
      <c r="N2130" s="272"/>
      <c r="O2130" s="272"/>
      <c r="P2130" s="219"/>
      <c r="Q2130" s="273"/>
      <c r="R2130" s="216" t="str">
        <f ca="1">IF(ISERROR($V2130),"",OFFSET('Smelter Look-up'!$C$4,$V2130-4,0)&amp;"")</f>
        <v/>
      </c>
      <c r="S2130" s="224" t="str">
        <f t="shared" ca="1" si="300"/>
        <v/>
      </c>
      <c r="T2130" s="224" t="str">
        <f ca="1">IF(B2130="","",IF(ISERROR(MATCH($J2130,SorP!$B$1:$B$6230,0)),"",INDIRECT("'SorP'!$A$"&amp;MATCH($J2130,SorP!$B$1:$B$6230,0))))</f>
        <v/>
      </c>
      <c r="U2130" s="240"/>
      <c r="V2130" s="274" t="e">
        <f>IF(C2130="",NA(),MATCH($B2130&amp;$C2130,'Smelter Look-up'!$J:$J,0))</f>
        <v>#N/A</v>
      </c>
      <c r="W2130" s="275"/>
      <c r="X2130" s="275">
        <f t="shared" ca="1" si="301"/>
        <v>0</v>
      </c>
      <c r="Y2130" s="275"/>
      <c r="Z2130" s="275"/>
      <c r="AB2130" s="277" t="str">
        <f t="shared" si="302"/>
        <v/>
      </c>
    </row>
    <row r="2131" spans="1:28" s="276" customFormat="1" ht="20.25">
      <c r="A2131" s="330"/>
      <c r="B2131" s="216" t="str">
        <f>IF(LEN(A2131)=0,"",INDEX('Smelter Look-up'!$A:$A,MATCH($A2131,'Smelter Look-up'!$E:$E,0)))</f>
        <v/>
      </c>
      <c r="C2131" s="220" t="str">
        <f>IF(LEN(A2131)=0,"",INDEX('Smelter Look-up'!$C:$C,MATCH($A2131,'Smelter Look-up'!$E:$E,0)))</f>
        <v/>
      </c>
      <c r="D2131" s="282"/>
      <c r="E2131" s="216" t="str">
        <f ca="1">IF(ISERROR($V2131),"",OFFSET('Smelter Look-up'!$D$4,$V2131-4,0)&amp;"")</f>
        <v/>
      </c>
      <c r="F2131" s="216" t="str">
        <f ca="1">IF(ISERROR($V2131),"",OFFSET('Smelter Look-up'!$E$4,$V2131-4,0))</f>
        <v/>
      </c>
      <c r="G2131" s="216" t="str">
        <f ca="1">IF(C2131=$X$4,"Enter smelter details",IF(ISERROR($V2131),"",OFFSET('Smelter Look-up'!$F$4,$V2131-4,0)))</f>
        <v/>
      </c>
      <c r="H2131" s="217" t="str">
        <f ca="1">IF(ISERROR($V2131),"",OFFSET('Smelter Look-up'!$G$4,$V2131-4,0))</f>
        <v/>
      </c>
      <c r="I2131" s="218" t="str">
        <f ca="1">IF(ISERROR($V2131),"",OFFSET('Smelter Look-up'!$H$4,$V2131-4,0))</f>
        <v/>
      </c>
      <c r="J2131" s="218" t="str">
        <f ca="1">IF(ISERROR($V2131),"",OFFSET('Smelter Look-up'!$I$4,$V2131-4,0))</f>
        <v/>
      </c>
      <c r="K2131" s="272"/>
      <c r="L2131" s="272"/>
      <c r="M2131" s="272"/>
      <c r="N2131" s="272"/>
      <c r="O2131" s="272"/>
      <c r="P2131" s="219"/>
      <c r="Q2131" s="273"/>
      <c r="R2131" s="216" t="str">
        <f ca="1">IF(ISERROR($V2131),"",OFFSET('Smelter Look-up'!$C$4,$V2131-4,0)&amp;"")</f>
        <v/>
      </c>
      <c r="S2131" s="224" t="str">
        <f t="shared" ca="1" si="300"/>
        <v/>
      </c>
      <c r="T2131" s="224" t="str">
        <f ca="1">IF(B2131="","",IF(ISERROR(MATCH($J2131,SorP!$B$1:$B$6230,0)),"",INDIRECT("'SorP'!$A$"&amp;MATCH($J2131,SorP!$B$1:$B$6230,0))))</f>
        <v/>
      </c>
      <c r="U2131" s="240"/>
      <c r="V2131" s="274" t="e">
        <f>IF(C2131="",NA(),MATCH($B2131&amp;$C2131,'Smelter Look-up'!$J:$J,0))</f>
        <v>#N/A</v>
      </c>
      <c r="W2131" s="275"/>
      <c r="X2131" s="275">
        <f t="shared" ca="1" si="301"/>
        <v>0</v>
      </c>
      <c r="Y2131" s="275"/>
      <c r="Z2131" s="275"/>
      <c r="AB2131" s="277" t="str">
        <f t="shared" si="302"/>
        <v/>
      </c>
    </row>
    <row r="2132" spans="1:28" s="276" customFormat="1" ht="20.25">
      <c r="A2132" s="330"/>
      <c r="B2132" s="216" t="str">
        <f>IF(LEN(A2132)=0,"",INDEX('Smelter Look-up'!$A:$A,MATCH($A2132,'Smelter Look-up'!$E:$E,0)))</f>
        <v/>
      </c>
      <c r="C2132" s="220" t="str">
        <f>IF(LEN(A2132)=0,"",INDEX('Smelter Look-up'!$C:$C,MATCH($A2132,'Smelter Look-up'!$E:$E,0)))</f>
        <v/>
      </c>
      <c r="D2132" s="282"/>
      <c r="E2132" s="216" t="str">
        <f ca="1">IF(ISERROR($V2132),"",OFFSET('Smelter Look-up'!$D$4,$V2132-4,0)&amp;"")</f>
        <v/>
      </c>
      <c r="F2132" s="216" t="str">
        <f ca="1">IF(ISERROR($V2132),"",OFFSET('Smelter Look-up'!$E$4,$V2132-4,0))</f>
        <v/>
      </c>
      <c r="G2132" s="216" t="str">
        <f ca="1">IF(C2132=$X$4,"Enter smelter details",IF(ISERROR($V2132),"",OFFSET('Smelter Look-up'!$F$4,$V2132-4,0)))</f>
        <v/>
      </c>
      <c r="H2132" s="217" t="str">
        <f ca="1">IF(ISERROR($V2132),"",OFFSET('Smelter Look-up'!$G$4,$V2132-4,0))</f>
        <v/>
      </c>
      <c r="I2132" s="218" t="str">
        <f ca="1">IF(ISERROR($V2132),"",OFFSET('Smelter Look-up'!$H$4,$V2132-4,0))</f>
        <v/>
      </c>
      <c r="J2132" s="218" t="str">
        <f ca="1">IF(ISERROR($V2132),"",OFFSET('Smelter Look-up'!$I$4,$V2132-4,0))</f>
        <v/>
      </c>
      <c r="K2132" s="272"/>
      <c r="L2132" s="272"/>
      <c r="M2132" s="272"/>
      <c r="N2132" s="272"/>
      <c r="O2132" s="272"/>
      <c r="P2132" s="219"/>
      <c r="Q2132" s="273"/>
      <c r="R2132" s="216" t="str">
        <f ca="1">IF(ISERROR($V2132),"",OFFSET('Smelter Look-up'!$C$4,$V2132-4,0)&amp;"")</f>
        <v/>
      </c>
      <c r="S2132" s="224" t="str">
        <f t="shared" ca="1" si="300"/>
        <v/>
      </c>
      <c r="T2132" s="224" t="str">
        <f ca="1">IF(B2132="","",IF(ISERROR(MATCH($J2132,SorP!$B$1:$B$6230,0)),"",INDIRECT("'SorP'!$A$"&amp;MATCH($J2132,SorP!$B$1:$B$6230,0))))</f>
        <v/>
      </c>
      <c r="U2132" s="240"/>
      <c r="V2132" s="274" t="e">
        <f>IF(C2132="",NA(),MATCH($B2132&amp;$C2132,'Smelter Look-up'!$J:$J,0))</f>
        <v>#N/A</v>
      </c>
      <c r="W2132" s="275"/>
      <c r="X2132" s="275">
        <f t="shared" ca="1" si="301"/>
        <v>0</v>
      </c>
      <c r="Y2132" s="275"/>
      <c r="Z2132" s="275"/>
      <c r="AB2132" s="277" t="str">
        <f t="shared" si="302"/>
        <v/>
      </c>
    </row>
    <row r="2133" spans="1:28" s="276" customFormat="1" ht="20.25">
      <c r="A2133" s="330"/>
      <c r="B2133" s="216" t="str">
        <f>IF(LEN(A2133)=0,"",INDEX('Smelter Look-up'!$A:$A,MATCH($A2133,'Smelter Look-up'!$E:$E,0)))</f>
        <v/>
      </c>
      <c r="C2133" s="220" t="str">
        <f>IF(LEN(A2133)=0,"",INDEX('Smelter Look-up'!$C:$C,MATCH($A2133,'Smelter Look-up'!$E:$E,0)))</f>
        <v/>
      </c>
      <c r="D2133" s="282"/>
      <c r="E2133" s="216" t="str">
        <f ca="1">IF(ISERROR($V2133),"",OFFSET('Smelter Look-up'!$D$4,$V2133-4,0)&amp;"")</f>
        <v/>
      </c>
      <c r="F2133" s="216" t="str">
        <f ca="1">IF(ISERROR($V2133),"",OFFSET('Smelter Look-up'!$E$4,$V2133-4,0))</f>
        <v/>
      </c>
      <c r="G2133" s="216" t="str">
        <f ca="1">IF(C2133=$X$4,"Enter smelter details",IF(ISERROR($V2133),"",OFFSET('Smelter Look-up'!$F$4,$V2133-4,0)))</f>
        <v/>
      </c>
      <c r="H2133" s="217" t="str">
        <f ca="1">IF(ISERROR($V2133),"",OFFSET('Smelter Look-up'!$G$4,$V2133-4,0))</f>
        <v/>
      </c>
      <c r="I2133" s="218" t="str">
        <f ca="1">IF(ISERROR($V2133),"",OFFSET('Smelter Look-up'!$H$4,$V2133-4,0))</f>
        <v/>
      </c>
      <c r="J2133" s="218" t="str">
        <f ca="1">IF(ISERROR($V2133),"",OFFSET('Smelter Look-up'!$I$4,$V2133-4,0))</f>
        <v/>
      </c>
      <c r="K2133" s="272"/>
      <c r="L2133" s="272"/>
      <c r="M2133" s="272"/>
      <c r="N2133" s="272"/>
      <c r="O2133" s="272"/>
      <c r="P2133" s="219"/>
      <c r="Q2133" s="273"/>
      <c r="R2133" s="216" t="str">
        <f ca="1">IF(ISERROR($V2133),"",OFFSET('Smelter Look-up'!$C$4,$V2133-4,0)&amp;"")</f>
        <v/>
      </c>
      <c r="S2133" s="224" t="str">
        <f t="shared" ca="1" si="300"/>
        <v/>
      </c>
      <c r="T2133" s="224" t="str">
        <f ca="1">IF(B2133="","",IF(ISERROR(MATCH($J2133,SorP!$B$1:$B$6230,0)),"",INDIRECT("'SorP'!$A$"&amp;MATCH($J2133,SorP!$B$1:$B$6230,0))))</f>
        <v/>
      </c>
      <c r="U2133" s="240"/>
      <c r="V2133" s="274" t="e">
        <f>IF(C2133="",NA(),MATCH($B2133&amp;$C2133,'Smelter Look-up'!$J:$J,0))</f>
        <v>#N/A</v>
      </c>
      <c r="W2133" s="275"/>
      <c r="X2133" s="275">
        <f t="shared" ca="1" si="301"/>
        <v>0</v>
      </c>
      <c r="Y2133" s="275"/>
      <c r="Z2133" s="275"/>
      <c r="AB2133" s="277" t="str">
        <f t="shared" si="302"/>
        <v/>
      </c>
    </row>
    <row r="2134" spans="1:28" s="276" customFormat="1" ht="20.25">
      <c r="A2134" s="330"/>
      <c r="B2134" s="216" t="str">
        <f>IF(LEN(A2134)=0,"",INDEX('Smelter Look-up'!$A:$A,MATCH($A2134,'Smelter Look-up'!$E:$E,0)))</f>
        <v/>
      </c>
      <c r="C2134" s="220" t="str">
        <f>IF(LEN(A2134)=0,"",INDEX('Smelter Look-up'!$C:$C,MATCH($A2134,'Smelter Look-up'!$E:$E,0)))</f>
        <v/>
      </c>
      <c r="D2134" s="282"/>
      <c r="E2134" s="216" t="str">
        <f ca="1">IF(ISERROR($V2134),"",OFFSET('Smelter Look-up'!$D$4,$V2134-4,0)&amp;"")</f>
        <v/>
      </c>
      <c r="F2134" s="216" t="str">
        <f ca="1">IF(ISERROR($V2134),"",OFFSET('Smelter Look-up'!$E$4,$V2134-4,0))</f>
        <v/>
      </c>
      <c r="G2134" s="216" t="str">
        <f ca="1">IF(C2134=$X$4,"Enter smelter details",IF(ISERROR($V2134),"",OFFSET('Smelter Look-up'!$F$4,$V2134-4,0)))</f>
        <v/>
      </c>
      <c r="H2134" s="217" t="str">
        <f ca="1">IF(ISERROR($V2134),"",OFFSET('Smelter Look-up'!$G$4,$V2134-4,0))</f>
        <v/>
      </c>
      <c r="I2134" s="218" t="str">
        <f ca="1">IF(ISERROR($V2134),"",OFFSET('Smelter Look-up'!$H$4,$V2134-4,0))</f>
        <v/>
      </c>
      <c r="J2134" s="218" t="str">
        <f ca="1">IF(ISERROR($V2134),"",OFFSET('Smelter Look-up'!$I$4,$V2134-4,0))</f>
        <v/>
      </c>
      <c r="K2134" s="272"/>
      <c r="L2134" s="272"/>
      <c r="M2134" s="272"/>
      <c r="N2134" s="272"/>
      <c r="O2134" s="272"/>
      <c r="P2134" s="219"/>
      <c r="Q2134" s="273"/>
      <c r="R2134" s="216" t="str">
        <f ca="1">IF(ISERROR($V2134),"",OFFSET('Smelter Look-up'!$C$4,$V2134-4,0)&amp;"")</f>
        <v/>
      </c>
      <c r="S2134" s="224" t="str">
        <f t="shared" ca="1" si="300"/>
        <v/>
      </c>
      <c r="T2134" s="224" t="str">
        <f ca="1">IF(B2134="","",IF(ISERROR(MATCH($J2134,SorP!$B$1:$B$6230,0)),"",INDIRECT("'SorP'!$A$"&amp;MATCH($J2134,SorP!$B$1:$B$6230,0))))</f>
        <v/>
      </c>
      <c r="U2134" s="240"/>
      <c r="V2134" s="274" t="e">
        <f>IF(C2134="",NA(),MATCH($B2134&amp;$C2134,'Smelter Look-up'!$J:$J,0))</f>
        <v>#N/A</v>
      </c>
      <c r="W2134" s="275"/>
      <c r="X2134" s="275">
        <f t="shared" ca="1" si="301"/>
        <v>0</v>
      </c>
      <c r="Y2134" s="275"/>
      <c r="Z2134" s="275"/>
      <c r="AB2134" s="277" t="str">
        <f t="shared" si="302"/>
        <v/>
      </c>
    </row>
    <row r="2135" spans="1:28" s="276" customFormat="1" ht="20.25">
      <c r="A2135" s="330"/>
      <c r="B2135" s="216" t="str">
        <f>IF(LEN(A2135)=0,"",INDEX('Smelter Look-up'!$A:$A,MATCH($A2135,'Smelter Look-up'!$E:$E,0)))</f>
        <v/>
      </c>
      <c r="C2135" s="220" t="str">
        <f>IF(LEN(A2135)=0,"",INDEX('Smelter Look-up'!$C:$C,MATCH($A2135,'Smelter Look-up'!$E:$E,0)))</f>
        <v/>
      </c>
      <c r="D2135" s="282"/>
      <c r="E2135" s="216" t="str">
        <f ca="1">IF(ISERROR($V2135),"",OFFSET('Smelter Look-up'!$D$4,$V2135-4,0)&amp;"")</f>
        <v/>
      </c>
      <c r="F2135" s="216" t="str">
        <f ca="1">IF(ISERROR($V2135),"",OFFSET('Smelter Look-up'!$E$4,$V2135-4,0))</f>
        <v/>
      </c>
      <c r="G2135" s="216" t="str">
        <f ca="1">IF(C2135=$X$4,"Enter smelter details",IF(ISERROR($V2135),"",OFFSET('Smelter Look-up'!$F$4,$V2135-4,0)))</f>
        <v/>
      </c>
      <c r="H2135" s="217" t="str">
        <f ca="1">IF(ISERROR($V2135),"",OFFSET('Smelter Look-up'!$G$4,$V2135-4,0))</f>
        <v/>
      </c>
      <c r="I2135" s="218" t="str">
        <f ca="1">IF(ISERROR($V2135),"",OFFSET('Smelter Look-up'!$H$4,$V2135-4,0))</f>
        <v/>
      </c>
      <c r="J2135" s="218" t="str">
        <f ca="1">IF(ISERROR($V2135),"",OFFSET('Smelter Look-up'!$I$4,$V2135-4,0))</f>
        <v/>
      </c>
      <c r="K2135" s="272"/>
      <c r="L2135" s="272"/>
      <c r="M2135" s="272"/>
      <c r="N2135" s="272"/>
      <c r="O2135" s="272"/>
      <c r="P2135" s="219"/>
      <c r="Q2135" s="273"/>
      <c r="R2135" s="216" t="str">
        <f ca="1">IF(ISERROR($V2135),"",OFFSET('Smelter Look-up'!$C$4,$V2135-4,0)&amp;"")</f>
        <v/>
      </c>
      <c r="S2135" s="224" t="str">
        <f t="shared" ca="1" si="300"/>
        <v/>
      </c>
      <c r="T2135" s="224" t="str">
        <f ca="1">IF(B2135="","",IF(ISERROR(MATCH($J2135,SorP!$B$1:$B$6230,0)),"",INDIRECT("'SorP'!$A$"&amp;MATCH($J2135,SorP!$B$1:$B$6230,0))))</f>
        <v/>
      </c>
      <c r="U2135" s="240"/>
      <c r="V2135" s="274" t="e">
        <f>IF(C2135="",NA(),MATCH($B2135&amp;$C2135,'Smelter Look-up'!$J:$J,0))</f>
        <v>#N/A</v>
      </c>
      <c r="W2135" s="275"/>
      <c r="X2135" s="275">
        <f t="shared" ca="1" si="301"/>
        <v>0</v>
      </c>
      <c r="Y2135" s="275"/>
      <c r="Z2135" s="275"/>
      <c r="AB2135" s="277" t="str">
        <f t="shared" si="302"/>
        <v/>
      </c>
    </row>
    <row r="2136" spans="1:28" s="276" customFormat="1" ht="20.25">
      <c r="A2136" s="330"/>
      <c r="B2136" s="216" t="str">
        <f>IF(LEN(A2136)=0,"",INDEX('Smelter Look-up'!$A:$A,MATCH($A2136,'Smelter Look-up'!$E:$E,0)))</f>
        <v/>
      </c>
      <c r="C2136" s="220" t="str">
        <f>IF(LEN(A2136)=0,"",INDEX('Smelter Look-up'!$C:$C,MATCH($A2136,'Smelter Look-up'!$E:$E,0)))</f>
        <v/>
      </c>
      <c r="D2136" s="282"/>
      <c r="E2136" s="216" t="str">
        <f ca="1">IF(ISERROR($V2136),"",OFFSET('Smelter Look-up'!$D$4,$V2136-4,0)&amp;"")</f>
        <v/>
      </c>
      <c r="F2136" s="216" t="str">
        <f ca="1">IF(ISERROR($V2136),"",OFFSET('Smelter Look-up'!$E$4,$V2136-4,0))</f>
        <v/>
      </c>
      <c r="G2136" s="216" t="str">
        <f ca="1">IF(C2136=$X$4,"Enter smelter details",IF(ISERROR($V2136),"",OFFSET('Smelter Look-up'!$F$4,$V2136-4,0)))</f>
        <v/>
      </c>
      <c r="H2136" s="217" t="str">
        <f ca="1">IF(ISERROR($V2136),"",OFFSET('Smelter Look-up'!$G$4,$V2136-4,0))</f>
        <v/>
      </c>
      <c r="I2136" s="218" t="str">
        <f ca="1">IF(ISERROR($V2136),"",OFFSET('Smelter Look-up'!$H$4,$V2136-4,0))</f>
        <v/>
      </c>
      <c r="J2136" s="218" t="str">
        <f ca="1">IF(ISERROR($V2136),"",OFFSET('Smelter Look-up'!$I$4,$V2136-4,0))</f>
        <v/>
      </c>
      <c r="K2136" s="272"/>
      <c r="L2136" s="272"/>
      <c r="M2136" s="272"/>
      <c r="N2136" s="272"/>
      <c r="O2136" s="272"/>
      <c r="P2136" s="219"/>
      <c r="Q2136" s="273"/>
      <c r="R2136" s="216" t="str">
        <f ca="1">IF(ISERROR($V2136),"",OFFSET('Smelter Look-up'!$C$4,$V2136-4,0)&amp;"")</f>
        <v/>
      </c>
      <c r="S2136" s="224" t="str">
        <f t="shared" ca="1" si="300"/>
        <v/>
      </c>
      <c r="T2136" s="224" t="str">
        <f ca="1">IF(B2136="","",IF(ISERROR(MATCH($J2136,SorP!$B$1:$B$6230,0)),"",INDIRECT("'SorP'!$A$"&amp;MATCH($J2136,SorP!$B$1:$B$6230,0))))</f>
        <v/>
      </c>
      <c r="U2136" s="240"/>
      <c r="V2136" s="274" t="e">
        <f>IF(C2136="",NA(),MATCH($B2136&amp;$C2136,'Smelter Look-up'!$J:$J,0))</f>
        <v>#N/A</v>
      </c>
      <c r="W2136" s="275"/>
      <c r="X2136" s="275">
        <f t="shared" ca="1" si="301"/>
        <v>0</v>
      </c>
      <c r="Y2136" s="275"/>
      <c r="Z2136" s="275"/>
      <c r="AB2136" s="277" t="str">
        <f t="shared" si="302"/>
        <v/>
      </c>
    </row>
    <row r="2137" spans="1:28" s="276" customFormat="1" ht="20.25">
      <c r="A2137" s="330"/>
      <c r="B2137" s="216" t="str">
        <f>IF(LEN(A2137)=0,"",INDEX('Smelter Look-up'!$A:$A,MATCH($A2137,'Smelter Look-up'!$E:$E,0)))</f>
        <v/>
      </c>
      <c r="C2137" s="220" t="str">
        <f>IF(LEN(A2137)=0,"",INDEX('Smelter Look-up'!$C:$C,MATCH($A2137,'Smelter Look-up'!$E:$E,0)))</f>
        <v/>
      </c>
      <c r="D2137" s="282"/>
      <c r="E2137" s="216" t="str">
        <f ca="1">IF(ISERROR($V2137),"",OFFSET('Smelter Look-up'!$D$4,$V2137-4,0)&amp;"")</f>
        <v/>
      </c>
      <c r="F2137" s="216" t="str">
        <f ca="1">IF(ISERROR($V2137),"",OFFSET('Smelter Look-up'!$E$4,$V2137-4,0))</f>
        <v/>
      </c>
      <c r="G2137" s="216" t="str">
        <f ca="1">IF(C2137=$X$4,"Enter smelter details",IF(ISERROR($V2137),"",OFFSET('Smelter Look-up'!$F$4,$V2137-4,0)))</f>
        <v/>
      </c>
      <c r="H2137" s="217" t="str">
        <f ca="1">IF(ISERROR($V2137),"",OFFSET('Smelter Look-up'!$G$4,$V2137-4,0))</f>
        <v/>
      </c>
      <c r="I2137" s="218" t="str">
        <f ca="1">IF(ISERROR($V2137),"",OFFSET('Smelter Look-up'!$H$4,$V2137-4,0))</f>
        <v/>
      </c>
      <c r="J2137" s="218" t="str">
        <f ca="1">IF(ISERROR($V2137),"",OFFSET('Smelter Look-up'!$I$4,$V2137-4,0))</f>
        <v/>
      </c>
      <c r="K2137" s="272"/>
      <c r="L2137" s="272"/>
      <c r="M2137" s="272"/>
      <c r="N2137" s="272"/>
      <c r="O2137" s="272"/>
      <c r="P2137" s="219"/>
      <c r="Q2137" s="273"/>
      <c r="R2137" s="216" t="str">
        <f ca="1">IF(ISERROR($V2137),"",OFFSET('Smelter Look-up'!$C$4,$V2137-4,0)&amp;"")</f>
        <v/>
      </c>
      <c r="S2137" s="224" t="str">
        <f t="shared" ca="1" si="300"/>
        <v/>
      </c>
      <c r="T2137" s="224" t="str">
        <f ca="1">IF(B2137="","",IF(ISERROR(MATCH($J2137,SorP!$B$1:$B$6230,0)),"",INDIRECT("'SorP'!$A$"&amp;MATCH($J2137,SorP!$B$1:$B$6230,0))))</f>
        <v/>
      </c>
      <c r="U2137" s="240"/>
      <c r="V2137" s="274" t="e">
        <f>IF(C2137="",NA(),MATCH($B2137&amp;$C2137,'Smelter Look-up'!$J:$J,0))</f>
        <v>#N/A</v>
      </c>
      <c r="W2137" s="275"/>
      <c r="X2137" s="275">
        <f t="shared" ca="1" si="301"/>
        <v>0</v>
      </c>
      <c r="Y2137" s="275"/>
      <c r="Z2137" s="275"/>
      <c r="AB2137" s="277" t="str">
        <f t="shared" si="302"/>
        <v/>
      </c>
    </row>
    <row r="2138" spans="1:28" s="276" customFormat="1" ht="20.25">
      <c r="A2138" s="330"/>
      <c r="B2138" s="216" t="str">
        <f>IF(LEN(A2138)=0,"",INDEX('Smelter Look-up'!$A:$A,MATCH($A2138,'Smelter Look-up'!$E:$E,0)))</f>
        <v/>
      </c>
      <c r="C2138" s="220" t="str">
        <f>IF(LEN(A2138)=0,"",INDEX('Smelter Look-up'!$C:$C,MATCH($A2138,'Smelter Look-up'!$E:$E,0)))</f>
        <v/>
      </c>
      <c r="D2138" s="282"/>
      <c r="E2138" s="216" t="str">
        <f ca="1">IF(ISERROR($V2138),"",OFFSET('Smelter Look-up'!$D$4,$V2138-4,0)&amp;"")</f>
        <v/>
      </c>
      <c r="F2138" s="216" t="str">
        <f ca="1">IF(ISERROR($V2138),"",OFFSET('Smelter Look-up'!$E$4,$V2138-4,0))</f>
        <v/>
      </c>
      <c r="G2138" s="216" t="str">
        <f ca="1">IF(C2138=$X$4,"Enter smelter details",IF(ISERROR($V2138),"",OFFSET('Smelter Look-up'!$F$4,$V2138-4,0)))</f>
        <v/>
      </c>
      <c r="H2138" s="217" t="str">
        <f ca="1">IF(ISERROR($V2138),"",OFFSET('Smelter Look-up'!$G$4,$V2138-4,0))</f>
        <v/>
      </c>
      <c r="I2138" s="218" t="str">
        <f ca="1">IF(ISERROR($V2138),"",OFFSET('Smelter Look-up'!$H$4,$V2138-4,0))</f>
        <v/>
      </c>
      <c r="J2138" s="218" t="str">
        <f ca="1">IF(ISERROR($V2138),"",OFFSET('Smelter Look-up'!$I$4,$V2138-4,0))</f>
        <v/>
      </c>
      <c r="K2138" s="272"/>
      <c r="L2138" s="272"/>
      <c r="M2138" s="272"/>
      <c r="N2138" s="272"/>
      <c r="O2138" s="272"/>
      <c r="P2138" s="219"/>
      <c r="Q2138" s="273"/>
      <c r="R2138" s="216" t="str">
        <f ca="1">IF(ISERROR($V2138),"",OFFSET('Smelter Look-up'!$C$4,$V2138-4,0)&amp;"")</f>
        <v/>
      </c>
      <c r="S2138" s="224" t="str">
        <f t="shared" ca="1" si="300"/>
        <v/>
      </c>
      <c r="T2138" s="224" t="str">
        <f ca="1">IF(B2138="","",IF(ISERROR(MATCH($J2138,SorP!$B$1:$B$6230,0)),"",INDIRECT("'SorP'!$A$"&amp;MATCH($J2138,SorP!$B$1:$B$6230,0))))</f>
        <v/>
      </c>
      <c r="U2138" s="240"/>
      <c r="V2138" s="274" t="e">
        <f>IF(C2138="",NA(),MATCH($B2138&amp;$C2138,'Smelter Look-up'!$J:$J,0))</f>
        <v>#N/A</v>
      </c>
      <c r="W2138" s="275"/>
      <c r="X2138" s="275">
        <f t="shared" ca="1" si="301"/>
        <v>0</v>
      </c>
      <c r="Y2138" s="275"/>
      <c r="Z2138" s="275"/>
      <c r="AB2138" s="277" t="str">
        <f t="shared" si="302"/>
        <v/>
      </c>
    </row>
    <row r="2139" spans="1:28" s="276" customFormat="1" ht="20.25">
      <c r="A2139" s="330"/>
      <c r="B2139" s="216" t="str">
        <f>IF(LEN(A2139)=0,"",INDEX('Smelter Look-up'!$A:$A,MATCH($A2139,'Smelter Look-up'!$E:$E,0)))</f>
        <v/>
      </c>
      <c r="C2139" s="220" t="str">
        <f>IF(LEN(A2139)=0,"",INDEX('Smelter Look-up'!$C:$C,MATCH($A2139,'Smelter Look-up'!$E:$E,0)))</f>
        <v/>
      </c>
      <c r="D2139" s="282"/>
      <c r="E2139" s="216" t="str">
        <f ca="1">IF(ISERROR($V2139),"",OFFSET('Smelter Look-up'!$D$4,$V2139-4,0)&amp;"")</f>
        <v/>
      </c>
      <c r="F2139" s="216" t="str">
        <f ca="1">IF(ISERROR($V2139),"",OFFSET('Smelter Look-up'!$E$4,$V2139-4,0))</f>
        <v/>
      </c>
      <c r="G2139" s="216" t="str">
        <f ca="1">IF(C2139=$X$4,"Enter smelter details",IF(ISERROR($V2139),"",OFFSET('Smelter Look-up'!$F$4,$V2139-4,0)))</f>
        <v/>
      </c>
      <c r="H2139" s="217" t="str">
        <f ca="1">IF(ISERROR($V2139),"",OFFSET('Smelter Look-up'!$G$4,$V2139-4,0))</f>
        <v/>
      </c>
      <c r="I2139" s="218" t="str">
        <f ca="1">IF(ISERROR($V2139),"",OFFSET('Smelter Look-up'!$H$4,$V2139-4,0))</f>
        <v/>
      </c>
      <c r="J2139" s="218" t="str">
        <f ca="1">IF(ISERROR($V2139),"",OFFSET('Smelter Look-up'!$I$4,$V2139-4,0))</f>
        <v/>
      </c>
      <c r="K2139" s="272"/>
      <c r="L2139" s="272"/>
      <c r="M2139" s="272"/>
      <c r="N2139" s="272"/>
      <c r="O2139" s="272"/>
      <c r="P2139" s="219"/>
      <c r="Q2139" s="273"/>
      <c r="R2139" s="216" t="str">
        <f ca="1">IF(ISERROR($V2139),"",OFFSET('Smelter Look-up'!$C$4,$V2139-4,0)&amp;"")</f>
        <v/>
      </c>
      <c r="S2139" s="224" t="str">
        <f t="shared" ca="1" si="300"/>
        <v/>
      </c>
      <c r="T2139" s="224" t="str">
        <f ca="1">IF(B2139="","",IF(ISERROR(MATCH($J2139,SorP!$B$1:$B$6230,0)),"",INDIRECT("'SorP'!$A$"&amp;MATCH($J2139,SorP!$B$1:$B$6230,0))))</f>
        <v/>
      </c>
      <c r="U2139" s="240"/>
      <c r="V2139" s="274" t="e">
        <f>IF(C2139="",NA(),MATCH($B2139&amp;$C2139,'Smelter Look-up'!$J:$J,0))</f>
        <v>#N/A</v>
      </c>
      <c r="W2139" s="275"/>
      <c r="X2139" s="275">
        <f t="shared" ca="1" si="301"/>
        <v>0</v>
      </c>
      <c r="Y2139" s="275"/>
      <c r="Z2139" s="275"/>
      <c r="AB2139" s="277" t="str">
        <f t="shared" si="302"/>
        <v/>
      </c>
    </row>
    <row r="2140" spans="1:28" s="276" customFormat="1" ht="20.25">
      <c r="A2140" s="330"/>
      <c r="B2140" s="216" t="str">
        <f>IF(LEN(A2140)=0,"",INDEX('Smelter Look-up'!$A:$A,MATCH($A2140,'Smelter Look-up'!$E:$E,0)))</f>
        <v/>
      </c>
      <c r="C2140" s="220" t="str">
        <f>IF(LEN(A2140)=0,"",INDEX('Smelter Look-up'!$C:$C,MATCH($A2140,'Smelter Look-up'!$E:$E,0)))</f>
        <v/>
      </c>
      <c r="D2140" s="282"/>
      <c r="E2140" s="216" t="str">
        <f ca="1">IF(ISERROR($V2140),"",OFFSET('Smelter Look-up'!$D$4,$V2140-4,0)&amp;"")</f>
        <v/>
      </c>
      <c r="F2140" s="216" t="str">
        <f ca="1">IF(ISERROR($V2140),"",OFFSET('Smelter Look-up'!$E$4,$V2140-4,0))</f>
        <v/>
      </c>
      <c r="G2140" s="216" t="str">
        <f ca="1">IF(C2140=$X$4,"Enter smelter details",IF(ISERROR($V2140),"",OFFSET('Smelter Look-up'!$F$4,$V2140-4,0)))</f>
        <v/>
      </c>
      <c r="H2140" s="217" t="str">
        <f ca="1">IF(ISERROR($V2140),"",OFFSET('Smelter Look-up'!$G$4,$V2140-4,0))</f>
        <v/>
      </c>
      <c r="I2140" s="218" t="str">
        <f ca="1">IF(ISERROR($V2140),"",OFFSET('Smelter Look-up'!$H$4,$V2140-4,0))</f>
        <v/>
      </c>
      <c r="J2140" s="218" t="str">
        <f ca="1">IF(ISERROR($V2140),"",OFFSET('Smelter Look-up'!$I$4,$V2140-4,0))</f>
        <v/>
      </c>
      <c r="K2140" s="272"/>
      <c r="L2140" s="272"/>
      <c r="M2140" s="272"/>
      <c r="N2140" s="272"/>
      <c r="O2140" s="272"/>
      <c r="P2140" s="219"/>
      <c r="Q2140" s="273"/>
      <c r="R2140" s="216" t="str">
        <f ca="1">IF(ISERROR($V2140),"",OFFSET('Smelter Look-up'!$C$4,$V2140-4,0)&amp;"")</f>
        <v/>
      </c>
      <c r="S2140" s="224" t="str">
        <f t="shared" ref="S2140:S2170" ca="1" si="303">IF(B2140="","",IF(ISERROR(MATCH($E2140,CL,0)),"Unknown",INDIRECT("'C'!$A$"&amp;MATCH($E2140,CL,0)+1)))</f>
        <v/>
      </c>
      <c r="T2140" s="224" t="str">
        <f ca="1">IF(B2140="","",IF(ISERROR(MATCH($J2140,SorP!$B$1:$B$6230,0)),"",INDIRECT("'SorP'!$A$"&amp;MATCH($J2140,SorP!$B$1:$B$6230,0))))</f>
        <v/>
      </c>
      <c r="U2140" s="240"/>
      <c r="V2140" s="274" t="e">
        <f>IF(C2140="",NA(),MATCH($B2140&amp;$C2140,'Smelter Look-up'!$J:$J,0))</f>
        <v>#N/A</v>
      </c>
      <c r="W2140" s="275"/>
      <c r="X2140" s="275">
        <f t="shared" ref="X2140:X2170" ca="1" si="304">IF(AND(C2140="Smelter not listed",OR(LEN(D2140)=0,LEN(E2140)=0)),1,0)</f>
        <v>0</v>
      </c>
      <c r="Y2140" s="275"/>
      <c r="Z2140" s="275"/>
      <c r="AB2140" s="277" t="str">
        <f t="shared" ref="AB2140:AB2170" si="305">B2140&amp;C2140</f>
        <v/>
      </c>
    </row>
    <row r="2141" spans="1:28" s="276" customFormat="1" ht="20.25">
      <c r="A2141" s="330"/>
      <c r="B2141" s="216" t="str">
        <f>IF(LEN(A2141)=0,"",INDEX('Smelter Look-up'!$A:$A,MATCH($A2141,'Smelter Look-up'!$E:$E,0)))</f>
        <v/>
      </c>
      <c r="C2141" s="220" t="str">
        <f>IF(LEN(A2141)=0,"",INDEX('Smelter Look-up'!$C:$C,MATCH($A2141,'Smelter Look-up'!$E:$E,0)))</f>
        <v/>
      </c>
      <c r="D2141" s="282"/>
      <c r="E2141" s="216" t="str">
        <f ca="1">IF(ISERROR($V2141),"",OFFSET('Smelter Look-up'!$D$4,$V2141-4,0)&amp;"")</f>
        <v/>
      </c>
      <c r="F2141" s="216" t="str">
        <f ca="1">IF(ISERROR($V2141),"",OFFSET('Smelter Look-up'!$E$4,$V2141-4,0))</f>
        <v/>
      </c>
      <c r="G2141" s="216" t="str">
        <f ca="1">IF(C2141=$X$4,"Enter smelter details",IF(ISERROR($V2141),"",OFFSET('Smelter Look-up'!$F$4,$V2141-4,0)))</f>
        <v/>
      </c>
      <c r="H2141" s="217" t="str">
        <f ca="1">IF(ISERROR($V2141),"",OFFSET('Smelter Look-up'!$G$4,$V2141-4,0))</f>
        <v/>
      </c>
      <c r="I2141" s="218" t="str">
        <f ca="1">IF(ISERROR($V2141),"",OFFSET('Smelter Look-up'!$H$4,$V2141-4,0))</f>
        <v/>
      </c>
      <c r="J2141" s="218" t="str">
        <f ca="1">IF(ISERROR($V2141),"",OFFSET('Smelter Look-up'!$I$4,$V2141-4,0))</f>
        <v/>
      </c>
      <c r="K2141" s="272"/>
      <c r="L2141" s="272"/>
      <c r="M2141" s="272"/>
      <c r="N2141" s="272"/>
      <c r="O2141" s="272"/>
      <c r="P2141" s="219"/>
      <c r="Q2141" s="273"/>
      <c r="R2141" s="216" t="str">
        <f ca="1">IF(ISERROR($V2141),"",OFFSET('Smelter Look-up'!$C$4,$V2141-4,0)&amp;"")</f>
        <v/>
      </c>
      <c r="S2141" s="224" t="str">
        <f t="shared" ca="1" si="303"/>
        <v/>
      </c>
      <c r="T2141" s="224" t="str">
        <f ca="1">IF(B2141="","",IF(ISERROR(MATCH($J2141,SorP!$B$1:$B$6230,0)),"",INDIRECT("'SorP'!$A$"&amp;MATCH($J2141,SorP!$B$1:$B$6230,0))))</f>
        <v/>
      </c>
      <c r="U2141" s="240"/>
      <c r="V2141" s="274" t="e">
        <f>IF(C2141="",NA(),MATCH($B2141&amp;$C2141,'Smelter Look-up'!$J:$J,0))</f>
        <v>#N/A</v>
      </c>
      <c r="W2141" s="275"/>
      <c r="X2141" s="275">
        <f t="shared" ca="1" si="304"/>
        <v>0</v>
      </c>
      <c r="Y2141" s="275"/>
      <c r="Z2141" s="275"/>
      <c r="AB2141" s="277" t="str">
        <f t="shared" si="305"/>
        <v/>
      </c>
    </row>
    <row r="2142" spans="1:28" s="276" customFormat="1" ht="20.25">
      <c r="A2142" s="330"/>
      <c r="B2142" s="216" t="str">
        <f>IF(LEN(A2142)=0,"",INDEX('Smelter Look-up'!$A:$A,MATCH($A2142,'Smelter Look-up'!$E:$E,0)))</f>
        <v/>
      </c>
      <c r="C2142" s="220" t="str">
        <f>IF(LEN(A2142)=0,"",INDEX('Smelter Look-up'!$C:$C,MATCH($A2142,'Smelter Look-up'!$E:$E,0)))</f>
        <v/>
      </c>
      <c r="D2142" s="282"/>
      <c r="E2142" s="216" t="str">
        <f ca="1">IF(ISERROR($V2142),"",OFFSET('Smelter Look-up'!$D$4,$V2142-4,0)&amp;"")</f>
        <v/>
      </c>
      <c r="F2142" s="216" t="str">
        <f ca="1">IF(ISERROR($V2142),"",OFFSET('Smelter Look-up'!$E$4,$V2142-4,0))</f>
        <v/>
      </c>
      <c r="G2142" s="216" t="str">
        <f ca="1">IF(C2142=$X$4,"Enter smelter details",IF(ISERROR($V2142),"",OFFSET('Smelter Look-up'!$F$4,$V2142-4,0)))</f>
        <v/>
      </c>
      <c r="H2142" s="217" t="str">
        <f ca="1">IF(ISERROR($V2142),"",OFFSET('Smelter Look-up'!$G$4,$V2142-4,0))</f>
        <v/>
      </c>
      <c r="I2142" s="218" t="str">
        <f ca="1">IF(ISERROR($V2142),"",OFFSET('Smelter Look-up'!$H$4,$V2142-4,0))</f>
        <v/>
      </c>
      <c r="J2142" s="218" t="str">
        <f ca="1">IF(ISERROR($V2142),"",OFFSET('Smelter Look-up'!$I$4,$V2142-4,0))</f>
        <v/>
      </c>
      <c r="K2142" s="272"/>
      <c r="L2142" s="272"/>
      <c r="M2142" s="272"/>
      <c r="N2142" s="272"/>
      <c r="O2142" s="272"/>
      <c r="P2142" s="219"/>
      <c r="Q2142" s="273"/>
      <c r="R2142" s="216" t="str">
        <f ca="1">IF(ISERROR($V2142),"",OFFSET('Smelter Look-up'!$C$4,$V2142-4,0)&amp;"")</f>
        <v/>
      </c>
      <c r="S2142" s="224" t="str">
        <f t="shared" ca="1" si="303"/>
        <v/>
      </c>
      <c r="T2142" s="224" t="str">
        <f ca="1">IF(B2142="","",IF(ISERROR(MATCH($J2142,SorP!$B$1:$B$6230,0)),"",INDIRECT("'SorP'!$A$"&amp;MATCH($J2142,SorP!$B$1:$B$6230,0))))</f>
        <v/>
      </c>
      <c r="U2142" s="240"/>
      <c r="V2142" s="274" t="e">
        <f>IF(C2142="",NA(),MATCH($B2142&amp;$C2142,'Smelter Look-up'!$J:$J,0))</f>
        <v>#N/A</v>
      </c>
      <c r="W2142" s="275"/>
      <c r="X2142" s="275">
        <f t="shared" ca="1" si="304"/>
        <v>0</v>
      </c>
      <c r="Y2142" s="275"/>
      <c r="Z2142" s="275"/>
      <c r="AB2142" s="277" t="str">
        <f t="shared" si="305"/>
        <v/>
      </c>
    </row>
    <row r="2143" spans="1:28" s="276" customFormat="1" ht="20.25">
      <c r="A2143" s="330"/>
      <c r="B2143" s="216" t="str">
        <f>IF(LEN(A2143)=0,"",INDEX('Smelter Look-up'!$A:$A,MATCH($A2143,'Smelter Look-up'!$E:$E,0)))</f>
        <v/>
      </c>
      <c r="C2143" s="220" t="str">
        <f>IF(LEN(A2143)=0,"",INDEX('Smelter Look-up'!$C:$C,MATCH($A2143,'Smelter Look-up'!$E:$E,0)))</f>
        <v/>
      </c>
      <c r="D2143" s="282"/>
      <c r="E2143" s="216" t="str">
        <f ca="1">IF(ISERROR($V2143),"",OFFSET('Smelter Look-up'!$D$4,$V2143-4,0)&amp;"")</f>
        <v/>
      </c>
      <c r="F2143" s="216" t="str">
        <f ca="1">IF(ISERROR($V2143),"",OFFSET('Smelter Look-up'!$E$4,$V2143-4,0))</f>
        <v/>
      </c>
      <c r="G2143" s="216" t="str">
        <f ca="1">IF(C2143=$X$4,"Enter smelter details",IF(ISERROR($V2143),"",OFFSET('Smelter Look-up'!$F$4,$V2143-4,0)))</f>
        <v/>
      </c>
      <c r="H2143" s="217" t="str">
        <f ca="1">IF(ISERROR($V2143),"",OFFSET('Smelter Look-up'!$G$4,$V2143-4,0))</f>
        <v/>
      </c>
      <c r="I2143" s="218" t="str">
        <f ca="1">IF(ISERROR($V2143),"",OFFSET('Smelter Look-up'!$H$4,$V2143-4,0))</f>
        <v/>
      </c>
      <c r="J2143" s="218" t="str">
        <f ca="1">IF(ISERROR($V2143),"",OFFSET('Smelter Look-up'!$I$4,$V2143-4,0))</f>
        <v/>
      </c>
      <c r="K2143" s="272"/>
      <c r="L2143" s="272"/>
      <c r="M2143" s="272"/>
      <c r="N2143" s="272"/>
      <c r="O2143" s="272"/>
      <c r="P2143" s="219"/>
      <c r="Q2143" s="273"/>
      <c r="R2143" s="216" t="str">
        <f ca="1">IF(ISERROR($V2143),"",OFFSET('Smelter Look-up'!$C$4,$V2143-4,0)&amp;"")</f>
        <v/>
      </c>
      <c r="S2143" s="224" t="str">
        <f t="shared" ca="1" si="303"/>
        <v/>
      </c>
      <c r="T2143" s="224" t="str">
        <f ca="1">IF(B2143="","",IF(ISERROR(MATCH($J2143,SorP!$B$1:$B$6230,0)),"",INDIRECT("'SorP'!$A$"&amp;MATCH($J2143,SorP!$B$1:$B$6230,0))))</f>
        <v/>
      </c>
      <c r="U2143" s="240"/>
      <c r="V2143" s="274" t="e">
        <f>IF(C2143="",NA(),MATCH($B2143&amp;$C2143,'Smelter Look-up'!$J:$J,0))</f>
        <v>#N/A</v>
      </c>
      <c r="W2143" s="275"/>
      <c r="X2143" s="275">
        <f t="shared" ca="1" si="304"/>
        <v>0</v>
      </c>
      <c r="Y2143" s="275"/>
      <c r="Z2143" s="275"/>
      <c r="AB2143" s="277" t="str">
        <f t="shared" si="305"/>
        <v/>
      </c>
    </row>
    <row r="2144" spans="1:28" s="276" customFormat="1" ht="20.25">
      <c r="A2144" s="330"/>
      <c r="B2144" s="216" t="str">
        <f>IF(LEN(A2144)=0,"",INDEX('Smelter Look-up'!$A:$A,MATCH($A2144,'Smelter Look-up'!$E:$E,0)))</f>
        <v/>
      </c>
      <c r="C2144" s="220" t="str">
        <f>IF(LEN(A2144)=0,"",INDEX('Smelter Look-up'!$C:$C,MATCH($A2144,'Smelter Look-up'!$E:$E,0)))</f>
        <v/>
      </c>
      <c r="D2144" s="282"/>
      <c r="E2144" s="216" t="str">
        <f ca="1">IF(ISERROR($V2144),"",OFFSET('Smelter Look-up'!$D$4,$V2144-4,0)&amp;"")</f>
        <v/>
      </c>
      <c r="F2144" s="216" t="str">
        <f ca="1">IF(ISERROR($V2144),"",OFFSET('Smelter Look-up'!$E$4,$V2144-4,0))</f>
        <v/>
      </c>
      <c r="G2144" s="216" t="str">
        <f ca="1">IF(C2144=$X$4,"Enter smelter details",IF(ISERROR($V2144),"",OFFSET('Smelter Look-up'!$F$4,$V2144-4,0)))</f>
        <v/>
      </c>
      <c r="H2144" s="217" t="str">
        <f ca="1">IF(ISERROR($V2144),"",OFFSET('Smelter Look-up'!$G$4,$V2144-4,0))</f>
        <v/>
      </c>
      <c r="I2144" s="218" t="str">
        <f ca="1">IF(ISERROR($V2144),"",OFFSET('Smelter Look-up'!$H$4,$V2144-4,0))</f>
        <v/>
      </c>
      <c r="J2144" s="218" t="str">
        <f ca="1">IF(ISERROR($V2144),"",OFFSET('Smelter Look-up'!$I$4,$V2144-4,0))</f>
        <v/>
      </c>
      <c r="K2144" s="272"/>
      <c r="L2144" s="272"/>
      <c r="M2144" s="272"/>
      <c r="N2144" s="272"/>
      <c r="O2144" s="272"/>
      <c r="P2144" s="219"/>
      <c r="Q2144" s="273"/>
      <c r="R2144" s="216" t="str">
        <f ca="1">IF(ISERROR($V2144),"",OFFSET('Smelter Look-up'!$C$4,$V2144-4,0)&amp;"")</f>
        <v/>
      </c>
      <c r="S2144" s="224" t="str">
        <f t="shared" ca="1" si="303"/>
        <v/>
      </c>
      <c r="T2144" s="224" t="str">
        <f ca="1">IF(B2144="","",IF(ISERROR(MATCH($J2144,SorP!$B$1:$B$6230,0)),"",INDIRECT("'SorP'!$A$"&amp;MATCH($J2144,SorP!$B$1:$B$6230,0))))</f>
        <v/>
      </c>
      <c r="U2144" s="240"/>
      <c r="V2144" s="274" t="e">
        <f>IF(C2144="",NA(),MATCH($B2144&amp;$C2144,'Smelter Look-up'!$J:$J,0))</f>
        <v>#N/A</v>
      </c>
      <c r="W2144" s="275"/>
      <c r="X2144" s="275">
        <f t="shared" ca="1" si="304"/>
        <v>0</v>
      </c>
      <c r="Y2144" s="275"/>
      <c r="Z2144" s="275"/>
      <c r="AB2144" s="277" t="str">
        <f t="shared" si="305"/>
        <v/>
      </c>
    </row>
    <row r="2145" spans="1:28" s="276" customFormat="1" ht="20.25">
      <c r="A2145" s="330"/>
      <c r="B2145" s="216" t="str">
        <f>IF(LEN(A2145)=0,"",INDEX('Smelter Look-up'!$A:$A,MATCH($A2145,'Smelter Look-up'!$E:$E,0)))</f>
        <v/>
      </c>
      <c r="C2145" s="220" t="str">
        <f>IF(LEN(A2145)=0,"",INDEX('Smelter Look-up'!$C:$C,MATCH($A2145,'Smelter Look-up'!$E:$E,0)))</f>
        <v/>
      </c>
      <c r="D2145" s="282"/>
      <c r="E2145" s="216" t="str">
        <f ca="1">IF(ISERROR($V2145),"",OFFSET('Smelter Look-up'!$D$4,$V2145-4,0)&amp;"")</f>
        <v/>
      </c>
      <c r="F2145" s="216" t="str">
        <f ca="1">IF(ISERROR($V2145),"",OFFSET('Smelter Look-up'!$E$4,$V2145-4,0))</f>
        <v/>
      </c>
      <c r="G2145" s="216" t="str">
        <f ca="1">IF(C2145=$X$4,"Enter smelter details",IF(ISERROR($V2145),"",OFFSET('Smelter Look-up'!$F$4,$V2145-4,0)))</f>
        <v/>
      </c>
      <c r="H2145" s="217" t="str">
        <f ca="1">IF(ISERROR($V2145),"",OFFSET('Smelter Look-up'!$G$4,$V2145-4,0))</f>
        <v/>
      </c>
      <c r="I2145" s="218" t="str">
        <f ca="1">IF(ISERROR($V2145),"",OFFSET('Smelter Look-up'!$H$4,$V2145-4,0))</f>
        <v/>
      </c>
      <c r="J2145" s="218" t="str">
        <f ca="1">IF(ISERROR($V2145),"",OFFSET('Smelter Look-up'!$I$4,$V2145-4,0))</f>
        <v/>
      </c>
      <c r="K2145" s="272"/>
      <c r="L2145" s="272"/>
      <c r="M2145" s="272"/>
      <c r="N2145" s="272"/>
      <c r="O2145" s="272"/>
      <c r="P2145" s="219"/>
      <c r="Q2145" s="273"/>
      <c r="R2145" s="216" t="str">
        <f ca="1">IF(ISERROR($V2145),"",OFFSET('Smelter Look-up'!$C$4,$V2145-4,0)&amp;"")</f>
        <v/>
      </c>
      <c r="S2145" s="224" t="str">
        <f t="shared" ca="1" si="303"/>
        <v/>
      </c>
      <c r="T2145" s="224" t="str">
        <f ca="1">IF(B2145="","",IF(ISERROR(MATCH($J2145,SorP!$B$1:$B$6230,0)),"",INDIRECT("'SorP'!$A$"&amp;MATCH($J2145,SorP!$B$1:$B$6230,0))))</f>
        <v/>
      </c>
      <c r="U2145" s="240"/>
      <c r="V2145" s="274" t="e">
        <f>IF(C2145="",NA(),MATCH($B2145&amp;$C2145,'Smelter Look-up'!$J:$J,0))</f>
        <v>#N/A</v>
      </c>
      <c r="W2145" s="275"/>
      <c r="X2145" s="275">
        <f t="shared" ca="1" si="304"/>
        <v>0</v>
      </c>
      <c r="Y2145" s="275"/>
      <c r="Z2145" s="275"/>
      <c r="AB2145" s="277" t="str">
        <f t="shared" si="305"/>
        <v/>
      </c>
    </row>
    <row r="2146" spans="1:28" s="276" customFormat="1" ht="20.25">
      <c r="A2146" s="330"/>
      <c r="B2146" s="216" t="str">
        <f>IF(LEN(A2146)=0,"",INDEX('Smelter Look-up'!$A:$A,MATCH($A2146,'Smelter Look-up'!$E:$E,0)))</f>
        <v/>
      </c>
      <c r="C2146" s="220" t="str">
        <f>IF(LEN(A2146)=0,"",INDEX('Smelter Look-up'!$C:$C,MATCH($A2146,'Smelter Look-up'!$E:$E,0)))</f>
        <v/>
      </c>
      <c r="D2146" s="282"/>
      <c r="E2146" s="216" t="str">
        <f ca="1">IF(ISERROR($V2146),"",OFFSET('Smelter Look-up'!$D$4,$V2146-4,0)&amp;"")</f>
        <v/>
      </c>
      <c r="F2146" s="216" t="str">
        <f ca="1">IF(ISERROR($V2146),"",OFFSET('Smelter Look-up'!$E$4,$V2146-4,0))</f>
        <v/>
      </c>
      <c r="G2146" s="216" t="str">
        <f ca="1">IF(C2146=$X$4,"Enter smelter details",IF(ISERROR($V2146),"",OFFSET('Smelter Look-up'!$F$4,$V2146-4,0)))</f>
        <v/>
      </c>
      <c r="H2146" s="217" t="str">
        <f ca="1">IF(ISERROR($V2146),"",OFFSET('Smelter Look-up'!$G$4,$V2146-4,0))</f>
        <v/>
      </c>
      <c r="I2146" s="218" t="str">
        <f ca="1">IF(ISERROR($V2146),"",OFFSET('Smelter Look-up'!$H$4,$V2146-4,0))</f>
        <v/>
      </c>
      <c r="J2146" s="218" t="str">
        <f ca="1">IF(ISERROR($V2146),"",OFFSET('Smelter Look-up'!$I$4,$V2146-4,0))</f>
        <v/>
      </c>
      <c r="K2146" s="272"/>
      <c r="L2146" s="272"/>
      <c r="M2146" s="272"/>
      <c r="N2146" s="272"/>
      <c r="O2146" s="272"/>
      <c r="P2146" s="219"/>
      <c r="Q2146" s="273"/>
      <c r="R2146" s="216" t="str">
        <f ca="1">IF(ISERROR($V2146),"",OFFSET('Smelter Look-up'!$C$4,$V2146-4,0)&amp;"")</f>
        <v/>
      </c>
      <c r="S2146" s="224" t="str">
        <f t="shared" ca="1" si="303"/>
        <v/>
      </c>
      <c r="T2146" s="224" t="str">
        <f ca="1">IF(B2146="","",IF(ISERROR(MATCH($J2146,SorP!$B$1:$B$6230,0)),"",INDIRECT("'SorP'!$A$"&amp;MATCH($J2146,SorP!$B$1:$B$6230,0))))</f>
        <v/>
      </c>
      <c r="U2146" s="240"/>
      <c r="V2146" s="274" t="e">
        <f>IF(C2146="",NA(),MATCH($B2146&amp;$C2146,'Smelter Look-up'!$J:$J,0))</f>
        <v>#N/A</v>
      </c>
      <c r="W2146" s="275"/>
      <c r="X2146" s="275">
        <f t="shared" ca="1" si="304"/>
        <v>0</v>
      </c>
      <c r="Y2146" s="275"/>
      <c r="Z2146" s="275"/>
      <c r="AB2146" s="277" t="str">
        <f t="shared" si="305"/>
        <v/>
      </c>
    </row>
    <row r="2147" spans="1:28" s="276" customFormat="1" ht="20.25">
      <c r="A2147" s="330"/>
      <c r="B2147" s="216" t="str">
        <f>IF(LEN(A2147)=0,"",INDEX('Smelter Look-up'!$A:$A,MATCH($A2147,'Smelter Look-up'!$E:$E,0)))</f>
        <v/>
      </c>
      <c r="C2147" s="220" t="str">
        <f>IF(LEN(A2147)=0,"",INDEX('Smelter Look-up'!$C:$C,MATCH($A2147,'Smelter Look-up'!$E:$E,0)))</f>
        <v/>
      </c>
      <c r="D2147" s="282"/>
      <c r="E2147" s="216" t="str">
        <f ca="1">IF(ISERROR($V2147),"",OFFSET('Smelter Look-up'!$D$4,$V2147-4,0)&amp;"")</f>
        <v/>
      </c>
      <c r="F2147" s="216" t="str">
        <f ca="1">IF(ISERROR($V2147),"",OFFSET('Smelter Look-up'!$E$4,$V2147-4,0))</f>
        <v/>
      </c>
      <c r="G2147" s="216" t="str">
        <f ca="1">IF(C2147=$X$4,"Enter smelter details",IF(ISERROR($V2147),"",OFFSET('Smelter Look-up'!$F$4,$V2147-4,0)))</f>
        <v/>
      </c>
      <c r="H2147" s="217" t="str">
        <f ca="1">IF(ISERROR($V2147),"",OFFSET('Smelter Look-up'!$G$4,$V2147-4,0))</f>
        <v/>
      </c>
      <c r="I2147" s="218" t="str">
        <f ca="1">IF(ISERROR($V2147),"",OFFSET('Smelter Look-up'!$H$4,$V2147-4,0))</f>
        <v/>
      </c>
      <c r="J2147" s="218" t="str">
        <f ca="1">IF(ISERROR($V2147),"",OFFSET('Smelter Look-up'!$I$4,$V2147-4,0))</f>
        <v/>
      </c>
      <c r="K2147" s="272"/>
      <c r="L2147" s="272"/>
      <c r="M2147" s="272"/>
      <c r="N2147" s="272"/>
      <c r="O2147" s="272"/>
      <c r="P2147" s="219"/>
      <c r="Q2147" s="273"/>
      <c r="R2147" s="216" t="str">
        <f ca="1">IF(ISERROR($V2147),"",OFFSET('Smelter Look-up'!$C$4,$V2147-4,0)&amp;"")</f>
        <v/>
      </c>
      <c r="S2147" s="224" t="str">
        <f t="shared" ca="1" si="303"/>
        <v/>
      </c>
      <c r="T2147" s="224" t="str">
        <f ca="1">IF(B2147="","",IF(ISERROR(MATCH($J2147,SorP!$B$1:$B$6230,0)),"",INDIRECT("'SorP'!$A$"&amp;MATCH($J2147,SorP!$B$1:$B$6230,0))))</f>
        <v/>
      </c>
      <c r="U2147" s="240"/>
      <c r="V2147" s="274" t="e">
        <f>IF(C2147="",NA(),MATCH($B2147&amp;$C2147,'Smelter Look-up'!$J:$J,0))</f>
        <v>#N/A</v>
      </c>
      <c r="W2147" s="275"/>
      <c r="X2147" s="275">
        <f t="shared" ca="1" si="304"/>
        <v>0</v>
      </c>
      <c r="Y2147" s="275"/>
      <c r="Z2147" s="275"/>
      <c r="AB2147" s="277" t="str">
        <f t="shared" si="305"/>
        <v/>
      </c>
    </row>
    <row r="2148" spans="1:28" s="276" customFormat="1" ht="20.25">
      <c r="A2148" s="330"/>
      <c r="B2148" s="216" t="str">
        <f>IF(LEN(A2148)=0,"",INDEX('Smelter Look-up'!$A:$A,MATCH($A2148,'Smelter Look-up'!$E:$E,0)))</f>
        <v/>
      </c>
      <c r="C2148" s="220" t="str">
        <f>IF(LEN(A2148)=0,"",INDEX('Smelter Look-up'!$C:$C,MATCH($A2148,'Smelter Look-up'!$E:$E,0)))</f>
        <v/>
      </c>
      <c r="D2148" s="282"/>
      <c r="E2148" s="216" t="str">
        <f ca="1">IF(ISERROR($V2148),"",OFFSET('Smelter Look-up'!$D$4,$V2148-4,0)&amp;"")</f>
        <v/>
      </c>
      <c r="F2148" s="216" t="str">
        <f ca="1">IF(ISERROR($V2148),"",OFFSET('Smelter Look-up'!$E$4,$V2148-4,0))</f>
        <v/>
      </c>
      <c r="G2148" s="216" t="str">
        <f ca="1">IF(C2148=$X$4,"Enter smelter details",IF(ISERROR($V2148),"",OFFSET('Smelter Look-up'!$F$4,$V2148-4,0)))</f>
        <v/>
      </c>
      <c r="H2148" s="217" t="str">
        <f ca="1">IF(ISERROR($V2148),"",OFFSET('Smelter Look-up'!$G$4,$V2148-4,0))</f>
        <v/>
      </c>
      <c r="I2148" s="218" t="str">
        <f ca="1">IF(ISERROR($V2148),"",OFFSET('Smelter Look-up'!$H$4,$V2148-4,0))</f>
        <v/>
      </c>
      <c r="J2148" s="218" t="str">
        <f ca="1">IF(ISERROR($V2148),"",OFFSET('Smelter Look-up'!$I$4,$V2148-4,0))</f>
        <v/>
      </c>
      <c r="K2148" s="272"/>
      <c r="L2148" s="272"/>
      <c r="M2148" s="272"/>
      <c r="N2148" s="272"/>
      <c r="O2148" s="272"/>
      <c r="P2148" s="219"/>
      <c r="Q2148" s="273"/>
      <c r="R2148" s="216" t="str">
        <f ca="1">IF(ISERROR($V2148),"",OFFSET('Smelter Look-up'!$C$4,$V2148-4,0)&amp;"")</f>
        <v/>
      </c>
      <c r="S2148" s="224" t="str">
        <f t="shared" ca="1" si="303"/>
        <v/>
      </c>
      <c r="T2148" s="224" t="str">
        <f ca="1">IF(B2148="","",IF(ISERROR(MATCH($J2148,SorP!$B$1:$B$6230,0)),"",INDIRECT("'SorP'!$A$"&amp;MATCH($J2148,SorP!$B$1:$B$6230,0))))</f>
        <v/>
      </c>
      <c r="U2148" s="240"/>
      <c r="V2148" s="274" t="e">
        <f>IF(C2148="",NA(),MATCH($B2148&amp;$C2148,'Smelter Look-up'!$J:$J,0))</f>
        <v>#N/A</v>
      </c>
      <c r="W2148" s="275"/>
      <c r="X2148" s="275">
        <f t="shared" ca="1" si="304"/>
        <v>0</v>
      </c>
      <c r="Y2148" s="275"/>
      <c r="Z2148" s="275"/>
      <c r="AB2148" s="277" t="str">
        <f t="shared" si="305"/>
        <v/>
      </c>
    </row>
    <row r="2149" spans="1:28" s="276" customFormat="1" ht="20.25">
      <c r="A2149" s="330"/>
      <c r="B2149" s="216" t="str">
        <f>IF(LEN(A2149)=0,"",INDEX('Smelter Look-up'!$A:$A,MATCH($A2149,'Smelter Look-up'!$E:$E,0)))</f>
        <v/>
      </c>
      <c r="C2149" s="220" t="str">
        <f>IF(LEN(A2149)=0,"",INDEX('Smelter Look-up'!$C:$C,MATCH($A2149,'Smelter Look-up'!$E:$E,0)))</f>
        <v/>
      </c>
      <c r="D2149" s="282"/>
      <c r="E2149" s="216" t="str">
        <f ca="1">IF(ISERROR($V2149),"",OFFSET('Smelter Look-up'!$D$4,$V2149-4,0)&amp;"")</f>
        <v/>
      </c>
      <c r="F2149" s="216" t="str">
        <f ca="1">IF(ISERROR($V2149),"",OFFSET('Smelter Look-up'!$E$4,$V2149-4,0))</f>
        <v/>
      </c>
      <c r="G2149" s="216" t="str">
        <f ca="1">IF(C2149=$X$4,"Enter smelter details",IF(ISERROR($V2149),"",OFFSET('Smelter Look-up'!$F$4,$V2149-4,0)))</f>
        <v/>
      </c>
      <c r="H2149" s="217" t="str">
        <f ca="1">IF(ISERROR($V2149),"",OFFSET('Smelter Look-up'!$G$4,$V2149-4,0))</f>
        <v/>
      </c>
      <c r="I2149" s="218" t="str">
        <f ca="1">IF(ISERROR($V2149),"",OFFSET('Smelter Look-up'!$H$4,$V2149-4,0))</f>
        <v/>
      </c>
      <c r="J2149" s="218" t="str">
        <f ca="1">IF(ISERROR($V2149),"",OFFSET('Smelter Look-up'!$I$4,$V2149-4,0))</f>
        <v/>
      </c>
      <c r="K2149" s="272"/>
      <c r="L2149" s="272"/>
      <c r="M2149" s="272"/>
      <c r="N2149" s="272"/>
      <c r="O2149" s="272"/>
      <c r="P2149" s="219"/>
      <c r="Q2149" s="273"/>
      <c r="R2149" s="216" t="str">
        <f ca="1">IF(ISERROR($V2149),"",OFFSET('Smelter Look-up'!$C$4,$V2149-4,0)&amp;"")</f>
        <v/>
      </c>
      <c r="S2149" s="224" t="str">
        <f t="shared" ca="1" si="303"/>
        <v/>
      </c>
      <c r="T2149" s="224" t="str">
        <f ca="1">IF(B2149="","",IF(ISERROR(MATCH($J2149,SorP!$B$1:$B$6230,0)),"",INDIRECT("'SorP'!$A$"&amp;MATCH($J2149,SorP!$B$1:$B$6230,0))))</f>
        <v/>
      </c>
      <c r="U2149" s="240"/>
      <c r="V2149" s="274" t="e">
        <f>IF(C2149="",NA(),MATCH($B2149&amp;$C2149,'Smelter Look-up'!$J:$J,0))</f>
        <v>#N/A</v>
      </c>
      <c r="W2149" s="275"/>
      <c r="X2149" s="275">
        <f t="shared" ca="1" si="304"/>
        <v>0</v>
      </c>
      <c r="Y2149" s="275"/>
      <c r="Z2149" s="275"/>
      <c r="AB2149" s="277" t="str">
        <f t="shared" si="305"/>
        <v/>
      </c>
    </row>
    <row r="2150" spans="1:28" s="276" customFormat="1" ht="20.25">
      <c r="A2150" s="330"/>
      <c r="B2150" s="216" t="str">
        <f>IF(LEN(A2150)=0,"",INDEX('Smelter Look-up'!$A:$A,MATCH($A2150,'Smelter Look-up'!$E:$E,0)))</f>
        <v/>
      </c>
      <c r="C2150" s="220" t="str">
        <f>IF(LEN(A2150)=0,"",INDEX('Smelter Look-up'!$C:$C,MATCH($A2150,'Smelter Look-up'!$E:$E,0)))</f>
        <v/>
      </c>
      <c r="D2150" s="282"/>
      <c r="E2150" s="216" t="str">
        <f ca="1">IF(ISERROR($V2150),"",OFFSET('Smelter Look-up'!$D$4,$V2150-4,0)&amp;"")</f>
        <v/>
      </c>
      <c r="F2150" s="216" t="str">
        <f ca="1">IF(ISERROR($V2150),"",OFFSET('Smelter Look-up'!$E$4,$V2150-4,0))</f>
        <v/>
      </c>
      <c r="G2150" s="216" t="str">
        <f ca="1">IF(C2150=$X$4,"Enter smelter details",IF(ISERROR($V2150),"",OFFSET('Smelter Look-up'!$F$4,$V2150-4,0)))</f>
        <v/>
      </c>
      <c r="H2150" s="217" t="str">
        <f ca="1">IF(ISERROR($V2150),"",OFFSET('Smelter Look-up'!$G$4,$V2150-4,0))</f>
        <v/>
      </c>
      <c r="I2150" s="218" t="str">
        <f ca="1">IF(ISERROR($V2150),"",OFFSET('Smelter Look-up'!$H$4,$V2150-4,0))</f>
        <v/>
      </c>
      <c r="J2150" s="218" t="str">
        <f ca="1">IF(ISERROR($V2150),"",OFFSET('Smelter Look-up'!$I$4,$V2150-4,0))</f>
        <v/>
      </c>
      <c r="K2150" s="272"/>
      <c r="L2150" s="272"/>
      <c r="M2150" s="272"/>
      <c r="N2150" s="272"/>
      <c r="O2150" s="272"/>
      <c r="P2150" s="219"/>
      <c r="Q2150" s="273"/>
      <c r="R2150" s="216" t="str">
        <f ca="1">IF(ISERROR($V2150),"",OFFSET('Smelter Look-up'!$C$4,$V2150-4,0)&amp;"")</f>
        <v/>
      </c>
      <c r="S2150" s="224" t="str">
        <f t="shared" ca="1" si="303"/>
        <v/>
      </c>
      <c r="T2150" s="224" t="str">
        <f ca="1">IF(B2150="","",IF(ISERROR(MATCH($J2150,SorP!$B$1:$B$6230,0)),"",INDIRECT("'SorP'!$A$"&amp;MATCH($J2150,SorP!$B$1:$B$6230,0))))</f>
        <v/>
      </c>
      <c r="U2150" s="240"/>
      <c r="V2150" s="274" t="e">
        <f>IF(C2150="",NA(),MATCH($B2150&amp;$C2150,'Smelter Look-up'!$J:$J,0))</f>
        <v>#N/A</v>
      </c>
      <c r="W2150" s="275"/>
      <c r="X2150" s="275">
        <f t="shared" ca="1" si="304"/>
        <v>0</v>
      </c>
      <c r="Y2150" s="275"/>
      <c r="Z2150" s="275"/>
      <c r="AB2150" s="277" t="str">
        <f t="shared" si="305"/>
        <v/>
      </c>
    </row>
    <row r="2151" spans="1:28" s="276" customFormat="1" ht="20.25">
      <c r="A2151" s="330"/>
      <c r="B2151" s="216" t="str">
        <f>IF(LEN(A2151)=0,"",INDEX('Smelter Look-up'!$A:$A,MATCH($A2151,'Smelter Look-up'!$E:$E,0)))</f>
        <v/>
      </c>
      <c r="C2151" s="220" t="str">
        <f>IF(LEN(A2151)=0,"",INDEX('Smelter Look-up'!$C:$C,MATCH($A2151,'Smelter Look-up'!$E:$E,0)))</f>
        <v/>
      </c>
      <c r="D2151" s="282"/>
      <c r="E2151" s="216" t="str">
        <f ca="1">IF(ISERROR($V2151),"",OFFSET('Smelter Look-up'!$D$4,$V2151-4,0)&amp;"")</f>
        <v/>
      </c>
      <c r="F2151" s="216" t="str">
        <f ca="1">IF(ISERROR($V2151),"",OFFSET('Smelter Look-up'!$E$4,$V2151-4,0))</f>
        <v/>
      </c>
      <c r="G2151" s="216" t="str">
        <f ca="1">IF(C2151=$X$4,"Enter smelter details",IF(ISERROR($V2151),"",OFFSET('Smelter Look-up'!$F$4,$V2151-4,0)))</f>
        <v/>
      </c>
      <c r="H2151" s="217" t="str">
        <f ca="1">IF(ISERROR($V2151),"",OFFSET('Smelter Look-up'!$G$4,$V2151-4,0))</f>
        <v/>
      </c>
      <c r="I2151" s="218" t="str">
        <f ca="1">IF(ISERROR($V2151),"",OFFSET('Smelter Look-up'!$H$4,$V2151-4,0))</f>
        <v/>
      </c>
      <c r="J2151" s="218" t="str">
        <f ca="1">IF(ISERROR($V2151),"",OFFSET('Smelter Look-up'!$I$4,$V2151-4,0))</f>
        <v/>
      </c>
      <c r="K2151" s="272"/>
      <c r="L2151" s="272"/>
      <c r="M2151" s="272"/>
      <c r="N2151" s="272"/>
      <c r="O2151" s="272"/>
      <c r="P2151" s="219"/>
      <c r="Q2151" s="273"/>
      <c r="R2151" s="216" t="str">
        <f ca="1">IF(ISERROR($V2151),"",OFFSET('Smelter Look-up'!$C$4,$V2151-4,0)&amp;"")</f>
        <v/>
      </c>
      <c r="S2151" s="224" t="str">
        <f t="shared" ca="1" si="303"/>
        <v/>
      </c>
      <c r="T2151" s="224" t="str">
        <f ca="1">IF(B2151="","",IF(ISERROR(MATCH($J2151,SorP!$B$1:$B$6230,0)),"",INDIRECT("'SorP'!$A$"&amp;MATCH($J2151,SorP!$B$1:$B$6230,0))))</f>
        <v/>
      </c>
      <c r="U2151" s="240"/>
      <c r="V2151" s="274" t="e">
        <f>IF(C2151="",NA(),MATCH($B2151&amp;$C2151,'Smelter Look-up'!$J:$J,0))</f>
        <v>#N/A</v>
      </c>
      <c r="W2151" s="275"/>
      <c r="X2151" s="275">
        <f t="shared" ca="1" si="304"/>
        <v>0</v>
      </c>
      <c r="Y2151" s="275"/>
      <c r="Z2151" s="275"/>
      <c r="AB2151" s="277" t="str">
        <f t="shared" si="305"/>
        <v/>
      </c>
    </row>
    <row r="2152" spans="1:28" s="276" customFormat="1" ht="20.25">
      <c r="A2152" s="330"/>
      <c r="B2152" s="216" t="str">
        <f>IF(LEN(A2152)=0,"",INDEX('Smelter Look-up'!$A:$A,MATCH($A2152,'Smelter Look-up'!$E:$E,0)))</f>
        <v/>
      </c>
      <c r="C2152" s="220" t="str">
        <f>IF(LEN(A2152)=0,"",INDEX('Smelter Look-up'!$C:$C,MATCH($A2152,'Smelter Look-up'!$E:$E,0)))</f>
        <v/>
      </c>
      <c r="D2152" s="282"/>
      <c r="E2152" s="216" t="str">
        <f ca="1">IF(ISERROR($V2152),"",OFFSET('Smelter Look-up'!$D$4,$V2152-4,0)&amp;"")</f>
        <v/>
      </c>
      <c r="F2152" s="216" t="str">
        <f ca="1">IF(ISERROR($V2152),"",OFFSET('Smelter Look-up'!$E$4,$V2152-4,0))</f>
        <v/>
      </c>
      <c r="G2152" s="216" t="str">
        <f ca="1">IF(C2152=$X$4,"Enter smelter details",IF(ISERROR($V2152),"",OFFSET('Smelter Look-up'!$F$4,$V2152-4,0)))</f>
        <v/>
      </c>
      <c r="H2152" s="217" t="str">
        <f ca="1">IF(ISERROR($V2152),"",OFFSET('Smelter Look-up'!$G$4,$V2152-4,0))</f>
        <v/>
      </c>
      <c r="I2152" s="218" t="str">
        <f ca="1">IF(ISERROR($V2152),"",OFFSET('Smelter Look-up'!$H$4,$V2152-4,0))</f>
        <v/>
      </c>
      <c r="J2152" s="218" t="str">
        <f ca="1">IF(ISERROR($V2152),"",OFFSET('Smelter Look-up'!$I$4,$V2152-4,0))</f>
        <v/>
      </c>
      <c r="K2152" s="272"/>
      <c r="L2152" s="272"/>
      <c r="M2152" s="272"/>
      <c r="N2152" s="272"/>
      <c r="O2152" s="272"/>
      <c r="P2152" s="219"/>
      <c r="Q2152" s="273"/>
      <c r="R2152" s="216" t="str">
        <f ca="1">IF(ISERROR($V2152),"",OFFSET('Smelter Look-up'!$C$4,$V2152-4,0)&amp;"")</f>
        <v/>
      </c>
      <c r="S2152" s="224" t="str">
        <f t="shared" ca="1" si="303"/>
        <v/>
      </c>
      <c r="T2152" s="224" t="str">
        <f ca="1">IF(B2152="","",IF(ISERROR(MATCH($J2152,SorP!$B$1:$B$6230,0)),"",INDIRECT("'SorP'!$A$"&amp;MATCH($J2152,SorP!$B$1:$B$6230,0))))</f>
        <v/>
      </c>
      <c r="U2152" s="240"/>
      <c r="V2152" s="274" t="e">
        <f>IF(C2152="",NA(),MATCH($B2152&amp;$C2152,'Smelter Look-up'!$J:$J,0))</f>
        <v>#N/A</v>
      </c>
      <c r="W2152" s="275"/>
      <c r="X2152" s="275">
        <f t="shared" ca="1" si="304"/>
        <v>0</v>
      </c>
      <c r="Y2152" s="275"/>
      <c r="Z2152" s="275"/>
      <c r="AB2152" s="277" t="str">
        <f t="shared" si="305"/>
        <v/>
      </c>
    </row>
    <row r="2153" spans="1:28" s="276" customFormat="1" ht="20.25">
      <c r="A2153" s="330"/>
      <c r="B2153" s="216" t="str">
        <f>IF(LEN(A2153)=0,"",INDEX('Smelter Look-up'!$A:$A,MATCH($A2153,'Smelter Look-up'!$E:$E,0)))</f>
        <v/>
      </c>
      <c r="C2153" s="220" t="str">
        <f>IF(LEN(A2153)=0,"",INDEX('Smelter Look-up'!$C:$C,MATCH($A2153,'Smelter Look-up'!$E:$E,0)))</f>
        <v/>
      </c>
      <c r="D2153" s="282"/>
      <c r="E2153" s="216" t="str">
        <f ca="1">IF(ISERROR($V2153),"",OFFSET('Smelter Look-up'!$D$4,$V2153-4,0)&amp;"")</f>
        <v/>
      </c>
      <c r="F2153" s="216" t="str">
        <f ca="1">IF(ISERROR($V2153),"",OFFSET('Smelter Look-up'!$E$4,$V2153-4,0))</f>
        <v/>
      </c>
      <c r="G2153" s="216" t="str">
        <f ca="1">IF(C2153=$X$4,"Enter smelter details",IF(ISERROR($V2153),"",OFFSET('Smelter Look-up'!$F$4,$V2153-4,0)))</f>
        <v/>
      </c>
      <c r="H2153" s="217" t="str">
        <f ca="1">IF(ISERROR($V2153),"",OFFSET('Smelter Look-up'!$G$4,$V2153-4,0))</f>
        <v/>
      </c>
      <c r="I2153" s="218" t="str">
        <f ca="1">IF(ISERROR($V2153),"",OFFSET('Smelter Look-up'!$H$4,$V2153-4,0))</f>
        <v/>
      </c>
      <c r="J2153" s="218" t="str">
        <f ca="1">IF(ISERROR($V2153),"",OFFSET('Smelter Look-up'!$I$4,$V2153-4,0))</f>
        <v/>
      </c>
      <c r="K2153" s="272"/>
      <c r="L2153" s="272"/>
      <c r="M2153" s="272"/>
      <c r="N2153" s="272"/>
      <c r="O2153" s="272"/>
      <c r="P2153" s="219"/>
      <c r="Q2153" s="273"/>
      <c r="R2153" s="216" t="str">
        <f ca="1">IF(ISERROR($V2153),"",OFFSET('Smelter Look-up'!$C$4,$V2153-4,0)&amp;"")</f>
        <v/>
      </c>
      <c r="S2153" s="224" t="str">
        <f t="shared" ca="1" si="303"/>
        <v/>
      </c>
      <c r="T2153" s="224" t="str">
        <f ca="1">IF(B2153="","",IF(ISERROR(MATCH($J2153,SorP!$B$1:$B$6230,0)),"",INDIRECT("'SorP'!$A$"&amp;MATCH($J2153,SorP!$B$1:$B$6230,0))))</f>
        <v/>
      </c>
      <c r="U2153" s="240"/>
      <c r="V2153" s="274" t="e">
        <f>IF(C2153="",NA(),MATCH($B2153&amp;$C2153,'Smelter Look-up'!$J:$J,0))</f>
        <v>#N/A</v>
      </c>
      <c r="W2153" s="275"/>
      <c r="X2153" s="275">
        <f t="shared" ca="1" si="304"/>
        <v>0</v>
      </c>
      <c r="Y2153" s="275"/>
      <c r="Z2153" s="275"/>
      <c r="AB2153" s="277" t="str">
        <f t="shared" si="305"/>
        <v/>
      </c>
    </row>
    <row r="2154" spans="1:28" s="276" customFormat="1" ht="20.25">
      <c r="A2154" s="330"/>
      <c r="B2154" s="216" t="str">
        <f>IF(LEN(A2154)=0,"",INDEX('Smelter Look-up'!$A:$A,MATCH($A2154,'Smelter Look-up'!$E:$E,0)))</f>
        <v/>
      </c>
      <c r="C2154" s="220" t="str">
        <f>IF(LEN(A2154)=0,"",INDEX('Smelter Look-up'!$C:$C,MATCH($A2154,'Smelter Look-up'!$E:$E,0)))</f>
        <v/>
      </c>
      <c r="D2154" s="282"/>
      <c r="E2154" s="216" t="str">
        <f ca="1">IF(ISERROR($V2154),"",OFFSET('Smelter Look-up'!$D$4,$V2154-4,0)&amp;"")</f>
        <v/>
      </c>
      <c r="F2154" s="216" t="str">
        <f ca="1">IF(ISERROR($V2154),"",OFFSET('Smelter Look-up'!$E$4,$V2154-4,0))</f>
        <v/>
      </c>
      <c r="G2154" s="216" t="str">
        <f ca="1">IF(C2154=$X$4,"Enter smelter details",IF(ISERROR($V2154),"",OFFSET('Smelter Look-up'!$F$4,$V2154-4,0)))</f>
        <v/>
      </c>
      <c r="H2154" s="217" t="str">
        <f ca="1">IF(ISERROR($V2154),"",OFFSET('Smelter Look-up'!$G$4,$V2154-4,0))</f>
        <v/>
      </c>
      <c r="I2154" s="218" t="str">
        <f ca="1">IF(ISERROR($V2154),"",OFFSET('Smelter Look-up'!$H$4,$V2154-4,0))</f>
        <v/>
      </c>
      <c r="J2154" s="218" t="str">
        <f ca="1">IF(ISERROR($V2154),"",OFFSET('Smelter Look-up'!$I$4,$V2154-4,0))</f>
        <v/>
      </c>
      <c r="K2154" s="272"/>
      <c r="L2154" s="272"/>
      <c r="M2154" s="272"/>
      <c r="N2154" s="272"/>
      <c r="O2154" s="272"/>
      <c r="P2154" s="219"/>
      <c r="Q2154" s="273"/>
      <c r="R2154" s="216" t="str">
        <f ca="1">IF(ISERROR($V2154),"",OFFSET('Smelter Look-up'!$C$4,$V2154-4,0)&amp;"")</f>
        <v/>
      </c>
      <c r="S2154" s="224" t="str">
        <f t="shared" ca="1" si="303"/>
        <v/>
      </c>
      <c r="T2154" s="224" t="str">
        <f ca="1">IF(B2154="","",IF(ISERROR(MATCH($J2154,SorP!$B$1:$B$6230,0)),"",INDIRECT("'SorP'!$A$"&amp;MATCH($J2154,SorP!$B$1:$B$6230,0))))</f>
        <v/>
      </c>
      <c r="U2154" s="240"/>
      <c r="V2154" s="274" t="e">
        <f>IF(C2154="",NA(),MATCH($B2154&amp;$C2154,'Smelter Look-up'!$J:$J,0))</f>
        <v>#N/A</v>
      </c>
      <c r="W2154" s="275"/>
      <c r="X2154" s="275">
        <f t="shared" ca="1" si="304"/>
        <v>0</v>
      </c>
      <c r="Y2154" s="275"/>
      <c r="Z2154" s="275"/>
      <c r="AB2154" s="277" t="str">
        <f t="shared" si="305"/>
        <v/>
      </c>
    </row>
    <row r="2155" spans="1:28" s="276" customFormat="1" ht="20.25">
      <c r="A2155" s="330"/>
      <c r="B2155" s="216" t="str">
        <f>IF(LEN(A2155)=0,"",INDEX('Smelter Look-up'!$A:$A,MATCH($A2155,'Smelter Look-up'!$E:$E,0)))</f>
        <v/>
      </c>
      <c r="C2155" s="220" t="str">
        <f>IF(LEN(A2155)=0,"",INDEX('Smelter Look-up'!$C:$C,MATCH($A2155,'Smelter Look-up'!$E:$E,0)))</f>
        <v/>
      </c>
      <c r="D2155" s="282"/>
      <c r="E2155" s="216" t="str">
        <f ca="1">IF(ISERROR($V2155),"",OFFSET('Smelter Look-up'!$D$4,$V2155-4,0)&amp;"")</f>
        <v/>
      </c>
      <c r="F2155" s="216" t="str">
        <f ca="1">IF(ISERROR($V2155),"",OFFSET('Smelter Look-up'!$E$4,$V2155-4,0))</f>
        <v/>
      </c>
      <c r="G2155" s="216" t="str">
        <f ca="1">IF(C2155=$X$4,"Enter smelter details",IF(ISERROR($V2155),"",OFFSET('Smelter Look-up'!$F$4,$V2155-4,0)))</f>
        <v/>
      </c>
      <c r="H2155" s="217" t="str">
        <f ca="1">IF(ISERROR($V2155),"",OFFSET('Smelter Look-up'!$G$4,$V2155-4,0))</f>
        <v/>
      </c>
      <c r="I2155" s="218" t="str">
        <f ca="1">IF(ISERROR($V2155),"",OFFSET('Smelter Look-up'!$H$4,$V2155-4,0))</f>
        <v/>
      </c>
      <c r="J2155" s="218" t="str">
        <f ca="1">IF(ISERROR($V2155),"",OFFSET('Smelter Look-up'!$I$4,$V2155-4,0))</f>
        <v/>
      </c>
      <c r="K2155" s="272"/>
      <c r="L2155" s="272"/>
      <c r="M2155" s="272"/>
      <c r="N2155" s="272"/>
      <c r="O2155" s="272"/>
      <c r="P2155" s="219"/>
      <c r="Q2155" s="273"/>
      <c r="R2155" s="216" t="str">
        <f ca="1">IF(ISERROR($V2155),"",OFFSET('Smelter Look-up'!$C$4,$V2155-4,0)&amp;"")</f>
        <v/>
      </c>
      <c r="S2155" s="224" t="str">
        <f t="shared" ca="1" si="303"/>
        <v/>
      </c>
      <c r="T2155" s="224" t="str">
        <f ca="1">IF(B2155="","",IF(ISERROR(MATCH($J2155,SorP!$B$1:$B$6230,0)),"",INDIRECT("'SorP'!$A$"&amp;MATCH($J2155,SorP!$B$1:$B$6230,0))))</f>
        <v/>
      </c>
      <c r="U2155" s="240"/>
      <c r="V2155" s="274" t="e">
        <f>IF(C2155="",NA(),MATCH($B2155&amp;$C2155,'Smelter Look-up'!$J:$J,0))</f>
        <v>#N/A</v>
      </c>
      <c r="W2155" s="275"/>
      <c r="X2155" s="275">
        <f t="shared" ca="1" si="304"/>
        <v>0</v>
      </c>
      <c r="Y2155" s="275"/>
      <c r="Z2155" s="275"/>
      <c r="AB2155" s="277" t="str">
        <f t="shared" si="305"/>
        <v/>
      </c>
    </row>
    <row r="2156" spans="1:28" s="276" customFormat="1" ht="20.25">
      <c r="A2156" s="330"/>
      <c r="B2156" s="216" t="str">
        <f>IF(LEN(A2156)=0,"",INDEX('Smelter Look-up'!$A:$A,MATCH($A2156,'Smelter Look-up'!$E:$E,0)))</f>
        <v/>
      </c>
      <c r="C2156" s="220" t="str">
        <f>IF(LEN(A2156)=0,"",INDEX('Smelter Look-up'!$C:$C,MATCH($A2156,'Smelter Look-up'!$E:$E,0)))</f>
        <v/>
      </c>
      <c r="D2156" s="282"/>
      <c r="E2156" s="216" t="str">
        <f ca="1">IF(ISERROR($V2156),"",OFFSET('Smelter Look-up'!$D$4,$V2156-4,0)&amp;"")</f>
        <v/>
      </c>
      <c r="F2156" s="216" t="str">
        <f ca="1">IF(ISERROR($V2156),"",OFFSET('Smelter Look-up'!$E$4,$V2156-4,0))</f>
        <v/>
      </c>
      <c r="G2156" s="216" t="str">
        <f ca="1">IF(C2156=$X$4,"Enter smelter details",IF(ISERROR($V2156),"",OFFSET('Smelter Look-up'!$F$4,$V2156-4,0)))</f>
        <v/>
      </c>
      <c r="H2156" s="217" t="str">
        <f ca="1">IF(ISERROR($V2156),"",OFFSET('Smelter Look-up'!$G$4,$V2156-4,0))</f>
        <v/>
      </c>
      <c r="I2156" s="218" t="str">
        <f ca="1">IF(ISERROR($V2156),"",OFFSET('Smelter Look-up'!$H$4,$V2156-4,0))</f>
        <v/>
      </c>
      <c r="J2156" s="218" t="str">
        <f ca="1">IF(ISERROR($V2156),"",OFFSET('Smelter Look-up'!$I$4,$V2156-4,0))</f>
        <v/>
      </c>
      <c r="K2156" s="272"/>
      <c r="L2156" s="272"/>
      <c r="M2156" s="272"/>
      <c r="N2156" s="272"/>
      <c r="O2156" s="272"/>
      <c r="P2156" s="219"/>
      <c r="Q2156" s="273"/>
      <c r="R2156" s="216" t="str">
        <f ca="1">IF(ISERROR($V2156),"",OFFSET('Smelter Look-up'!$C$4,$V2156-4,0)&amp;"")</f>
        <v/>
      </c>
      <c r="S2156" s="224" t="str">
        <f t="shared" ca="1" si="303"/>
        <v/>
      </c>
      <c r="T2156" s="224" t="str">
        <f ca="1">IF(B2156="","",IF(ISERROR(MATCH($J2156,SorP!$B$1:$B$6230,0)),"",INDIRECT("'SorP'!$A$"&amp;MATCH($J2156,SorP!$B$1:$B$6230,0))))</f>
        <v/>
      </c>
      <c r="U2156" s="240"/>
      <c r="V2156" s="274" t="e">
        <f>IF(C2156="",NA(),MATCH($B2156&amp;$C2156,'Smelter Look-up'!$J:$J,0))</f>
        <v>#N/A</v>
      </c>
      <c r="W2156" s="275"/>
      <c r="X2156" s="275">
        <f t="shared" ca="1" si="304"/>
        <v>0</v>
      </c>
      <c r="Y2156" s="275"/>
      <c r="Z2156" s="275"/>
      <c r="AB2156" s="277" t="str">
        <f t="shared" si="305"/>
        <v/>
      </c>
    </row>
    <row r="2157" spans="1:28" s="276" customFormat="1" ht="20.25">
      <c r="A2157" s="330"/>
      <c r="B2157" s="216" t="str">
        <f>IF(LEN(A2157)=0,"",INDEX('Smelter Look-up'!$A:$A,MATCH($A2157,'Smelter Look-up'!$E:$E,0)))</f>
        <v/>
      </c>
      <c r="C2157" s="220" t="str">
        <f>IF(LEN(A2157)=0,"",INDEX('Smelter Look-up'!$C:$C,MATCH($A2157,'Smelter Look-up'!$E:$E,0)))</f>
        <v/>
      </c>
      <c r="D2157" s="282"/>
      <c r="E2157" s="216" t="str">
        <f ca="1">IF(ISERROR($V2157),"",OFFSET('Smelter Look-up'!$D$4,$V2157-4,0)&amp;"")</f>
        <v/>
      </c>
      <c r="F2157" s="216" t="str">
        <f ca="1">IF(ISERROR($V2157),"",OFFSET('Smelter Look-up'!$E$4,$V2157-4,0))</f>
        <v/>
      </c>
      <c r="G2157" s="216" t="str">
        <f ca="1">IF(C2157=$X$4,"Enter smelter details",IF(ISERROR($V2157),"",OFFSET('Smelter Look-up'!$F$4,$V2157-4,0)))</f>
        <v/>
      </c>
      <c r="H2157" s="217" t="str">
        <f ca="1">IF(ISERROR($V2157),"",OFFSET('Smelter Look-up'!$G$4,$V2157-4,0))</f>
        <v/>
      </c>
      <c r="I2157" s="218" t="str">
        <f ca="1">IF(ISERROR($V2157),"",OFFSET('Smelter Look-up'!$H$4,$V2157-4,0))</f>
        <v/>
      </c>
      <c r="J2157" s="218" t="str">
        <f ca="1">IF(ISERROR($V2157),"",OFFSET('Smelter Look-up'!$I$4,$V2157-4,0))</f>
        <v/>
      </c>
      <c r="K2157" s="272"/>
      <c r="L2157" s="272"/>
      <c r="M2157" s="272"/>
      <c r="N2157" s="272"/>
      <c r="O2157" s="272"/>
      <c r="P2157" s="219"/>
      <c r="Q2157" s="273"/>
      <c r="R2157" s="216" t="str">
        <f ca="1">IF(ISERROR($V2157),"",OFFSET('Smelter Look-up'!$C$4,$V2157-4,0)&amp;"")</f>
        <v/>
      </c>
      <c r="S2157" s="224" t="str">
        <f t="shared" ca="1" si="303"/>
        <v/>
      </c>
      <c r="T2157" s="224" t="str">
        <f ca="1">IF(B2157="","",IF(ISERROR(MATCH($J2157,SorP!$B$1:$B$6230,0)),"",INDIRECT("'SorP'!$A$"&amp;MATCH($J2157,SorP!$B$1:$B$6230,0))))</f>
        <v/>
      </c>
      <c r="U2157" s="240"/>
      <c r="V2157" s="274" t="e">
        <f>IF(C2157="",NA(),MATCH($B2157&amp;$C2157,'Smelter Look-up'!$J:$J,0))</f>
        <v>#N/A</v>
      </c>
      <c r="W2157" s="275"/>
      <c r="X2157" s="275">
        <f t="shared" ca="1" si="304"/>
        <v>0</v>
      </c>
      <c r="Y2157" s="275"/>
      <c r="Z2157" s="275"/>
      <c r="AB2157" s="277" t="str">
        <f t="shared" si="305"/>
        <v/>
      </c>
    </row>
    <row r="2158" spans="1:28" s="276" customFormat="1" ht="20.25">
      <c r="A2158" s="330"/>
      <c r="B2158" s="216" t="str">
        <f>IF(LEN(A2158)=0,"",INDEX('Smelter Look-up'!$A:$A,MATCH($A2158,'Smelter Look-up'!$E:$E,0)))</f>
        <v/>
      </c>
      <c r="C2158" s="220" t="str">
        <f>IF(LEN(A2158)=0,"",INDEX('Smelter Look-up'!$C:$C,MATCH($A2158,'Smelter Look-up'!$E:$E,0)))</f>
        <v/>
      </c>
      <c r="D2158" s="282"/>
      <c r="E2158" s="216" t="str">
        <f ca="1">IF(ISERROR($V2158),"",OFFSET('Smelter Look-up'!$D$4,$V2158-4,0)&amp;"")</f>
        <v/>
      </c>
      <c r="F2158" s="216" t="str">
        <f ca="1">IF(ISERROR($V2158),"",OFFSET('Smelter Look-up'!$E$4,$V2158-4,0))</f>
        <v/>
      </c>
      <c r="G2158" s="216" t="str">
        <f ca="1">IF(C2158=$X$4,"Enter smelter details",IF(ISERROR($V2158),"",OFFSET('Smelter Look-up'!$F$4,$V2158-4,0)))</f>
        <v/>
      </c>
      <c r="H2158" s="217" t="str">
        <f ca="1">IF(ISERROR($V2158),"",OFFSET('Smelter Look-up'!$G$4,$V2158-4,0))</f>
        <v/>
      </c>
      <c r="I2158" s="218" t="str">
        <f ca="1">IF(ISERROR($V2158),"",OFFSET('Smelter Look-up'!$H$4,$V2158-4,0))</f>
        <v/>
      </c>
      <c r="J2158" s="218" t="str">
        <f ca="1">IF(ISERROR($V2158),"",OFFSET('Smelter Look-up'!$I$4,$V2158-4,0))</f>
        <v/>
      </c>
      <c r="K2158" s="272"/>
      <c r="L2158" s="272"/>
      <c r="M2158" s="272"/>
      <c r="N2158" s="272"/>
      <c r="O2158" s="272"/>
      <c r="P2158" s="219"/>
      <c r="Q2158" s="273"/>
      <c r="R2158" s="216" t="str">
        <f ca="1">IF(ISERROR($V2158),"",OFFSET('Smelter Look-up'!$C$4,$V2158-4,0)&amp;"")</f>
        <v/>
      </c>
      <c r="S2158" s="224" t="str">
        <f t="shared" ca="1" si="303"/>
        <v/>
      </c>
      <c r="T2158" s="224" t="str">
        <f ca="1">IF(B2158="","",IF(ISERROR(MATCH($J2158,SorP!$B$1:$B$6230,0)),"",INDIRECT("'SorP'!$A$"&amp;MATCH($J2158,SorP!$B$1:$B$6230,0))))</f>
        <v/>
      </c>
      <c r="U2158" s="240"/>
      <c r="V2158" s="274" t="e">
        <f>IF(C2158="",NA(),MATCH($B2158&amp;$C2158,'Smelter Look-up'!$J:$J,0))</f>
        <v>#N/A</v>
      </c>
      <c r="W2158" s="275"/>
      <c r="X2158" s="275">
        <f t="shared" ca="1" si="304"/>
        <v>0</v>
      </c>
      <c r="Y2158" s="275"/>
      <c r="Z2158" s="275"/>
      <c r="AB2158" s="277" t="str">
        <f t="shared" si="305"/>
        <v/>
      </c>
    </row>
    <row r="2159" spans="1:28" s="276" customFormat="1" ht="20.25">
      <c r="A2159" s="330"/>
      <c r="B2159" s="216" t="str">
        <f>IF(LEN(A2159)=0,"",INDEX('Smelter Look-up'!$A:$A,MATCH($A2159,'Smelter Look-up'!$E:$E,0)))</f>
        <v/>
      </c>
      <c r="C2159" s="220" t="str">
        <f>IF(LEN(A2159)=0,"",INDEX('Smelter Look-up'!$C:$C,MATCH($A2159,'Smelter Look-up'!$E:$E,0)))</f>
        <v/>
      </c>
      <c r="D2159" s="282"/>
      <c r="E2159" s="216" t="str">
        <f ca="1">IF(ISERROR($V2159),"",OFFSET('Smelter Look-up'!$D$4,$V2159-4,0)&amp;"")</f>
        <v/>
      </c>
      <c r="F2159" s="216" t="str">
        <f ca="1">IF(ISERROR($V2159),"",OFFSET('Smelter Look-up'!$E$4,$V2159-4,0))</f>
        <v/>
      </c>
      <c r="G2159" s="216" t="str">
        <f ca="1">IF(C2159=$X$4,"Enter smelter details",IF(ISERROR($V2159),"",OFFSET('Smelter Look-up'!$F$4,$V2159-4,0)))</f>
        <v/>
      </c>
      <c r="H2159" s="217" t="str">
        <f ca="1">IF(ISERROR($V2159),"",OFFSET('Smelter Look-up'!$G$4,$V2159-4,0))</f>
        <v/>
      </c>
      <c r="I2159" s="218" t="str">
        <f ca="1">IF(ISERROR($V2159),"",OFFSET('Smelter Look-up'!$H$4,$V2159-4,0))</f>
        <v/>
      </c>
      <c r="J2159" s="218" t="str">
        <f ca="1">IF(ISERROR($V2159),"",OFFSET('Smelter Look-up'!$I$4,$V2159-4,0))</f>
        <v/>
      </c>
      <c r="K2159" s="272"/>
      <c r="L2159" s="272"/>
      <c r="M2159" s="272"/>
      <c r="N2159" s="272"/>
      <c r="O2159" s="272"/>
      <c r="P2159" s="219"/>
      <c r="Q2159" s="273"/>
      <c r="R2159" s="216" t="str">
        <f ca="1">IF(ISERROR($V2159),"",OFFSET('Smelter Look-up'!$C$4,$V2159-4,0)&amp;"")</f>
        <v/>
      </c>
      <c r="S2159" s="224" t="str">
        <f t="shared" ca="1" si="303"/>
        <v/>
      </c>
      <c r="T2159" s="224" t="str">
        <f ca="1">IF(B2159="","",IF(ISERROR(MATCH($J2159,SorP!$B$1:$B$6230,0)),"",INDIRECT("'SorP'!$A$"&amp;MATCH($J2159,SorP!$B$1:$B$6230,0))))</f>
        <v/>
      </c>
      <c r="U2159" s="240"/>
      <c r="V2159" s="274" t="e">
        <f>IF(C2159="",NA(),MATCH($B2159&amp;$C2159,'Smelter Look-up'!$J:$J,0))</f>
        <v>#N/A</v>
      </c>
      <c r="W2159" s="275"/>
      <c r="X2159" s="275">
        <f t="shared" ca="1" si="304"/>
        <v>0</v>
      </c>
      <c r="Y2159" s="275"/>
      <c r="Z2159" s="275"/>
      <c r="AB2159" s="277" t="str">
        <f t="shared" si="305"/>
        <v/>
      </c>
    </row>
    <row r="2160" spans="1:28" s="276" customFormat="1" ht="20.25">
      <c r="A2160" s="330"/>
      <c r="B2160" s="216" t="str">
        <f>IF(LEN(A2160)=0,"",INDEX('Smelter Look-up'!$A:$A,MATCH($A2160,'Smelter Look-up'!$E:$E,0)))</f>
        <v/>
      </c>
      <c r="C2160" s="220" t="str">
        <f>IF(LEN(A2160)=0,"",INDEX('Smelter Look-up'!$C:$C,MATCH($A2160,'Smelter Look-up'!$E:$E,0)))</f>
        <v/>
      </c>
      <c r="D2160" s="282"/>
      <c r="E2160" s="216" t="str">
        <f ca="1">IF(ISERROR($V2160),"",OFFSET('Smelter Look-up'!$D$4,$V2160-4,0)&amp;"")</f>
        <v/>
      </c>
      <c r="F2160" s="216" t="str">
        <f ca="1">IF(ISERROR($V2160),"",OFFSET('Smelter Look-up'!$E$4,$V2160-4,0))</f>
        <v/>
      </c>
      <c r="G2160" s="216" t="str">
        <f ca="1">IF(C2160=$X$4,"Enter smelter details",IF(ISERROR($V2160),"",OFFSET('Smelter Look-up'!$F$4,$V2160-4,0)))</f>
        <v/>
      </c>
      <c r="H2160" s="217" t="str">
        <f ca="1">IF(ISERROR($V2160),"",OFFSET('Smelter Look-up'!$G$4,$V2160-4,0))</f>
        <v/>
      </c>
      <c r="I2160" s="218" t="str">
        <f ca="1">IF(ISERROR($V2160),"",OFFSET('Smelter Look-up'!$H$4,$V2160-4,0))</f>
        <v/>
      </c>
      <c r="J2160" s="218" t="str">
        <f ca="1">IF(ISERROR($V2160),"",OFFSET('Smelter Look-up'!$I$4,$V2160-4,0))</f>
        <v/>
      </c>
      <c r="K2160" s="272"/>
      <c r="L2160" s="272"/>
      <c r="M2160" s="272"/>
      <c r="N2160" s="272"/>
      <c r="O2160" s="272"/>
      <c r="P2160" s="219"/>
      <c r="Q2160" s="273"/>
      <c r="R2160" s="216" t="str">
        <f ca="1">IF(ISERROR($V2160),"",OFFSET('Smelter Look-up'!$C$4,$V2160-4,0)&amp;"")</f>
        <v/>
      </c>
      <c r="S2160" s="224" t="str">
        <f t="shared" ca="1" si="303"/>
        <v/>
      </c>
      <c r="T2160" s="224" t="str">
        <f ca="1">IF(B2160="","",IF(ISERROR(MATCH($J2160,SorP!$B$1:$B$6230,0)),"",INDIRECT("'SorP'!$A$"&amp;MATCH($J2160,SorP!$B$1:$B$6230,0))))</f>
        <v/>
      </c>
      <c r="U2160" s="240"/>
      <c r="V2160" s="274" t="e">
        <f>IF(C2160="",NA(),MATCH($B2160&amp;$C2160,'Smelter Look-up'!$J:$J,0))</f>
        <v>#N/A</v>
      </c>
      <c r="W2160" s="275"/>
      <c r="X2160" s="275">
        <f t="shared" ca="1" si="304"/>
        <v>0</v>
      </c>
      <c r="Y2160" s="275"/>
      <c r="Z2160" s="275"/>
      <c r="AB2160" s="277" t="str">
        <f t="shared" si="305"/>
        <v/>
      </c>
    </row>
    <row r="2161" spans="1:28" s="276" customFormat="1" ht="20.25">
      <c r="A2161" s="330"/>
      <c r="B2161" s="216" t="str">
        <f>IF(LEN(A2161)=0,"",INDEX('Smelter Look-up'!$A:$A,MATCH($A2161,'Smelter Look-up'!$E:$E,0)))</f>
        <v/>
      </c>
      <c r="C2161" s="220" t="str">
        <f>IF(LEN(A2161)=0,"",INDEX('Smelter Look-up'!$C:$C,MATCH($A2161,'Smelter Look-up'!$E:$E,0)))</f>
        <v/>
      </c>
      <c r="D2161" s="282"/>
      <c r="E2161" s="216" t="str">
        <f ca="1">IF(ISERROR($V2161),"",OFFSET('Smelter Look-up'!$D$4,$V2161-4,0)&amp;"")</f>
        <v/>
      </c>
      <c r="F2161" s="216" t="str">
        <f ca="1">IF(ISERROR($V2161),"",OFFSET('Smelter Look-up'!$E$4,$V2161-4,0))</f>
        <v/>
      </c>
      <c r="G2161" s="216" t="str">
        <f ca="1">IF(C2161=$X$4,"Enter smelter details",IF(ISERROR($V2161),"",OFFSET('Smelter Look-up'!$F$4,$V2161-4,0)))</f>
        <v/>
      </c>
      <c r="H2161" s="217" t="str">
        <f ca="1">IF(ISERROR($V2161),"",OFFSET('Smelter Look-up'!$G$4,$V2161-4,0))</f>
        <v/>
      </c>
      <c r="I2161" s="218" t="str">
        <f ca="1">IF(ISERROR($V2161),"",OFFSET('Smelter Look-up'!$H$4,$V2161-4,0))</f>
        <v/>
      </c>
      <c r="J2161" s="218" t="str">
        <f ca="1">IF(ISERROR($V2161),"",OFFSET('Smelter Look-up'!$I$4,$V2161-4,0))</f>
        <v/>
      </c>
      <c r="K2161" s="272"/>
      <c r="L2161" s="272"/>
      <c r="M2161" s="272"/>
      <c r="N2161" s="272"/>
      <c r="O2161" s="272"/>
      <c r="P2161" s="219"/>
      <c r="Q2161" s="273"/>
      <c r="R2161" s="216" t="str">
        <f ca="1">IF(ISERROR($V2161),"",OFFSET('Smelter Look-up'!$C$4,$V2161-4,0)&amp;"")</f>
        <v/>
      </c>
      <c r="S2161" s="224" t="str">
        <f t="shared" ca="1" si="303"/>
        <v/>
      </c>
      <c r="T2161" s="224" t="str">
        <f ca="1">IF(B2161="","",IF(ISERROR(MATCH($J2161,SorP!$B$1:$B$6230,0)),"",INDIRECT("'SorP'!$A$"&amp;MATCH($J2161,SorP!$B$1:$B$6230,0))))</f>
        <v/>
      </c>
      <c r="U2161" s="240"/>
      <c r="V2161" s="274" t="e">
        <f>IF(C2161="",NA(),MATCH($B2161&amp;$C2161,'Smelter Look-up'!$J:$J,0))</f>
        <v>#N/A</v>
      </c>
      <c r="W2161" s="275"/>
      <c r="X2161" s="275">
        <f t="shared" ca="1" si="304"/>
        <v>0</v>
      </c>
      <c r="Y2161" s="275"/>
      <c r="Z2161" s="275"/>
      <c r="AB2161" s="277" t="str">
        <f t="shared" si="305"/>
        <v/>
      </c>
    </row>
    <row r="2162" spans="1:28" s="276" customFormat="1" ht="20.25">
      <c r="A2162" s="330"/>
      <c r="B2162" s="216" t="str">
        <f>IF(LEN(A2162)=0,"",INDEX('Smelter Look-up'!$A:$A,MATCH($A2162,'Smelter Look-up'!$E:$E,0)))</f>
        <v/>
      </c>
      <c r="C2162" s="220" t="str">
        <f>IF(LEN(A2162)=0,"",INDEX('Smelter Look-up'!$C:$C,MATCH($A2162,'Smelter Look-up'!$E:$E,0)))</f>
        <v/>
      </c>
      <c r="D2162" s="282"/>
      <c r="E2162" s="216" t="str">
        <f ca="1">IF(ISERROR($V2162),"",OFFSET('Smelter Look-up'!$D$4,$V2162-4,0)&amp;"")</f>
        <v/>
      </c>
      <c r="F2162" s="216" t="str">
        <f ca="1">IF(ISERROR($V2162),"",OFFSET('Smelter Look-up'!$E$4,$V2162-4,0))</f>
        <v/>
      </c>
      <c r="G2162" s="216" t="str">
        <f ca="1">IF(C2162=$X$4,"Enter smelter details",IF(ISERROR($V2162),"",OFFSET('Smelter Look-up'!$F$4,$V2162-4,0)))</f>
        <v/>
      </c>
      <c r="H2162" s="217" t="str">
        <f ca="1">IF(ISERROR($V2162),"",OFFSET('Smelter Look-up'!$G$4,$V2162-4,0))</f>
        <v/>
      </c>
      <c r="I2162" s="218" t="str">
        <f ca="1">IF(ISERROR($V2162),"",OFFSET('Smelter Look-up'!$H$4,$V2162-4,0))</f>
        <v/>
      </c>
      <c r="J2162" s="218" t="str">
        <f ca="1">IF(ISERROR($V2162),"",OFFSET('Smelter Look-up'!$I$4,$V2162-4,0))</f>
        <v/>
      </c>
      <c r="K2162" s="272"/>
      <c r="L2162" s="272"/>
      <c r="M2162" s="272"/>
      <c r="N2162" s="272"/>
      <c r="O2162" s="272"/>
      <c r="P2162" s="219"/>
      <c r="Q2162" s="273"/>
      <c r="R2162" s="216" t="str">
        <f ca="1">IF(ISERROR($V2162),"",OFFSET('Smelter Look-up'!$C$4,$V2162-4,0)&amp;"")</f>
        <v/>
      </c>
      <c r="S2162" s="224" t="str">
        <f t="shared" ca="1" si="303"/>
        <v/>
      </c>
      <c r="T2162" s="224" t="str">
        <f ca="1">IF(B2162="","",IF(ISERROR(MATCH($J2162,SorP!$B$1:$B$6230,0)),"",INDIRECT("'SorP'!$A$"&amp;MATCH($J2162,SorP!$B$1:$B$6230,0))))</f>
        <v/>
      </c>
      <c r="U2162" s="240"/>
      <c r="V2162" s="274" t="e">
        <f>IF(C2162="",NA(),MATCH($B2162&amp;$C2162,'Smelter Look-up'!$J:$J,0))</f>
        <v>#N/A</v>
      </c>
      <c r="W2162" s="275"/>
      <c r="X2162" s="275">
        <f t="shared" ca="1" si="304"/>
        <v>0</v>
      </c>
      <c r="Y2162" s="275"/>
      <c r="Z2162" s="275"/>
      <c r="AB2162" s="277" t="str">
        <f t="shared" si="305"/>
        <v/>
      </c>
    </row>
    <row r="2163" spans="1:28" s="276" customFormat="1" ht="20.25">
      <c r="A2163" s="330"/>
      <c r="B2163" s="216" t="str">
        <f>IF(LEN(A2163)=0,"",INDEX('Smelter Look-up'!$A:$A,MATCH($A2163,'Smelter Look-up'!$E:$E,0)))</f>
        <v/>
      </c>
      <c r="C2163" s="220" t="str">
        <f>IF(LEN(A2163)=0,"",INDEX('Smelter Look-up'!$C:$C,MATCH($A2163,'Smelter Look-up'!$E:$E,0)))</f>
        <v/>
      </c>
      <c r="D2163" s="282"/>
      <c r="E2163" s="216" t="str">
        <f ca="1">IF(ISERROR($V2163),"",OFFSET('Smelter Look-up'!$D$4,$V2163-4,0)&amp;"")</f>
        <v/>
      </c>
      <c r="F2163" s="216" t="str">
        <f ca="1">IF(ISERROR($V2163),"",OFFSET('Smelter Look-up'!$E$4,$V2163-4,0))</f>
        <v/>
      </c>
      <c r="G2163" s="216" t="str">
        <f ca="1">IF(C2163=$X$4,"Enter smelter details",IF(ISERROR($V2163),"",OFFSET('Smelter Look-up'!$F$4,$V2163-4,0)))</f>
        <v/>
      </c>
      <c r="H2163" s="217" t="str">
        <f ca="1">IF(ISERROR($V2163),"",OFFSET('Smelter Look-up'!$G$4,$V2163-4,0))</f>
        <v/>
      </c>
      <c r="I2163" s="218" t="str">
        <f ca="1">IF(ISERROR($V2163),"",OFFSET('Smelter Look-up'!$H$4,$V2163-4,0))</f>
        <v/>
      </c>
      <c r="J2163" s="218" t="str">
        <f ca="1">IF(ISERROR($V2163),"",OFFSET('Smelter Look-up'!$I$4,$V2163-4,0))</f>
        <v/>
      </c>
      <c r="K2163" s="272"/>
      <c r="L2163" s="272"/>
      <c r="M2163" s="272"/>
      <c r="N2163" s="272"/>
      <c r="O2163" s="272"/>
      <c r="P2163" s="219"/>
      <c r="Q2163" s="273"/>
      <c r="R2163" s="216" t="str">
        <f ca="1">IF(ISERROR($V2163),"",OFFSET('Smelter Look-up'!$C$4,$V2163-4,0)&amp;"")</f>
        <v/>
      </c>
      <c r="S2163" s="224" t="str">
        <f t="shared" ca="1" si="303"/>
        <v/>
      </c>
      <c r="T2163" s="224" t="str">
        <f ca="1">IF(B2163="","",IF(ISERROR(MATCH($J2163,SorP!$B$1:$B$6230,0)),"",INDIRECT("'SorP'!$A$"&amp;MATCH($J2163,SorP!$B$1:$B$6230,0))))</f>
        <v/>
      </c>
      <c r="U2163" s="240"/>
      <c r="V2163" s="274" t="e">
        <f>IF(C2163="",NA(),MATCH($B2163&amp;$C2163,'Smelter Look-up'!$J:$J,0))</f>
        <v>#N/A</v>
      </c>
      <c r="W2163" s="275"/>
      <c r="X2163" s="275">
        <f t="shared" ca="1" si="304"/>
        <v>0</v>
      </c>
      <c r="Y2163" s="275"/>
      <c r="Z2163" s="275"/>
      <c r="AB2163" s="277" t="str">
        <f t="shared" si="305"/>
        <v/>
      </c>
    </row>
    <row r="2164" spans="1:28" s="276" customFormat="1" ht="20.25">
      <c r="A2164" s="330"/>
      <c r="B2164" s="216" t="str">
        <f>IF(LEN(A2164)=0,"",INDEX('Smelter Look-up'!$A:$A,MATCH($A2164,'Smelter Look-up'!$E:$E,0)))</f>
        <v/>
      </c>
      <c r="C2164" s="220" t="str">
        <f>IF(LEN(A2164)=0,"",INDEX('Smelter Look-up'!$C:$C,MATCH($A2164,'Smelter Look-up'!$E:$E,0)))</f>
        <v/>
      </c>
      <c r="D2164" s="282"/>
      <c r="E2164" s="216" t="str">
        <f ca="1">IF(ISERROR($V2164),"",OFFSET('Smelter Look-up'!$D$4,$V2164-4,0)&amp;"")</f>
        <v/>
      </c>
      <c r="F2164" s="216" t="str">
        <f ca="1">IF(ISERROR($V2164),"",OFFSET('Smelter Look-up'!$E$4,$V2164-4,0))</f>
        <v/>
      </c>
      <c r="G2164" s="216" t="str">
        <f ca="1">IF(C2164=$X$4,"Enter smelter details",IF(ISERROR($V2164),"",OFFSET('Smelter Look-up'!$F$4,$V2164-4,0)))</f>
        <v/>
      </c>
      <c r="H2164" s="217" t="str">
        <f ca="1">IF(ISERROR($V2164),"",OFFSET('Smelter Look-up'!$G$4,$V2164-4,0))</f>
        <v/>
      </c>
      <c r="I2164" s="218" t="str">
        <f ca="1">IF(ISERROR($V2164),"",OFFSET('Smelter Look-up'!$H$4,$V2164-4,0))</f>
        <v/>
      </c>
      <c r="J2164" s="218" t="str">
        <f ca="1">IF(ISERROR($V2164),"",OFFSET('Smelter Look-up'!$I$4,$V2164-4,0))</f>
        <v/>
      </c>
      <c r="K2164" s="272"/>
      <c r="L2164" s="272"/>
      <c r="M2164" s="272"/>
      <c r="N2164" s="272"/>
      <c r="O2164" s="272"/>
      <c r="P2164" s="219"/>
      <c r="Q2164" s="273"/>
      <c r="R2164" s="216" t="str">
        <f ca="1">IF(ISERROR($V2164),"",OFFSET('Smelter Look-up'!$C$4,$V2164-4,0)&amp;"")</f>
        <v/>
      </c>
      <c r="S2164" s="224" t="str">
        <f t="shared" ca="1" si="303"/>
        <v/>
      </c>
      <c r="T2164" s="224" t="str">
        <f ca="1">IF(B2164="","",IF(ISERROR(MATCH($J2164,SorP!$B$1:$B$6230,0)),"",INDIRECT("'SorP'!$A$"&amp;MATCH($J2164,SorP!$B$1:$B$6230,0))))</f>
        <v/>
      </c>
      <c r="U2164" s="240"/>
      <c r="V2164" s="274" t="e">
        <f>IF(C2164="",NA(),MATCH($B2164&amp;$C2164,'Smelter Look-up'!$J:$J,0))</f>
        <v>#N/A</v>
      </c>
      <c r="W2164" s="275"/>
      <c r="X2164" s="275">
        <f t="shared" ca="1" si="304"/>
        <v>0</v>
      </c>
      <c r="Y2164" s="275"/>
      <c r="Z2164" s="275"/>
      <c r="AB2164" s="277" t="str">
        <f t="shared" si="305"/>
        <v/>
      </c>
    </row>
    <row r="2165" spans="1:28" s="276" customFormat="1" ht="20.25">
      <c r="A2165" s="330"/>
      <c r="B2165" s="216" t="str">
        <f>IF(LEN(A2165)=0,"",INDEX('Smelter Look-up'!$A:$A,MATCH($A2165,'Smelter Look-up'!$E:$E,0)))</f>
        <v/>
      </c>
      <c r="C2165" s="220" t="str">
        <f>IF(LEN(A2165)=0,"",INDEX('Smelter Look-up'!$C:$C,MATCH($A2165,'Smelter Look-up'!$E:$E,0)))</f>
        <v/>
      </c>
      <c r="D2165" s="282"/>
      <c r="E2165" s="216" t="str">
        <f ca="1">IF(ISERROR($V2165),"",OFFSET('Smelter Look-up'!$D$4,$V2165-4,0)&amp;"")</f>
        <v/>
      </c>
      <c r="F2165" s="216" t="str">
        <f ca="1">IF(ISERROR($V2165),"",OFFSET('Smelter Look-up'!$E$4,$V2165-4,0))</f>
        <v/>
      </c>
      <c r="G2165" s="216" t="str">
        <f ca="1">IF(C2165=$X$4,"Enter smelter details",IF(ISERROR($V2165),"",OFFSET('Smelter Look-up'!$F$4,$V2165-4,0)))</f>
        <v/>
      </c>
      <c r="H2165" s="217" t="str">
        <f ca="1">IF(ISERROR($V2165),"",OFFSET('Smelter Look-up'!$G$4,$V2165-4,0))</f>
        <v/>
      </c>
      <c r="I2165" s="218" t="str">
        <f ca="1">IF(ISERROR($V2165),"",OFFSET('Smelter Look-up'!$H$4,$V2165-4,0))</f>
        <v/>
      </c>
      <c r="J2165" s="218" t="str">
        <f ca="1">IF(ISERROR($V2165),"",OFFSET('Smelter Look-up'!$I$4,$V2165-4,0))</f>
        <v/>
      </c>
      <c r="K2165" s="272"/>
      <c r="L2165" s="272"/>
      <c r="M2165" s="272"/>
      <c r="N2165" s="272"/>
      <c r="O2165" s="272"/>
      <c r="P2165" s="219"/>
      <c r="Q2165" s="273"/>
      <c r="R2165" s="216" t="str">
        <f ca="1">IF(ISERROR($V2165),"",OFFSET('Smelter Look-up'!$C$4,$V2165-4,0)&amp;"")</f>
        <v/>
      </c>
      <c r="S2165" s="224" t="str">
        <f t="shared" ca="1" si="303"/>
        <v/>
      </c>
      <c r="T2165" s="224" t="str">
        <f ca="1">IF(B2165="","",IF(ISERROR(MATCH($J2165,SorP!$B$1:$B$6230,0)),"",INDIRECT("'SorP'!$A$"&amp;MATCH($J2165,SorP!$B$1:$B$6230,0))))</f>
        <v/>
      </c>
      <c r="U2165" s="240"/>
      <c r="V2165" s="274" t="e">
        <f>IF(C2165="",NA(),MATCH($B2165&amp;$C2165,'Smelter Look-up'!$J:$J,0))</f>
        <v>#N/A</v>
      </c>
      <c r="W2165" s="275"/>
      <c r="X2165" s="275">
        <f t="shared" ca="1" si="304"/>
        <v>0</v>
      </c>
      <c r="Y2165" s="275"/>
      <c r="Z2165" s="275"/>
      <c r="AB2165" s="277" t="str">
        <f t="shared" si="305"/>
        <v/>
      </c>
    </row>
    <row r="2166" spans="1:28" s="276" customFormat="1" ht="20.25">
      <c r="A2166" s="330"/>
      <c r="B2166" s="216" t="str">
        <f>IF(LEN(A2166)=0,"",INDEX('Smelter Look-up'!$A:$A,MATCH($A2166,'Smelter Look-up'!$E:$E,0)))</f>
        <v/>
      </c>
      <c r="C2166" s="220" t="str">
        <f>IF(LEN(A2166)=0,"",INDEX('Smelter Look-up'!$C:$C,MATCH($A2166,'Smelter Look-up'!$E:$E,0)))</f>
        <v/>
      </c>
      <c r="D2166" s="282"/>
      <c r="E2166" s="216" t="str">
        <f ca="1">IF(ISERROR($V2166),"",OFFSET('Smelter Look-up'!$D$4,$V2166-4,0)&amp;"")</f>
        <v/>
      </c>
      <c r="F2166" s="216" t="str">
        <f ca="1">IF(ISERROR($V2166),"",OFFSET('Smelter Look-up'!$E$4,$V2166-4,0))</f>
        <v/>
      </c>
      <c r="G2166" s="216" t="str">
        <f ca="1">IF(C2166=$X$4,"Enter smelter details",IF(ISERROR($V2166),"",OFFSET('Smelter Look-up'!$F$4,$V2166-4,0)))</f>
        <v/>
      </c>
      <c r="H2166" s="217" t="str">
        <f ca="1">IF(ISERROR($V2166),"",OFFSET('Smelter Look-up'!$G$4,$V2166-4,0))</f>
        <v/>
      </c>
      <c r="I2166" s="218" t="str">
        <f ca="1">IF(ISERROR($V2166),"",OFFSET('Smelter Look-up'!$H$4,$V2166-4,0))</f>
        <v/>
      </c>
      <c r="J2166" s="218" t="str">
        <f ca="1">IF(ISERROR($V2166),"",OFFSET('Smelter Look-up'!$I$4,$V2166-4,0))</f>
        <v/>
      </c>
      <c r="K2166" s="272"/>
      <c r="L2166" s="272"/>
      <c r="M2166" s="272"/>
      <c r="N2166" s="272"/>
      <c r="O2166" s="272"/>
      <c r="P2166" s="219"/>
      <c r="Q2166" s="273"/>
      <c r="R2166" s="216" t="str">
        <f ca="1">IF(ISERROR($V2166),"",OFFSET('Smelter Look-up'!$C$4,$V2166-4,0)&amp;"")</f>
        <v/>
      </c>
      <c r="S2166" s="224" t="str">
        <f t="shared" ca="1" si="303"/>
        <v/>
      </c>
      <c r="T2166" s="224" t="str">
        <f ca="1">IF(B2166="","",IF(ISERROR(MATCH($J2166,SorP!$B$1:$B$6230,0)),"",INDIRECT("'SorP'!$A$"&amp;MATCH($J2166,SorP!$B$1:$B$6230,0))))</f>
        <v/>
      </c>
      <c r="U2166" s="240"/>
      <c r="V2166" s="274" t="e">
        <f>IF(C2166="",NA(),MATCH($B2166&amp;$C2166,'Smelter Look-up'!$J:$J,0))</f>
        <v>#N/A</v>
      </c>
      <c r="W2166" s="275"/>
      <c r="X2166" s="275">
        <f t="shared" ca="1" si="304"/>
        <v>0</v>
      </c>
      <c r="Y2166" s="275"/>
      <c r="Z2166" s="275"/>
      <c r="AB2166" s="277" t="str">
        <f t="shared" si="305"/>
        <v/>
      </c>
    </row>
    <row r="2167" spans="1:28" s="276" customFormat="1" ht="20.25">
      <c r="A2167" s="330"/>
      <c r="B2167" s="216" t="str">
        <f>IF(LEN(A2167)=0,"",INDEX('Smelter Look-up'!$A:$A,MATCH($A2167,'Smelter Look-up'!$E:$E,0)))</f>
        <v/>
      </c>
      <c r="C2167" s="220" t="str">
        <f>IF(LEN(A2167)=0,"",INDEX('Smelter Look-up'!$C:$C,MATCH($A2167,'Smelter Look-up'!$E:$E,0)))</f>
        <v/>
      </c>
      <c r="D2167" s="282"/>
      <c r="E2167" s="216" t="str">
        <f ca="1">IF(ISERROR($V2167),"",OFFSET('Smelter Look-up'!$D$4,$V2167-4,0)&amp;"")</f>
        <v/>
      </c>
      <c r="F2167" s="216" t="str">
        <f ca="1">IF(ISERROR($V2167),"",OFFSET('Smelter Look-up'!$E$4,$V2167-4,0))</f>
        <v/>
      </c>
      <c r="G2167" s="216" t="str">
        <f ca="1">IF(C2167=$X$4,"Enter smelter details",IF(ISERROR($V2167),"",OFFSET('Smelter Look-up'!$F$4,$V2167-4,0)))</f>
        <v/>
      </c>
      <c r="H2167" s="217" t="str">
        <f ca="1">IF(ISERROR($V2167),"",OFFSET('Smelter Look-up'!$G$4,$V2167-4,0))</f>
        <v/>
      </c>
      <c r="I2167" s="218" t="str">
        <f ca="1">IF(ISERROR($V2167),"",OFFSET('Smelter Look-up'!$H$4,$V2167-4,0))</f>
        <v/>
      </c>
      <c r="J2167" s="218" t="str">
        <f ca="1">IF(ISERROR($V2167),"",OFFSET('Smelter Look-up'!$I$4,$V2167-4,0))</f>
        <v/>
      </c>
      <c r="K2167" s="272"/>
      <c r="L2167" s="272"/>
      <c r="M2167" s="272"/>
      <c r="N2167" s="272"/>
      <c r="O2167" s="272"/>
      <c r="P2167" s="219"/>
      <c r="Q2167" s="273"/>
      <c r="R2167" s="216" t="str">
        <f ca="1">IF(ISERROR($V2167),"",OFFSET('Smelter Look-up'!$C$4,$V2167-4,0)&amp;"")</f>
        <v/>
      </c>
      <c r="S2167" s="224" t="str">
        <f t="shared" ca="1" si="303"/>
        <v/>
      </c>
      <c r="T2167" s="224" t="str">
        <f ca="1">IF(B2167="","",IF(ISERROR(MATCH($J2167,SorP!$B$1:$B$6230,0)),"",INDIRECT("'SorP'!$A$"&amp;MATCH($J2167,SorP!$B$1:$B$6230,0))))</f>
        <v/>
      </c>
      <c r="U2167" s="240"/>
      <c r="V2167" s="274" t="e">
        <f>IF(C2167="",NA(),MATCH($B2167&amp;$C2167,'Smelter Look-up'!$J:$J,0))</f>
        <v>#N/A</v>
      </c>
      <c r="W2167" s="275"/>
      <c r="X2167" s="275">
        <f t="shared" ca="1" si="304"/>
        <v>0</v>
      </c>
      <c r="Y2167" s="275"/>
      <c r="Z2167" s="275"/>
      <c r="AB2167" s="277" t="str">
        <f t="shared" si="305"/>
        <v/>
      </c>
    </row>
    <row r="2168" spans="1:28" s="276" customFormat="1" ht="20.25">
      <c r="A2168" s="330"/>
      <c r="B2168" s="216" t="str">
        <f>IF(LEN(A2168)=0,"",INDEX('Smelter Look-up'!$A:$A,MATCH($A2168,'Smelter Look-up'!$E:$E,0)))</f>
        <v/>
      </c>
      <c r="C2168" s="220" t="str">
        <f>IF(LEN(A2168)=0,"",INDEX('Smelter Look-up'!$C:$C,MATCH($A2168,'Smelter Look-up'!$E:$E,0)))</f>
        <v/>
      </c>
      <c r="D2168" s="282"/>
      <c r="E2168" s="216" t="str">
        <f ca="1">IF(ISERROR($V2168),"",OFFSET('Smelter Look-up'!$D$4,$V2168-4,0)&amp;"")</f>
        <v/>
      </c>
      <c r="F2168" s="216" t="str">
        <f ca="1">IF(ISERROR($V2168),"",OFFSET('Smelter Look-up'!$E$4,$V2168-4,0))</f>
        <v/>
      </c>
      <c r="G2168" s="216" t="str">
        <f ca="1">IF(C2168=$X$4,"Enter smelter details",IF(ISERROR($V2168),"",OFFSET('Smelter Look-up'!$F$4,$V2168-4,0)))</f>
        <v/>
      </c>
      <c r="H2168" s="217" t="str">
        <f ca="1">IF(ISERROR($V2168),"",OFFSET('Smelter Look-up'!$G$4,$V2168-4,0))</f>
        <v/>
      </c>
      <c r="I2168" s="218" t="str">
        <f ca="1">IF(ISERROR($V2168),"",OFFSET('Smelter Look-up'!$H$4,$V2168-4,0))</f>
        <v/>
      </c>
      <c r="J2168" s="218" t="str">
        <f ca="1">IF(ISERROR($V2168),"",OFFSET('Smelter Look-up'!$I$4,$V2168-4,0))</f>
        <v/>
      </c>
      <c r="K2168" s="272"/>
      <c r="L2168" s="272"/>
      <c r="M2168" s="272"/>
      <c r="N2168" s="272"/>
      <c r="O2168" s="272"/>
      <c r="P2168" s="219"/>
      <c r="Q2168" s="273"/>
      <c r="R2168" s="216" t="str">
        <f ca="1">IF(ISERROR($V2168),"",OFFSET('Smelter Look-up'!$C$4,$V2168-4,0)&amp;"")</f>
        <v/>
      </c>
      <c r="S2168" s="224" t="str">
        <f t="shared" ca="1" si="303"/>
        <v/>
      </c>
      <c r="T2168" s="224" t="str">
        <f ca="1">IF(B2168="","",IF(ISERROR(MATCH($J2168,SorP!$B$1:$B$6230,0)),"",INDIRECT("'SorP'!$A$"&amp;MATCH($J2168,SorP!$B$1:$B$6230,0))))</f>
        <v/>
      </c>
      <c r="U2168" s="240"/>
      <c r="V2168" s="274" t="e">
        <f>IF(C2168="",NA(),MATCH($B2168&amp;$C2168,'Smelter Look-up'!$J:$J,0))</f>
        <v>#N/A</v>
      </c>
      <c r="W2168" s="275"/>
      <c r="X2168" s="275">
        <f t="shared" ca="1" si="304"/>
        <v>0</v>
      </c>
      <c r="Y2168" s="275"/>
      <c r="Z2168" s="275"/>
      <c r="AB2168" s="277" t="str">
        <f t="shared" si="305"/>
        <v/>
      </c>
    </row>
    <row r="2169" spans="1:28" s="276" customFormat="1" ht="20.25">
      <c r="A2169" s="330"/>
      <c r="B2169" s="216" t="str">
        <f>IF(LEN(A2169)=0,"",INDEX('Smelter Look-up'!$A:$A,MATCH($A2169,'Smelter Look-up'!$E:$E,0)))</f>
        <v/>
      </c>
      <c r="C2169" s="220" t="str">
        <f>IF(LEN(A2169)=0,"",INDEX('Smelter Look-up'!$C:$C,MATCH($A2169,'Smelter Look-up'!$E:$E,0)))</f>
        <v/>
      </c>
      <c r="D2169" s="282"/>
      <c r="E2169" s="216" t="str">
        <f ca="1">IF(ISERROR($V2169),"",OFFSET('Smelter Look-up'!$D$4,$V2169-4,0)&amp;"")</f>
        <v/>
      </c>
      <c r="F2169" s="216" t="str">
        <f ca="1">IF(ISERROR($V2169),"",OFFSET('Smelter Look-up'!$E$4,$V2169-4,0))</f>
        <v/>
      </c>
      <c r="G2169" s="216" t="str">
        <f ca="1">IF(C2169=$X$4,"Enter smelter details",IF(ISERROR($V2169),"",OFFSET('Smelter Look-up'!$F$4,$V2169-4,0)))</f>
        <v/>
      </c>
      <c r="H2169" s="217" t="str">
        <f ca="1">IF(ISERROR($V2169),"",OFFSET('Smelter Look-up'!$G$4,$V2169-4,0))</f>
        <v/>
      </c>
      <c r="I2169" s="218" t="str">
        <f ca="1">IF(ISERROR($V2169),"",OFFSET('Smelter Look-up'!$H$4,$V2169-4,0))</f>
        <v/>
      </c>
      <c r="J2169" s="218" t="str">
        <f ca="1">IF(ISERROR($V2169),"",OFFSET('Smelter Look-up'!$I$4,$V2169-4,0))</f>
        <v/>
      </c>
      <c r="K2169" s="272"/>
      <c r="L2169" s="272"/>
      <c r="M2169" s="272"/>
      <c r="N2169" s="272"/>
      <c r="O2169" s="272"/>
      <c r="P2169" s="219"/>
      <c r="Q2169" s="273"/>
      <c r="R2169" s="216" t="str">
        <f ca="1">IF(ISERROR($V2169),"",OFFSET('Smelter Look-up'!$C$4,$V2169-4,0)&amp;"")</f>
        <v/>
      </c>
      <c r="S2169" s="224" t="str">
        <f t="shared" ca="1" si="303"/>
        <v/>
      </c>
      <c r="T2169" s="224" t="str">
        <f ca="1">IF(B2169="","",IF(ISERROR(MATCH($J2169,SorP!$B$1:$B$6230,0)),"",INDIRECT("'SorP'!$A$"&amp;MATCH($J2169,SorP!$B$1:$B$6230,0))))</f>
        <v/>
      </c>
      <c r="U2169" s="240"/>
      <c r="V2169" s="274" t="e">
        <f>IF(C2169="",NA(),MATCH($B2169&amp;$C2169,'Smelter Look-up'!$J:$J,0))</f>
        <v>#N/A</v>
      </c>
      <c r="W2169" s="275"/>
      <c r="X2169" s="275">
        <f t="shared" ca="1" si="304"/>
        <v>0</v>
      </c>
      <c r="Y2169" s="275"/>
      <c r="Z2169" s="275"/>
      <c r="AB2169" s="277" t="str">
        <f t="shared" si="305"/>
        <v/>
      </c>
    </row>
    <row r="2170" spans="1:28" s="276" customFormat="1" ht="20.25">
      <c r="A2170" s="330"/>
      <c r="B2170" s="216" t="str">
        <f>IF(LEN(A2170)=0,"",INDEX('Smelter Look-up'!$A:$A,MATCH($A2170,'Smelter Look-up'!$E:$E,0)))</f>
        <v/>
      </c>
      <c r="C2170" s="220" t="str">
        <f>IF(LEN(A2170)=0,"",INDEX('Smelter Look-up'!$C:$C,MATCH($A2170,'Smelter Look-up'!$E:$E,0)))</f>
        <v/>
      </c>
      <c r="D2170" s="282"/>
      <c r="E2170" s="216" t="str">
        <f ca="1">IF(ISERROR($V2170),"",OFFSET('Smelter Look-up'!$D$4,$V2170-4,0)&amp;"")</f>
        <v/>
      </c>
      <c r="F2170" s="216" t="str">
        <f ca="1">IF(ISERROR($V2170),"",OFFSET('Smelter Look-up'!$E$4,$V2170-4,0))</f>
        <v/>
      </c>
      <c r="G2170" s="216" t="str">
        <f ca="1">IF(C2170=$X$4,"Enter smelter details",IF(ISERROR($V2170),"",OFFSET('Smelter Look-up'!$F$4,$V2170-4,0)))</f>
        <v/>
      </c>
      <c r="H2170" s="217" t="str">
        <f ca="1">IF(ISERROR($V2170),"",OFFSET('Smelter Look-up'!$G$4,$V2170-4,0))</f>
        <v/>
      </c>
      <c r="I2170" s="218" t="str">
        <f ca="1">IF(ISERROR($V2170),"",OFFSET('Smelter Look-up'!$H$4,$V2170-4,0))</f>
        <v/>
      </c>
      <c r="J2170" s="218" t="str">
        <f ca="1">IF(ISERROR($V2170),"",OFFSET('Smelter Look-up'!$I$4,$V2170-4,0))</f>
        <v/>
      </c>
      <c r="K2170" s="272"/>
      <c r="L2170" s="272"/>
      <c r="M2170" s="272"/>
      <c r="N2170" s="272"/>
      <c r="O2170" s="272"/>
      <c r="P2170" s="219"/>
      <c r="Q2170" s="273"/>
      <c r="R2170" s="216" t="str">
        <f ca="1">IF(ISERROR($V2170),"",OFFSET('Smelter Look-up'!$C$4,$V2170-4,0)&amp;"")</f>
        <v/>
      </c>
      <c r="S2170" s="224" t="str">
        <f t="shared" ca="1" si="303"/>
        <v/>
      </c>
      <c r="T2170" s="224" t="str">
        <f ca="1">IF(B2170="","",IF(ISERROR(MATCH($J2170,SorP!$B$1:$B$6230,0)),"",INDIRECT("'SorP'!$A$"&amp;MATCH($J2170,SorP!$B$1:$B$6230,0))))</f>
        <v/>
      </c>
      <c r="U2170" s="240"/>
      <c r="V2170" s="274" t="e">
        <f>IF(C2170="",NA(),MATCH($B2170&amp;$C2170,'Smelter Look-up'!$J:$J,0))</f>
        <v>#N/A</v>
      </c>
      <c r="W2170" s="275"/>
      <c r="X2170" s="275">
        <f t="shared" ca="1" si="304"/>
        <v>0</v>
      </c>
      <c r="Y2170" s="275"/>
      <c r="Z2170" s="275"/>
      <c r="AB2170" s="277" t="str">
        <f t="shared" si="305"/>
        <v/>
      </c>
    </row>
    <row r="2171" spans="1:28" s="276" customFormat="1" ht="20.25">
      <c r="A2171" s="330"/>
      <c r="B2171" s="216" t="str">
        <f>IF(LEN(A2171)=0,"",INDEX('Smelter Look-up'!$A:$A,MATCH($A2171,'Smelter Look-up'!$E:$E,0)))</f>
        <v/>
      </c>
      <c r="C2171" s="220" t="str">
        <f>IF(LEN(A2171)=0,"",INDEX('Smelter Look-up'!$C:$C,MATCH($A2171,'Smelter Look-up'!$E:$E,0)))</f>
        <v/>
      </c>
      <c r="D2171" s="282"/>
      <c r="E2171" s="216" t="str">
        <f ca="1">IF(ISERROR($V2171),"",OFFSET('Smelter Look-up'!$D$4,$V2171-4,0)&amp;"")</f>
        <v/>
      </c>
      <c r="F2171" s="216" t="str">
        <f ca="1">IF(ISERROR($V2171),"",OFFSET('Smelter Look-up'!$E$4,$V2171-4,0))</f>
        <v/>
      </c>
      <c r="G2171" s="216" t="str">
        <f ca="1">IF(C2171=$X$4,"Enter smelter details",IF(ISERROR($V2171),"",OFFSET('Smelter Look-up'!$F$4,$V2171-4,0)))</f>
        <v/>
      </c>
      <c r="H2171" s="217" t="str">
        <f ca="1">IF(ISERROR($V2171),"",OFFSET('Smelter Look-up'!$G$4,$V2171-4,0))</f>
        <v/>
      </c>
      <c r="I2171" s="218" t="str">
        <f ca="1">IF(ISERROR($V2171),"",OFFSET('Smelter Look-up'!$H$4,$V2171-4,0))</f>
        <v/>
      </c>
      <c r="J2171" s="218" t="str">
        <f ca="1">IF(ISERROR($V2171),"",OFFSET('Smelter Look-up'!$I$4,$V2171-4,0))</f>
        <v/>
      </c>
      <c r="K2171" s="272"/>
      <c r="L2171" s="272"/>
      <c r="M2171" s="272"/>
      <c r="N2171" s="272"/>
      <c r="O2171" s="272"/>
      <c r="P2171" s="219"/>
      <c r="Q2171" s="273"/>
      <c r="R2171" s="216" t="str">
        <f ca="1">IF(ISERROR($V2171),"",OFFSET('Smelter Look-up'!$C$4,$V2171-4,0)&amp;"")</f>
        <v/>
      </c>
      <c r="S2171" s="224" t="str">
        <f t="shared" ref="S2171" ca="1" si="306">IF(B2171="","",IF(ISERROR(MATCH($E2171,CL,0)),"Unknown",INDIRECT("'C'!$A$"&amp;MATCH($E2171,CL,0)+1)))</f>
        <v/>
      </c>
      <c r="T2171" s="224" t="str">
        <f ca="1">IF(B2171="","",IF(ISERROR(MATCH($J2171,SorP!$B$1:$B$6230,0)),"",INDIRECT("'SorP'!$A$"&amp;MATCH($J2171,SorP!$B$1:$B$6230,0))))</f>
        <v/>
      </c>
      <c r="U2171" s="240"/>
      <c r="V2171" s="274" t="e">
        <f>IF(C2171="",NA(),MATCH($B2171&amp;$C2171,'Smelter Look-up'!$J:$J,0))</f>
        <v>#N/A</v>
      </c>
      <c r="W2171" s="275"/>
      <c r="X2171" s="275">
        <f t="shared" ref="X2171" ca="1" si="307">IF(AND(C2171="Smelter not listed",OR(LEN(D2171)=0,LEN(E2171)=0)),1,0)</f>
        <v>0</v>
      </c>
      <c r="Y2171" s="275"/>
      <c r="Z2171" s="275"/>
      <c r="AB2171" s="277" t="str">
        <f t="shared" ref="AB2171" si="308">B2171&amp;C2171</f>
        <v/>
      </c>
    </row>
    <row r="2172" spans="1:28" s="276" customFormat="1" ht="20.25">
      <c r="A2172" s="330"/>
      <c r="B2172" s="216" t="str">
        <f>IF(LEN(A2172)=0,"",INDEX('Smelter Look-up'!$A:$A,MATCH($A2172,'Smelter Look-up'!$E:$E,0)))</f>
        <v/>
      </c>
      <c r="C2172" s="220" t="str">
        <f>IF(LEN(A2172)=0,"",INDEX('Smelter Look-up'!$C:$C,MATCH($A2172,'Smelter Look-up'!$E:$E,0)))</f>
        <v/>
      </c>
      <c r="D2172" s="282"/>
      <c r="E2172" s="216" t="str">
        <f ca="1">IF(ISERROR($V2172),"",OFFSET('Smelter Look-up'!$D$4,$V2172-4,0)&amp;"")</f>
        <v/>
      </c>
      <c r="F2172" s="216" t="str">
        <f ca="1">IF(ISERROR($V2172),"",OFFSET('Smelter Look-up'!$E$4,$V2172-4,0))</f>
        <v/>
      </c>
      <c r="G2172" s="216" t="str">
        <f ca="1">IF(C2172=$X$4,"Enter smelter details",IF(ISERROR($V2172),"",OFFSET('Smelter Look-up'!$F$4,$V2172-4,0)))</f>
        <v/>
      </c>
      <c r="H2172" s="217" t="str">
        <f ca="1">IF(ISERROR($V2172),"",OFFSET('Smelter Look-up'!$G$4,$V2172-4,0))</f>
        <v/>
      </c>
      <c r="I2172" s="218" t="str">
        <f ca="1">IF(ISERROR($V2172),"",OFFSET('Smelter Look-up'!$H$4,$V2172-4,0))</f>
        <v/>
      </c>
      <c r="J2172" s="218" t="str">
        <f ca="1">IF(ISERROR($V2172),"",OFFSET('Smelter Look-up'!$I$4,$V2172-4,0))</f>
        <v/>
      </c>
      <c r="K2172" s="272"/>
      <c r="L2172" s="272"/>
      <c r="M2172" s="272"/>
      <c r="N2172" s="272"/>
      <c r="O2172" s="272"/>
      <c r="P2172" s="219"/>
      <c r="Q2172" s="273"/>
      <c r="R2172" s="216" t="str">
        <f ca="1">IF(ISERROR($V2172),"",OFFSET('Smelter Look-up'!$C$4,$V2172-4,0)&amp;"")</f>
        <v/>
      </c>
      <c r="S2172" s="224" t="str">
        <f t="shared" ref="S2172:S2203" ca="1" si="309">IF(B2172="","",IF(ISERROR(MATCH($E2172,CL,0)),"Unknown",INDIRECT("'C'!$A$"&amp;MATCH($E2172,CL,0)+1)))</f>
        <v/>
      </c>
      <c r="T2172" s="224" t="str">
        <f ca="1">IF(B2172="","",IF(ISERROR(MATCH($J2172,SorP!$B$1:$B$6230,0)),"",INDIRECT("'SorP'!$A$"&amp;MATCH($J2172,SorP!$B$1:$B$6230,0))))</f>
        <v/>
      </c>
      <c r="U2172" s="240"/>
      <c r="V2172" s="274" t="e">
        <f>IF(C2172="",NA(),MATCH($B2172&amp;$C2172,'Smelter Look-up'!$J:$J,0))</f>
        <v>#N/A</v>
      </c>
      <c r="W2172" s="275"/>
      <c r="X2172" s="275">
        <f t="shared" ref="X2172:X2203" ca="1" si="310">IF(AND(C2172="Smelter not listed",OR(LEN(D2172)=0,LEN(E2172)=0)),1,0)</f>
        <v>0</v>
      </c>
      <c r="Y2172" s="275"/>
      <c r="Z2172" s="275"/>
      <c r="AB2172" s="277" t="str">
        <f t="shared" ref="AB2172:AB2203" si="311">B2172&amp;C2172</f>
        <v/>
      </c>
    </row>
    <row r="2173" spans="1:28" s="276" customFormat="1" ht="20.25">
      <c r="A2173" s="330"/>
      <c r="B2173" s="216" t="str">
        <f>IF(LEN(A2173)=0,"",INDEX('Smelter Look-up'!$A:$A,MATCH($A2173,'Smelter Look-up'!$E:$E,0)))</f>
        <v/>
      </c>
      <c r="C2173" s="220" t="str">
        <f>IF(LEN(A2173)=0,"",INDEX('Smelter Look-up'!$C:$C,MATCH($A2173,'Smelter Look-up'!$E:$E,0)))</f>
        <v/>
      </c>
      <c r="D2173" s="282"/>
      <c r="E2173" s="216" t="str">
        <f ca="1">IF(ISERROR($V2173),"",OFFSET('Smelter Look-up'!$D$4,$V2173-4,0)&amp;"")</f>
        <v/>
      </c>
      <c r="F2173" s="216" t="str">
        <f ca="1">IF(ISERROR($V2173),"",OFFSET('Smelter Look-up'!$E$4,$V2173-4,0))</f>
        <v/>
      </c>
      <c r="G2173" s="216" t="str">
        <f ca="1">IF(C2173=$X$4,"Enter smelter details",IF(ISERROR($V2173),"",OFFSET('Smelter Look-up'!$F$4,$V2173-4,0)))</f>
        <v/>
      </c>
      <c r="H2173" s="217" t="str">
        <f ca="1">IF(ISERROR($V2173),"",OFFSET('Smelter Look-up'!$G$4,$V2173-4,0))</f>
        <v/>
      </c>
      <c r="I2173" s="218" t="str">
        <f ca="1">IF(ISERROR($V2173),"",OFFSET('Smelter Look-up'!$H$4,$V2173-4,0))</f>
        <v/>
      </c>
      <c r="J2173" s="218" t="str">
        <f ca="1">IF(ISERROR($V2173),"",OFFSET('Smelter Look-up'!$I$4,$V2173-4,0))</f>
        <v/>
      </c>
      <c r="K2173" s="272"/>
      <c r="L2173" s="272"/>
      <c r="M2173" s="272"/>
      <c r="N2173" s="272"/>
      <c r="O2173" s="272"/>
      <c r="P2173" s="219"/>
      <c r="Q2173" s="273"/>
      <c r="R2173" s="216" t="str">
        <f ca="1">IF(ISERROR($V2173),"",OFFSET('Smelter Look-up'!$C$4,$V2173-4,0)&amp;"")</f>
        <v/>
      </c>
      <c r="S2173" s="224" t="str">
        <f t="shared" ca="1" si="309"/>
        <v/>
      </c>
      <c r="T2173" s="224" t="str">
        <f ca="1">IF(B2173="","",IF(ISERROR(MATCH($J2173,SorP!$B$1:$B$6230,0)),"",INDIRECT("'SorP'!$A$"&amp;MATCH($J2173,SorP!$B$1:$B$6230,0))))</f>
        <v/>
      </c>
      <c r="U2173" s="240"/>
      <c r="V2173" s="274" t="e">
        <f>IF(C2173="",NA(),MATCH($B2173&amp;$C2173,'Smelter Look-up'!$J:$J,0))</f>
        <v>#N/A</v>
      </c>
      <c r="W2173" s="275"/>
      <c r="X2173" s="275">
        <f t="shared" ca="1" si="310"/>
        <v>0</v>
      </c>
      <c r="Y2173" s="275"/>
      <c r="Z2173" s="275"/>
      <c r="AB2173" s="277" t="str">
        <f t="shared" si="311"/>
        <v/>
      </c>
    </row>
    <row r="2174" spans="1:28" s="276" customFormat="1" ht="20.25">
      <c r="A2174" s="330"/>
      <c r="B2174" s="216" t="str">
        <f>IF(LEN(A2174)=0,"",INDEX('Smelter Look-up'!$A:$A,MATCH($A2174,'Smelter Look-up'!$E:$E,0)))</f>
        <v/>
      </c>
      <c r="C2174" s="220" t="str">
        <f>IF(LEN(A2174)=0,"",INDEX('Smelter Look-up'!$C:$C,MATCH($A2174,'Smelter Look-up'!$E:$E,0)))</f>
        <v/>
      </c>
      <c r="D2174" s="282"/>
      <c r="E2174" s="216" t="str">
        <f ca="1">IF(ISERROR($V2174),"",OFFSET('Smelter Look-up'!$D$4,$V2174-4,0)&amp;"")</f>
        <v/>
      </c>
      <c r="F2174" s="216" t="str">
        <f ca="1">IF(ISERROR($V2174),"",OFFSET('Smelter Look-up'!$E$4,$V2174-4,0))</f>
        <v/>
      </c>
      <c r="G2174" s="216" t="str">
        <f ca="1">IF(C2174=$X$4,"Enter smelter details",IF(ISERROR($V2174),"",OFFSET('Smelter Look-up'!$F$4,$V2174-4,0)))</f>
        <v/>
      </c>
      <c r="H2174" s="217" t="str">
        <f ca="1">IF(ISERROR($V2174),"",OFFSET('Smelter Look-up'!$G$4,$V2174-4,0))</f>
        <v/>
      </c>
      <c r="I2174" s="218" t="str">
        <f ca="1">IF(ISERROR($V2174),"",OFFSET('Smelter Look-up'!$H$4,$V2174-4,0))</f>
        <v/>
      </c>
      <c r="J2174" s="218" t="str">
        <f ca="1">IF(ISERROR($V2174),"",OFFSET('Smelter Look-up'!$I$4,$V2174-4,0))</f>
        <v/>
      </c>
      <c r="K2174" s="272"/>
      <c r="L2174" s="272"/>
      <c r="M2174" s="272"/>
      <c r="N2174" s="272"/>
      <c r="O2174" s="272"/>
      <c r="P2174" s="219"/>
      <c r="Q2174" s="273"/>
      <c r="R2174" s="216" t="str">
        <f ca="1">IF(ISERROR($V2174),"",OFFSET('Smelter Look-up'!$C$4,$V2174-4,0)&amp;"")</f>
        <v/>
      </c>
      <c r="S2174" s="224" t="str">
        <f t="shared" ca="1" si="309"/>
        <v/>
      </c>
      <c r="T2174" s="224" t="str">
        <f ca="1">IF(B2174="","",IF(ISERROR(MATCH($J2174,SorP!$B$1:$B$6230,0)),"",INDIRECT("'SorP'!$A$"&amp;MATCH($J2174,SorP!$B$1:$B$6230,0))))</f>
        <v/>
      </c>
      <c r="U2174" s="240"/>
      <c r="V2174" s="274" t="e">
        <f>IF(C2174="",NA(),MATCH($B2174&amp;$C2174,'Smelter Look-up'!$J:$J,0))</f>
        <v>#N/A</v>
      </c>
      <c r="W2174" s="275"/>
      <c r="X2174" s="275">
        <f t="shared" ca="1" si="310"/>
        <v>0</v>
      </c>
      <c r="Y2174" s="275"/>
      <c r="Z2174" s="275"/>
      <c r="AB2174" s="277" t="str">
        <f t="shared" si="311"/>
        <v/>
      </c>
    </row>
    <row r="2175" spans="1:28" s="276" customFormat="1" ht="20.25">
      <c r="A2175" s="330"/>
      <c r="B2175" s="216" t="str">
        <f>IF(LEN(A2175)=0,"",INDEX('Smelter Look-up'!$A:$A,MATCH($A2175,'Smelter Look-up'!$E:$E,0)))</f>
        <v/>
      </c>
      <c r="C2175" s="220" t="str">
        <f>IF(LEN(A2175)=0,"",INDEX('Smelter Look-up'!$C:$C,MATCH($A2175,'Smelter Look-up'!$E:$E,0)))</f>
        <v/>
      </c>
      <c r="D2175" s="282"/>
      <c r="E2175" s="216" t="str">
        <f ca="1">IF(ISERROR($V2175),"",OFFSET('Smelter Look-up'!$D$4,$V2175-4,0)&amp;"")</f>
        <v/>
      </c>
      <c r="F2175" s="216" t="str">
        <f ca="1">IF(ISERROR($V2175),"",OFFSET('Smelter Look-up'!$E$4,$V2175-4,0))</f>
        <v/>
      </c>
      <c r="G2175" s="216" t="str">
        <f ca="1">IF(C2175=$X$4,"Enter smelter details",IF(ISERROR($V2175),"",OFFSET('Smelter Look-up'!$F$4,$V2175-4,0)))</f>
        <v/>
      </c>
      <c r="H2175" s="217" t="str">
        <f ca="1">IF(ISERROR($V2175),"",OFFSET('Smelter Look-up'!$G$4,$V2175-4,0))</f>
        <v/>
      </c>
      <c r="I2175" s="218" t="str">
        <f ca="1">IF(ISERROR($V2175),"",OFFSET('Smelter Look-up'!$H$4,$V2175-4,0))</f>
        <v/>
      </c>
      <c r="J2175" s="218" t="str">
        <f ca="1">IF(ISERROR($V2175),"",OFFSET('Smelter Look-up'!$I$4,$V2175-4,0))</f>
        <v/>
      </c>
      <c r="K2175" s="272"/>
      <c r="L2175" s="272"/>
      <c r="M2175" s="272"/>
      <c r="N2175" s="272"/>
      <c r="O2175" s="272"/>
      <c r="P2175" s="219"/>
      <c r="Q2175" s="273"/>
      <c r="R2175" s="216" t="str">
        <f ca="1">IF(ISERROR($V2175),"",OFFSET('Smelter Look-up'!$C$4,$V2175-4,0)&amp;"")</f>
        <v/>
      </c>
      <c r="S2175" s="224" t="str">
        <f t="shared" ca="1" si="309"/>
        <v/>
      </c>
      <c r="T2175" s="224" t="str">
        <f ca="1">IF(B2175="","",IF(ISERROR(MATCH($J2175,SorP!$B$1:$B$6230,0)),"",INDIRECT("'SorP'!$A$"&amp;MATCH($J2175,SorP!$B$1:$B$6230,0))))</f>
        <v/>
      </c>
      <c r="U2175" s="240"/>
      <c r="V2175" s="274" t="e">
        <f>IF(C2175="",NA(),MATCH($B2175&amp;$C2175,'Smelter Look-up'!$J:$J,0))</f>
        <v>#N/A</v>
      </c>
      <c r="W2175" s="275"/>
      <c r="X2175" s="275">
        <f t="shared" ca="1" si="310"/>
        <v>0</v>
      </c>
      <c r="Y2175" s="275"/>
      <c r="Z2175" s="275"/>
      <c r="AB2175" s="277" t="str">
        <f t="shared" si="311"/>
        <v/>
      </c>
    </row>
    <row r="2176" spans="1:28" s="276" customFormat="1" ht="20.25">
      <c r="A2176" s="330"/>
      <c r="B2176" s="216" t="str">
        <f>IF(LEN(A2176)=0,"",INDEX('Smelter Look-up'!$A:$A,MATCH($A2176,'Smelter Look-up'!$E:$E,0)))</f>
        <v/>
      </c>
      <c r="C2176" s="220" t="str">
        <f>IF(LEN(A2176)=0,"",INDEX('Smelter Look-up'!$C:$C,MATCH($A2176,'Smelter Look-up'!$E:$E,0)))</f>
        <v/>
      </c>
      <c r="D2176" s="282"/>
      <c r="E2176" s="216" t="str">
        <f ca="1">IF(ISERROR($V2176),"",OFFSET('Smelter Look-up'!$D$4,$V2176-4,0)&amp;"")</f>
        <v/>
      </c>
      <c r="F2176" s="216" t="str">
        <f ca="1">IF(ISERROR($V2176),"",OFFSET('Smelter Look-up'!$E$4,$V2176-4,0))</f>
        <v/>
      </c>
      <c r="G2176" s="216" t="str">
        <f ca="1">IF(C2176=$X$4,"Enter smelter details",IF(ISERROR($V2176),"",OFFSET('Smelter Look-up'!$F$4,$V2176-4,0)))</f>
        <v/>
      </c>
      <c r="H2176" s="217" t="str">
        <f ca="1">IF(ISERROR($V2176),"",OFFSET('Smelter Look-up'!$G$4,$V2176-4,0))</f>
        <v/>
      </c>
      <c r="I2176" s="218" t="str">
        <f ca="1">IF(ISERROR($V2176),"",OFFSET('Smelter Look-up'!$H$4,$V2176-4,0))</f>
        <v/>
      </c>
      <c r="J2176" s="218" t="str">
        <f ca="1">IF(ISERROR($V2176),"",OFFSET('Smelter Look-up'!$I$4,$V2176-4,0))</f>
        <v/>
      </c>
      <c r="K2176" s="272"/>
      <c r="L2176" s="272"/>
      <c r="M2176" s="272"/>
      <c r="N2176" s="272"/>
      <c r="O2176" s="272"/>
      <c r="P2176" s="219"/>
      <c r="Q2176" s="273"/>
      <c r="R2176" s="216" t="str">
        <f ca="1">IF(ISERROR($V2176),"",OFFSET('Smelter Look-up'!$C$4,$V2176-4,0)&amp;"")</f>
        <v/>
      </c>
      <c r="S2176" s="224" t="str">
        <f t="shared" ca="1" si="309"/>
        <v/>
      </c>
      <c r="T2176" s="224" t="str">
        <f ca="1">IF(B2176="","",IF(ISERROR(MATCH($J2176,SorP!$B$1:$B$6230,0)),"",INDIRECT("'SorP'!$A$"&amp;MATCH($J2176,SorP!$B$1:$B$6230,0))))</f>
        <v/>
      </c>
      <c r="U2176" s="240"/>
      <c r="V2176" s="274" t="e">
        <f>IF(C2176="",NA(),MATCH($B2176&amp;$C2176,'Smelter Look-up'!$J:$J,0))</f>
        <v>#N/A</v>
      </c>
      <c r="W2176" s="275"/>
      <c r="X2176" s="275">
        <f t="shared" ca="1" si="310"/>
        <v>0</v>
      </c>
      <c r="Y2176" s="275"/>
      <c r="Z2176" s="275"/>
      <c r="AB2176" s="277" t="str">
        <f t="shared" si="311"/>
        <v/>
      </c>
    </row>
    <row r="2177" spans="1:28" s="276" customFormat="1" ht="20.25">
      <c r="A2177" s="330"/>
      <c r="B2177" s="216" t="str">
        <f>IF(LEN(A2177)=0,"",INDEX('Smelter Look-up'!$A:$A,MATCH($A2177,'Smelter Look-up'!$E:$E,0)))</f>
        <v/>
      </c>
      <c r="C2177" s="220" t="str">
        <f>IF(LEN(A2177)=0,"",INDEX('Smelter Look-up'!$C:$C,MATCH($A2177,'Smelter Look-up'!$E:$E,0)))</f>
        <v/>
      </c>
      <c r="D2177" s="282"/>
      <c r="E2177" s="216" t="str">
        <f ca="1">IF(ISERROR($V2177),"",OFFSET('Smelter Look-up'!$D$4,$V2177-4,0)&amp;"")</f>
        <v/>
      </c>
      <c r="F2177" s="216" t="str">
        <f ca="1">IF(ISERROR($V2177),"",OFFSET('Smelter Look-up'!$E$4,$V2177-4,0))</f>
        <v/>
      </c>
      <c r="G2177" s="216" t="str">
        <f ca="1">IF(C2177=$X$4,"Enter smelter details",IF(ISERROR($V2177),"",OFFSET('Smelter Look-up'!$F$4,$V2177-4,0)))</f>
        <v/>
      </c>
      <c r="H2177" s="217" t="str">
        <f ca="1">IF(ISERROR($V2177),"",OFFSET('Smelter Look-up'!$G$4,$V2177-4,0))</f>
        <v/>
      </c>
      <c r="I2177" s="218" t="str">
        <f ca="1">IF(ISERROR($V2177),"",OFFSET('Smelter Look-up'!$H$4,$V2177-4,0))</f>
        <v/>
      </c>
      <c r="J2177" s="218" t="str">
        <f ca="1">IF(ISERROR($V2177),"",OFFSET('Smelter Look-up'!$I$4,$V2177-4,0))</f>
        <v/>
      </c>
      <c r="K2177" s="272"/>
      <c r="L2177" s="272"/>
      <c r="M2177" s="272"/>
      <c r="N2177" s="272"/>
      <c r="O2177" s="272"/>
      <c r="P2177" s="219"/>
      <c r="Q2177" s="273"/>
      <c r="R2177" s="216" t="str">
        <f ca="1">IF(ISERROR($V2177),"",OFFSET('Smelter Look-up'!$C$4,$V2177-4,0)&amp;"")</f>
        <v/>
      </c>
      <c r="S2177" s="224" t="str">
        <f t="shared" ca="1" si="309"/>
        <v/>
      </c>
      <c r="T2177" s="224" t="str">
        <f ca="1">IF(B2177="","",IF(ISERROR(MATCH($J2177,SorP!$B$1:$B$6230,0)),"",INDIRECT("'SorP'!$A$"&amp;MATCH($J2177,SorP!$B$1:$B$6230,0))))</f>
        <v/>
      </c>
      <c r="U2177" s="240"/>
      <c r="V2177" s="274" t="e">
        <f>IF(C2177="",NA(),MATCH($B2177&amp;$C2177,'Smelter Look-up'!$J:$J,0))</f>
        <v>#N/A</v>
      </c>
      <c r="W2177" s="275"/>
      <c r="X2177" s="275">
        <f t="shared" ca="1" si="310"/>
        <v>0</v>
      </c>
      <c r="Y2177" s="275"/>
      <c r="Z2177" s="275"/>
      <c r="AB2177" s="277" t="str">
        <f t="shared" si="311"/>
        <v/>
      </c>
    </row>
    <row r="2178" spans="1:28" s="276" customFormat="1" ht="20.25">
      <c r="A2178" s="330"/>
      <c r="B2178" s="216" t="str">
        <f>IF(LEN(A2178)=0,"",INDEX('Smelter Look-up'!$A:$A,MATCH($A2178,'Smelter Look-up'!$E:$E,0)))</f>
        <v/>
      </c>
      <c r="C2178" s="220" t="str">
        <f>IF(LEN(A2178)=0,"",INDEX('Smelter Look-up'!$C:$C,MATCH($A2178,'Smelter Look-up'!$E:$E,0)))</f>
        <v/>
      </c>
      <c r="D2178" s="282"/>
      <c r="E2178" s="216" t="str">
        <f ca="1">IF(ISERROR($V2178),"",OFFSET('Smelter Look-up'!$D$4,$V2178-4,0)&amp;"")</f>
        <v/>
      </c>
      <c r="F2178" s="216" t="str">
        <f ca="1">IF(ISERROR($V2178),"",OFFSET('Smelter Look-up'!$E$4,$V2178-4,0))</f>
        <v/>
      </c>
      <c r="G2178" s="216" t="str">
        <f ca="1">IF(C2178=$X$4,"Enter smelter details",IF(ISERROR($V2178),"",OFFSET('Smelter Look-up'!$F$4,$V2178-4,0)))</f>
        <v/>
      </c>
      <c r="H2178" s="217" t="str">
        <f ca="1">IF(ISERROR($V2178),"",OFFSET('Smelter Look-up'!$G$4,$V2178-4,0))</f>
        <v/>
      </c>
      <c r="I2178" s="218" t="str">
        <f ca="1">IF(ISERROR($V2178),"",OFFSET('Smelter Look-up'!$H$4,$V2178-4,0))</f>
        <v/>
      </c>
      <c r="J2178" s="218" t="str">
        <f ca="1">IF(ISERROR($V2178),"",OFFSET('Smelter Look-up'!$I$4,$V2178-4,0))</f>
        <v/>
      </c>
      <c r="K2178" s="272"/>
      <c r="L2178" s="272"/>
      <c r="M2178" s="272"/>
      <c r="N2178" s="272"/>
      <c r="O2178" s="272"/>
      <c r="P2178" s="219"/>
      <c r="Q2178" s="273"/>
      <c r="R2178" s="216" t="str">
        <f ca="1">IF(ISERROR($V2178),"",OFFSET('Smelter Look-up'!$C$4,$V2178-4,0)&amp;"")</f>
        <v/>
      </c>
      <c r="S2178" s="224" t="str">
        <f t="shared" ca="1" si="309"/>
        <v/>
      </c>
      <c r="T2178" s="224" t="str">
        <f ca="1">IF(B2178="","",IF(ISERROR(MATCH($J2178,SorP!$B$1:$B$6230,0)),"",INDIRECT("'SorP'!$A$"&amp;MATCH($J2178,SorP!$B$1:$B$6230,0))))</f>
        <v/>
      </c>
      <c r="U2178" s="240"/>
      <c r="V2178" s="274" t="e">
        <f>IF(C2178="",NA(),MATCH($B2178&amp;$C2178,'Smelter Look-up'!$J:$J,0))</f>
        <v>#N/A</v>
      </c>
      <c r="W2178" s="275"/>
      <c r="X2178" s="275">
        <f t="shared" ca="1" si="310"/>
        <v>0</v>
      </c>
      <c r="Y2178" s="275"/>
      <c r="Z2178" s="275"/>
      <c r="AB2178" s="277" t="str">
        <f t="shared" si="311"/>
        <v/>
      </c>
    </row>
    <row r="2179" spans="1:28" s="276" customFormat="1" ht="20.25">
      <c r="A2179" s="330"/>
      <c r="B2179" s="216" t="str">
        <f>IF(LEN(A2179)=0,"",INDEX('Smelter Look-up'!$A:$A,MATCH($A2179,'Smelter Look-up'!$E:$E,0)))</f>
        <v/>
      </c>
      <c r="C2179" s="220" t="str">
        <f>IF(LEN(A2179)=0,"",INDEX('Smelter Look-up'!$C:$C,MATCH($A2179,'Smelter Look-up'!$E:$E,0)))</f>
        <v/>
      </c>
      <c r="D2179" s="282"/>
      <c r="E2179" s="216" t="str">
        <f ca="1">IF(ISERROR($V2179),"",OFFSET('Smelter Look-up'!$D$4,$V2179-4,0)&amp;"")</f>
        <v/>
      </c>
      <c r="F2179" s="216" t="str">
        <f ca="1">IF(ISERROR($V2179),"",OFFSET('Smelter Look-up'!$E$4,$V2179-4,0))</f>
        <v/>
      </c>
      <c r="G2179" s="216" t="str">
        <f ca="1">IF(C2179=$X$4,"Enter smelter details",IF(ISERROR($V2179),"",OFFSET('Smelter Look-up'!$F$4,$V2179-4,0)))</f>
        <v/>
      </c>
      <c r="H2179" s="217" t="str">
        <f ca="1">IF(ISERROR($V2179),"",OFFSET('Smelter Look-up'!$G$4,$V2179-4,0))</f>
        <v/>
      </c>
      <c r="I2179" s="218" t="str">
        <f ca="1">IF(ISERROR($V2179),"",OFFSET('Smelter Look-up'!$H$4,$V2179-4,0))</f>
        <v/>
      </c>
      <c r="J2179" s="218" t="str">
        <f ca="1">IF(ISERROR($V2179),"",OFFSET('Smelter Look-up'!$I$4,$V2179-4,0))</f>
        <v/>
      </c>
      <c r="K2179" s="272"/>
      <c r="L2179" s="272"/>
      <c r="M2179" s="272"/>
      <c r="N2179" s="272"/>
      <c r="O2179" s="272"/>
      <c r="P2179" s="219"/>
      <c r="Q2179" s="273"/>
      <c r="R2179" s="216" t="str">
        <f ca="1">IF(ISERROR($V2179),"",OFFSET('Smelter Look-up'!$C$4,$V2179-4,0)&amp;"")</f>
        <v/>
      </c>
      <c r="S2179" s="224" t="str">
        <f t="shared" ca="1" si="309"/>
        <v/>
      </c>
      <c r="T2179" s="224" t="str">
        <f ca="1">IF(B2179="","",IF(ISERROR(MATCH($J2179,SorP!$B$1:$B$6230,0)),"",INDIRECT("'SorP'!$A$"&amp;MATCH($J2179,SorP!$B$1:$B$6230,0))))</f>
        <v/>
      </c>
      <c r="U2179" s="240"/>
      <c r="V2179" s="274" t="e">
        <f>IF(C2179="",NA(),MATCH($B2179&amp;$C2179,'Smelter Look-up'!$J:$J,0))</f>
        <v>#N/A</v>
      </c>
      <c r="W2179" s="275"/>
      <c r="X2179" s="275">
        <f t="shared" ca="1" si="310"/>
        <v>0</v>
      </c>
      <c r="Y2179" s="275"/>
      <c r="Z2179" s="275"/>
      <c r="AB2179" s="277" t="str">
        <f t="shared" si="311"/>
        <v/>
      </c>
    </row>
    <row r="2180" spans="1:28" s="276" customFormat="1" ht="20.25">
      <c r="A2180" s="330"/>
      <c r="B2180" s="216" t="str">
        <f>IF(LEN(A2180)=0,"",INDEX('Smelter Look-up'!$A:$A,MATCH($A2180,'Smelter Look-up'!$E:$E,0)))</f>
        <v/>
      </c>
      <c r="C2180" s="220" t="str">
        <f>IF(LEN(A2180)=0,"",INDEX('Smelter Look-up'!$C:$C,MATCH($A2180,'Smelter Look-up'!$E:$E,0)))</f>
        <v/>
      </c>
      <c r="D2180" s="282"/>
      <c r="E2180" s="216" t="str">
        <f ca="1">IF(ISERROR($V2180),"",OFFSET('Smelter Look-up'!$D$4,$V2180-4,0)&amp;"")</f>
        <v/>
      </c>
      <c r="F2180" s="216" t="str">
        <f ca="1">IF(ISERROR($V2180),"",OFFSET('Smelter Look-up'!$E$4,$V2180-4,0))</f>
        <v/>
      </c>
      <c r="G2180" s="216" t="str">
        <f ca="1">IF(C2180=$X$4,"Enter smelter details",IF(ISERROR($V2180),"",OFFSET('Smelter Look-up'!$F$4,$V2180-4,0)))</f>
        <v/>
      </c>
      <c r="H2180" s="217" t="str">
        <f ca="1">IF(ISERROR($V2180),"",OFFSET('Smelter Look-up'!$G$4,$V2180-4,0))</f>
        <v/>
      </c>
      <c r="I2180" s="218" t="str">
        <f ca="1">IF(ISERROR($V2180),"",OFFSET('Smelter Look-up'!$H$4,$V2180-4,0))</f>
        <v/>
      </c>
      <c r="J2180" s="218" t="str">
        <f ca="1">IF(ISERROR($V2180),"",OFFSET('Smelter Look-up'!$I$4,$V2180-4,0))</f>
        <v/>
      </c>
      <c r="K2180" s="272"/>
      <c r="L2180" s="272"/>
      <c r="M2180" s="272"/>
      <c r="N2180" s="272"/>
      <c r="O2180" s="272"/>
      <c r="P2180" s="219"/>
      <c r="Q2180" s="273"/>
      <c r="R2180" s="216" t="str">
        <f ca="1">IF(ISERROR($V2180),"",OFFSET('Smelter Look-up'!$C$4,$V2180-4,0)&amp;"")</f>
        <v/>
      </c>
      <c r="S2180" s="224" t="str">
        <f t="shared" ca="1" si="309"/>
        <v/>
      </c>
      <c r="T2180" s="224" t="str">
        <f ca="1">IF(B2180="","",IF(ISERROR(MATCH($J2180,SorP!$B$1:$B$6230,0)),"",INDIRECT("'SorP'!$A$"&amp;MATCH($J2180,SorP!$B$1:$B$6230,0))))</f>
        <v/>
      </c>
      <c r="U2180" s="240"/>
      <c r="V2180" s="274" t="e">
        <f>IF(C2180="",NA(),MATCH($B2180&amp;$C2180,'Smelter Look-up'!$J:$J,0))</f>
        <v>#N/A</v>
      </c>
      <c r="W2180" s="275"/>
      <c r="X2180" s="275">
        <f t="shared" ca="1" si="310"/>
        <v>0</v>
      </c>
      <c r="Y2180" s="275"/>
      <c r="Z2180" s="275"/>
      <c r="AB2180" s="277" t="str">
        <f t="shared" si="311"/>
        <v/>
      </c>
    </row>
    <row r="2181" spans="1:28" s="276" customFormat="1" ht="20.25">
      <c r="A2181" s="330"/>
      <c r="B2181" s="216" t="str">
        <f>IF(LEN(A2181)=0,"",INDEX('Smelter Look-up'!$A:$A,MATCH($A2181,'Smelter Look-up'!$E:$E,0)))</f>
        <v/>
      </c>
      <c r="C2181" s="220" t="str">
        <f>IF(LEN(A2181)=0,"",INDEX('Smelter Look-up'!$C:$C,MATCH($A2181,'Smelter Look-up'!$E:$E,0)))</f>
        <v/>
      </c>
      <c r="D2181" s="282"/>
      <c r="E2181" s="216" t="str">
        <f ca="1">IF(ISERROR($V2181),"",OFFSET('Smelter Look-up'!$D$4,$V2181-4,0)&amp;"")</f>
        <v/>
      </c>
      <c r="F2181" s="216" t="str">
        <f ca="1">IF(ISERROR($V2181),"",OFFSET('Smelter Look-up'!$E$4,$V2181-4,0))</f>
        <v/>
      </c>
      <c r="G2181" s="216" t="str">
        <f ca="1">IF(C2181=$X$4,"Enter smelter details",IF(ISERROR($V2181),"",OFFSET('Smelter Look-up'!$F$4,$V2181-4,0)))</f>
        <v/>
      </c>
      <c r="H2181" s="217" t="str">
        <f ca="1">IF(ISERROR($V2181),"",OFFSET('Smelter Look-up'!$G$4,$V2181-4,0))</f>
        <v/>
      </c>
      <c r="I2181" s="218" t="str">
        <f ca="1">IF(ISERROR($V2181),"",OFFSET('Smelter Look-up'!$H$4,$V2181-4,0))</f>
        <v/>
      </c>
      <c r="J2181" s="218" t="str">
        <f ca="1">IF(ISERROR($V2181),"",OFFSET('Smelter Look-up'!$I$4,$V2181-4,0))</f>
        <v/>
      </c>
      <c r="K2181" s="272"/>
      <c r="L2181" s="272"/>
      <c r="M2181" s="272"/>
      <c r="N2181" s="272"/>
      <c r="O2181" s="272"/>
      <c r="P2181" s="219"/>
      <c r="Q2181" s="273"/>
      <c r="R2181" s="216" t="str">
        <f ca="1">IF(ISERROR($V2181),"",OFFSET('Smelter Look-up'!$C$4,$V2181-4,0)&amp;"")</f>
        <v/>
      </c>
      <c r="S2181" s="224" t="str">
        <f t="shared" ca="1" si="309"/>
        <v/>
      </c>
      <c r="T2181" s="224" t="str">
        <f ca="1">IF(B2181="","",IF(ISERROR(MATCH($J2181,SorP!$B$1:$B$6230,0)),"",INDIRECT("'SorP'!$A$"&amp;MATCH($J2181,SorP!$B$1:$B$6230,0))))</f>
        <v/>
      </c>
      <c r="U2181" s="240"/>
      <c r="V2181" s="274" t="e">
        <f>IF(C2181="",NA(),MATCH($B2181&amp;$C2181,'Smelter Look-up'!$J:$J,0))</f>
        <v>#N/A</v>
      </c>
      <c r="W2181" s="275"/>
      <c r="X2181" s="275">
        <f t="shared" ca="1" si="310"/>
        <v>0</v>
      </c>
      <c r="Y2181" s="275"/>
      <c r="Z2181" s="275"/>
      <c r="AB2181" s="277" t="str">
        <f t="shared" si="311"/>
        <v/>
      </c>
    </row>
    <row r="2182" spans="1:28" s="276" customFormat="1" ht="20.25">
      <c r="A2182" s="330"/>
      <c r="B2182" s="216" t="str">
        <f>IF(LEN(A2182)=0,"",INDEX('Smelter Look-up'!$A:$A,MATCH($A2182,'Smelter Look-up'!$E:$E,0)))</f>
        <v/>
      </c>
      <c r="C2182" s="220" t="str">
        <f>IF(LEN(A2182)=0,"",INDEX('Smelter Look-up'!$C:$C,MATCH($A2182,'Smelter Look-up'!$E:$E,0)))</f>
        <v/>
      </c>
      <c r="D2182" s="282"/>
      <c r="E2182" s="216" t="str">
        <f ca="1">IF(ISERROR($V2182),"",OFFSET('Smelter Look-up'!$D$4,$V2182-4,0)&amp;"")</f>
        <v/>
      </c>
      <c r="F2182" s="216" t="str">
        <f ca="1">IF(ISERROR($V2182),"",OFFSET('Smelter Look-up'!$E$4,$V2182-4,0))</f>
        <v/>
      </c>
      <c r="G2182" s="216" t="str">
        <f ca="1">IF(C2182=$X$4,"Enter smelter details",IF(ISERROR($V2182),"",OFFSET('Smelter Look-up'!$F$4,$V2182-4,0)))</f>
        <v/>
      </c>
      <c r="H2182" s="217" t="str">
        <f ca="1">IF(ISERROR($V2182),"",OFFSET('Smelter Look-up'!$G$4,$V2182-4,0))</f>
        <v/>
      </c>
      <c r="I2182" s="218" t="str">
        <f ca="1">IF(ISERROR($V2182),"",OFFSET('Smelter Look-up'!$H$4,$V2182-4,0))</f>
        <v/>
      </c>
      <c r="J2182" s="218" t="str">
        <f ca="1">IF(ISERROR($V2182),"",OFFSET('Smelter Look-up'!$I$4,$V2182-4,0))</f>
        <v/>
      </c>
      <c r="K2182" s="272"/>
      <c r="L2182" s="272"/>
      <c r="M2182" s="272"/>
      <c r="N2182" s="272"/>
      <c r="O2182" s="272"/>
      <c r="P2182" s="219"/>
      <c r="Q2182" s="273"/>
      <c r="R2182" s="216" t="str">
        <f ca="1">IF(ISERROR($V2182),"",OFFSET('Smelter Look-up'!$C$4,$V2182-4,0)&amp;"")</f>
        <v/>
      </c>
      <c r="S2182" s="224" t="str">
        <f t="shared" ca="1" si="309"/>
        <v/>
      </c>
      <c r="T2182" s="224" t="str">
        <f ca="1">IF(B2182="","",IF(ISERROR(MATCH($J2182,SorP!$B$1:$B$6230,0)),"",INDIRECT("'SorP'!$A$"&amp;MATCH($J2182,SorP!$B$1:$B$6230,0))))</f>
        <v/>
      </c>
      <c r="U2182" s="240"/>
      <c r="V2182" s="274" t="e">
        <f>IF(C2182="",NA(),MATCH($B2182&amp;$C2182,'Smelter Look-up'!$J:$J,0))</f>
        <v>#N/A</v>
      </c>
      <c r="W2182" s="275"/>
      <c r="X2182" s="275">
        <f t="shared" ca="1" si="310"/>
        <v>0</v>
      </c>
      <c r="Y2182" s="275"/>
      <c r="Z2182" s="275"/>
      <c r="AB2182" s="277" t="str">
        <f t="shared" si="311"/>
        <v/>
      </c>
    </row>
    <row r="2183" spans="1:28" s="276" customFormat="1" ht="20.25">
      <c r="A2183" s="330"/>
      <c r="B2183" s="216" t="str">
        <f>IF(LEN(A2183)=0,"",INDEX('Smelter Look-up'!$A:$A,MATCH($A2183,'Smelter Look-up'!$E:$E,0)))</f>
        <v/>
      </c>
      <c r="C2183" s="220" t="str">
        <f>IF(LEN(A2183)=0,"",INDEX('Smelter Look-up'!$C:$C,MATCH($A2183,'Smelter Look-up'!$E:$E,0)))</f>
        <v/>
      </c>
      <c r="D2183" s="282"/>
      <c r="E2183" s="216" t="str">
        <f ca="1">IF(ISERROR($V2183),"",OFFSET('Smelter Look-up'!$D$4,$V2183-4,0)&amp;"")</f>
        <v/>
      </c>
      <c r="F2183" s="216" t="str">
        <f ca="1">IF(ISERROR($V2183),"",OFFSET('Smelter Look-up'!$E$4,$V2183-4,0))</f>
        <v/>
      </c>
      <c r="G2183" s="216" t="str">
        <f ca="1">IF(C2183=$X$4,"Enter smelter details",IF(ISERROR($V2183),"",OFFSET('Smelter Look-up'!$F$4,$V2183-4,0)))</f>
        <v/>
      </c>
      <c r="H2183" s="217" t="str">
        <f ca="1">IF(ISERROR($V2183),"",OFFSET('Smelter Look-up'!$G$4,$V2183-4,0))</f>
        <v/>
      </c>
      <c r="I2183" s="218" t="str">
        <f ca="1">IF(ISERROR($V2183),"",OFFSET('Smelter Look-up'!$H$4,$V2183-4,0))</f>
        <v/>
      </c>
      <c r="J2183" s="218" t="str">
        <f ca="1">IF(ISERROR($V2183),"",OFFSET('Smelter Look-up'!$I$4,$V2183-4,0))</f>
        <v/>
      </c>
      <c r="K2183" s="272"/>
      <c r="L2183" s="272"/>
      <c r="M2183" s="272"/>
      <c r="N2183" s="272"/>
      <c r="O2183" s="272"/>
      <c r="P2183" s="219"/>
      <c r="Q2183" s="273"/>
      <c r="R2183" s="216" t="str">
        <f ca="1">IF(ISERROR($V2183),"",OFFSET('Smelter Look-up'!$C$4,$V2183-4,0)&amp;"")</f>
        <v/>
      </c>
      <c r="S2183" s="224" t="str">
        <f t="shared" ca="1" si="309"/>
        <v/>
      </c>
      <c r="T2183" s="224" t="str">
        <f ca="1">IF(B2183="","",IF(ISERROR(MATCH($J2183,SorP!$B$1:$B$6230,0)),"",INDIRECT("'SorP'!$A$"&amp;MATCH($J2183,SorP!$B$1:$B$6230,0))))</f>
        <v/>
      </c>
      <c r="U2183" s="240"/>
      <c r="V2183" s="274" t="e">
        <f>IF(C2183="",NA(),MATCH($B2183&amp;$C2183,'Smelter Look-up'!$J:$J,0))</f>
        <v>#N/A</v>
      </c>
      <c r="W2183" s="275"/>
      <c r="X2183" s="275">
        <f t="shared" ca="1" si="310"/>
        <v>0</v>
      </c>
      <c r="Y2183" s="275"/>
      <c r="Z2183" s="275"/>
      <c r="AB2183" s="277" t="str">
        <f t="shared" si="311"/>
        <v/>
      </c>
    </row>
    <row r="2184" spans="1:28" s="276" customFormat="1" ht="20.25">
      <c r="A2184" s="330"/>
      <c r="B2184" s="216" t="str">
        <f>IF(LEN(A2184)=0,"",INDEX('Smelter Look-up'!$A:$A,MATCH($A2184,'Smelter Look-up'!$E:$E,0)))</f>
        <v/>
      </c>
      <c r="C2184" s="220" t="str">
        <f>IF(LEN(A2184)=0,"",INDEX('Smelter Look-up'!$C:$C,MATCH($A2184,'Smelter Look-up'!$E:$E,0)))</f>
        <v/>
      </c>
      <c r="D2184" s="282"/>
      <c r="E2184" s="216" t="str">
        <f ca="1">IF(ISERROR($V2184),"",OFFSET('Smelter Look-up'!$D$4,$V2184-4,0)&amp;"")</f>
        <v/>
      </c>
      <c r="F2184" s="216" t="str">
        <f ca="1">IF(ISERROR($V2184),"",OFFSET('Smelter Look-up'!$E$4,$V2184-4,0))</f>
        <v/>
      </c>
      <c r="G2184" s="216" t="str">
        <f ca="1">IF(C2184=$X$4,"Enter smelter details",IF(ISERROR($V2184),"",OFFSET('Smelter Look-up'!$F$4,$V2184-4,0)))</f>
        <v/>
      </c>
      <c r="H2184" s="217" t="str">
        <f ca="1">IF(ISERROR($V2184),"",OFFSET('Smelter Look-up'!$G$4,$V2184-4,0))</f>
        <v/>
      </c>
      <c r="I2184" s="218" t="str">
        <f ca="1">IF(ISERROR($V2184),"",OFFSET('Smelter Look-up'!$H$4,$V2184-4,0))</f>
        <v/>
      </c>
      <c r="J2184" s="218" t="str">
        <f ca="1">IF(ISERROR($V2184),"",OFFSET('Smelter Look-up'!$I$4,$V2184-4,0))</f>
        <v/>
      </c>
      <c r="K2184" s="272"/>
      <c r="L2184" s="272"/>
      <c r="M2184" s="272"/>
      <c r="N2184" s="272"/>
      <c r="O2184" s="272"/>
      <c r="P2184" s="219"/>
      <c r="Q2184" s="273"/>
      <c r="R2184" s="216" t="str">
        <f ca="1">IF(ISERROR($V2184),"",OFFSET('Smelter Look-up'!$C$4,$V2184-4,0)&amp;"")</f>
        <v/>
      </c>
      <c r="S2184" s="224" t="str">
        <f t="shared" ca="1" si="309"/>
        <v/>
      </c>
      <c r="T2184" s="224" t="str">
        <f ca="1">IF(B2184="","",IF(ISERROR(MATCH($J2184,SorP!$B$1:$B$6230,0)),"",INDIRECT("'SorP'!$A$"&amp;MATCH($J2184,SorP!$B$1:$B$6230,0))))</f>
        <v/>
      </c>
      <c r="U2184" s="240"/>
      <c r="V2184" s="274" t="e">
        <f>IF(C2184="",NA(),MATCH($B2184&amp;$C2184,'Smelter Look-up'!$J:$J,0))</f>
        <v>#N/A</v>
      </c>
      <c r="W2184" s="275"/>
      <c r="X2184" s="275">
        <f t="shared" ca="1" si="310"/>
        <v>0</v>
      </c>
      <c r="Y2184" s="275"/>
      <c r="Z2184" s="275"/>
      <c r="AB2184" s="277" t="str">
        <f t="shared" si="311"/>
        <v/>
      </c>
    </row>
    <row r="2185" spans="1:28" s="276" customFormat="1" ht="20.25">
      <c r="A2185" s="330"/>
      <c r="B2185" s="216" t="str">
        <f>IF(LEN(A2185)=0,"",INDEX('Smelter Look-up'!$A:$A,MATCH($A2185,'Smelter Look-up'!$E:$E,0)))</f>
        <v/>
      </c>
      <c r="C2185" s="220" t="str">
        <f>IF(LEN(A2185)=0,"",INDEX('Smelter Look-up'!$C:$C,MATCH($A2185,'Smelter Look-up'!$E:$E,0)))</f>
        <v/>
      </c>
      <c r="D2185" s="282"/>
      <c r="E2185" s="216" t="str">
        <f ca="1">IF(ISERROR($V2185),"",OFFSET('Smelter Look-up'!$D$4,$V2185-4,0)&amp;"")</f>
        <v/>
      </c>
      <c r="F2185" s="216" t="str">
        <f ca="1">IF(ISERROR($V2185),"",OFFSET('Smelter Look-up'!$E$4,$V2185-4,0))</f>
        <v/>
      </c>
      <c r="G2185" s="216" t="str">
        <f ca="1">IF(C2185=$X$4,"Enter smelter details",IF(ISERROR($V2185),"",OFFSET('Smelter Look-up'!$F$4,$V2185-4,0)))</f>
        <v/>
      </c>
      <c r="H2185" s="217" t="str">
        <f ca="1">IF(ISERROR($V2185),"",OFFSET('Smelter Look-up'!$G$4,$V2185-4,0))</f>
        <v/>
      </c>
      <c r="I2185" s="218" t="str">
        <f ca="1">IF(ISERROR($V2185),"",OFFSET('Smelter Look-up'!$H$4,$V2185-4,0))</f>
        <v/>
      </c>
      <c r="J2185" s="218" t="str">
        <f ca="1">IF(ISERROR($V2185),"",OFFSET('Smelter Look-up'!$I$4,$V2185-4,0))</f>
        <v/>
      </c>
      <c r="K2185" s="272"/>
      <c r="L2185" s="272"/>
      <c r="M2185" s="272"/>
      <c r="N2185" s="272"/>
      <c r="O2185" s="272"/>
      <c r="P2185" s="219"/>
      <c r="Q2185" s="273"/>
      <c r="R2185" s="216" t="str">
        <f ca="1">IF(ISERROR($V2185),"",OFFSET('Smelter Look-up'!$C$4,$V2185-4,0)&amp;"")</f>
        <v/>
      </c>
      <c r="S2185" s="224" t="str">
        <f t="shared" ca="1" si="309"/>
        <v/>
      </c>
      <c r="T2185" s="224" t="str">
        <f ca="1">IF(B2185="","",IF(ISERROR(MATCH($J2185,SorP!$B$1:$B$6230,0)),"",INDIRECT("'SorP'!$A$"&amp;MATCH($J2185,SorP!$B$1:$B$6230,0))))</f>
        <v/>
      </c>
      <c r="U2185" s="240"/>
      <c r="V2185" s="274" t="e">
        <f>IF(C2185="",NA(),MATCH($B2185&amp;$C2185,'Smelter Look-up'!$J:$J,0))</f>
        <v>#N/A</v>
      </c>
      <c r="W2185" s="275"/>
      <c r="X2185" s="275">
        <f t="shared" ca="1" si="310"/>
        <v>0</v>
      </c>
      <c r="Y2185" s="275"/>
      <c r="Z2185" s="275"/>
      <c r="AB2185" s="277" t="str">
        <f t="shared" si="311"/>
        <v/>
      </c>
    </row>
    <row r="2186" spans="1:28" s="276" customFormat="1" ht="20.25">
      <c r="A2186" s="330"/>
      <c r="B2186" s="216" t="str">
        <f>IF(LEN(A2186)=0,"",INDEX('Smelter Look-up'!$A:$A,MATCH($A2186,'Smelter Look-up'!$E:$E,0)))</f>
        <v/>
      </c>
      <c r="C2186" s="220" t="str">
        <f>IF(LEN(A2186)=0,"",INDEX('Smelter Look-up'!$C:$C,MATCH($A2186,'Smelter Look-up'!$E:$E,0)))</f>
        <v/>
      </c>
      <c r="D2186" s="282"/>
      <c r="E2186" s="216" t="str">
        <f ca="1">IF(ISERROR($V2186),"",OFFSET('Smelter Look-up'!$D$4,$V2186-4,0)&amp;"")</f>
        <v/>
      </c>
      <c r="F2186" s="216" t="str">
        <f ca="1">IF(ISERROR($V2186),"",OFFSET('Smelter Look-up'!$E$4,$V2186-4,0))</f>
        <v/>
      </c>
      <c r="G2186" s="216" t="str">
        <f ca="1">IF(C2186=$X$4,"Enter smelter details",IF(ISERROR($V2186),"",OFFSET('Smelter Look-up'!$F$4,$V2186-4,0)))</f>
        <v/>
      </c>
      <c r="H2186" s="217" t="str">
        <f ca="1">IF(ISERROR($V2186),"",OFFSET('Smelter Look-up'!$G$4,$V2186-4,0))</f>
        <v/>
      </c>
      <c r="I2186" s="218" t="str">
        <f ca="1">IF(ISERROR($V2186),"",OFFSET('Smelter Look-up'!$H$4,$V2186-4,0))</f>
        <v/>
      </c>
      <c r="J2186" s="218" t="str">
        <f ca="1">IF(ISERROR($V2186),"",OFFSET('Smelter Look-up'!$I$4,$V2186-4,0))</f>
        <v/>
      </c>
      <c r="K2186" s="272"/>
      <c r="L2186" s="272"/>
      <c r="M2186" s="272"/>
      <c r="N2186" s="272"/>
      <c r="O2186" s="272"/>
      <c r="P2186" s="219"/>
      <c r="Q2186" s="273"/>
      <c r="R2186" s="216" t="str">
        <f ca="1">IF(ISERROR($V2186),"",OFFSET('Smelter Look-up'!$C$4,$V2186-4,0)&amp;"")</f>
        <v/>
      </c>
      <c r="S2186" s="224" t="str">
        <f t="shared" ca="1" si="309"/>
        <v/>
      </c>
      <c r="T2186" s="224" t="str">
        <f ca="1">IF(B2186="","",IF(ISERROR(MATCH($J2186,SorP!$B$1:$B$6230,0)),"",INDIRECT("'SorP'!$A$"&amp;MATCH($J2186,SorP!$B$1:$B$6230,0))))</f>
        <v/>
      </c>
      <c r="U2186" s="240"/>
      <c r="V2186" s="274" t="e">
        <f>IF(C2186="",NA(),MATCH($B2186&amp;$C2186,'Smelter Look-up'!$J:$J,0))</f>
        <v>#N/A</v>
      </c>
      <c r="W2186" s="275"/>
      <c r="X2186" s="275">
        <f t="shared" ca="1" si="310"/>
        <v>0</v>
      </c>
      <c r="Y2186" s="275"/>
      <c r="Z2186" s="275"/>
      <c r="AB2186" s="277" t="str">
        <f t="shared" si="311"/>
        <v/>
      </c>
    </row>
    <row r="2187" spans="1:28" s="276" customFormat="1" ht="20.25">
      <c r="A2187" s="330"/>
      <c r="B2187" s="216" t="str">
        <f>IF(LEN(A2187)=0,"",INDEX('Smelter Look-up'!$A:$A,MATCH($A2187,'Smelter Look-up'!$E:$E,0)))</f>
        <v/>
      </c>
      <c r="C2187" s="220" t="str">
        <f>IF(LEN(A2187)=0,"",INDEX('Smelter Look-up'!$C:$C,MATCH($A2187,'Smelter Look-up'!$E:$E,0)))</f>
        <v/>
      </c>
      <c r="D2187" s="282"/>
      <c r="E2187" s="216" t="str">
        <f ca="1">IF(ISERROR($V2187),"",OFFSET('Smelter Look-up'!$D$4,$V2187-4,0)&amp;"")</f>
        <v/>
      </c>
      <c r="F2187" s="216" t="str">
        <f ca="1">IF(ISERROR($V2187),"",OFFSET('Smelter Look-up'!$E$4,$V2187-4,0))</f>
        <v/>
      </c>
      <c r="G2187" s="216" t="str">
        <f ca="1">IF(C2187=$X$4,"Enter smelter details",IF(ISERROR($V2187),"",OFFSET('Smelter Look-up'!$F$4,$V2187-4,0)))</f>
        <v/>
      </c>
      <c r="H2187" s="217" t="str">
        <f ca="1">IF(ISERROR($V2187),"",OFFSET('Smelter Look-up'!$G$4,$V2187-4,0))</f>
        <v/>
      </c>
      <c r="I2187" s="218" t="str">
        <f ca="1">IF(ISERROR($V2187),"",OFFSET('Smelter Look-up'!$H$4,$V2187-4,0))</f>
        <v/>
      </c>
      <c r="J2187" s="218" t="str">
        <f ca="1">IF(ISERROR($V2187),"",OFFSET('Smelter Look-up'!$I$4,$V2187-4,0))</f>
        <v/>
      </c>
      <c r="K2187" s="272"/>
      <c r="L2187" s="272"/>
      <c r="M2187" s="272"/>
      <c r="N2187" s="272"/>
      <c r="O2187" s="272"/>
      <c r="P2187" s="219"/>
      <c r="Q2187" s="273"/>
      <c r="R2187" s="216" t="str">
        <f ca="1">IF(ISERROR($V2187),"",OFFSET('Smelter Look-up'!$C$4,$V2187-4,0)&amp;"")</f>
        <v/>
      </c>
      <c r="S2187" s="224" t="str">
        <f t="shared" ca="1" si="309"/>
        <v/>
      </c>
      <c r="T2187" s="224" t="str">
        <f ca="1">IF(B2187="","",IF(ISERROR(MATCH($J2187,SorP!$B$1:$B$6230,0)),"",INDIRECT("'SorP'!$A$"&amp;MATCH($J2187,SorP!$B$1:$B$6230,0))))</f>
        <v/>
      </c>
      <c r="U2187" s="240"/>
      <c r="V2187" s="274" t="e">
        <f>IF(C2187="",NA(),MATCH($B2187&amp;$C2187,'Smelter Look-up'!$J:$J,0))</f>
        <v>#N/A</v>
      </c>
      <c r="W2187" s="275"/>
      <c r="X2187" s="275">
        <f t="shared" ca="1" si="310"/>
        <v>0</v>
      </c>
      <c r="Y2187" s="275"/>
      <c r="Z2187" s="275"/>
      <c r="AB2187" s="277" t="str">
        <f t="shared" si="311"/>
        <v/>
      </c>
    </row>
    <row r="2188" spans="1:28" s="276" customFormat="1" ht="20.25">
      <c r="A2188" s="330"/>
      <c r="B2188" s="216" t="str">
        <f>IF(LEN(A2188)=0,"",INDEX('Smelter Look-up'!$A:$A,MATCH($A2188,'Smelter Look-up'!$E:$E,0)))</f>
        <v/>
      </c>
      <c r="C2188" s="220" t="str">
        <f>IF(LEN(A2188)=0,"",INDEX('Smelter Look-up'!$C:$C,MATCH($A2188,'Smelter Look-up'!$E:$E,0)))</f>
        <v/>
      </c>
      <c r="D2188" s="282"/>
      <c r="E2188" s="216" t="str">
        <f ca="1">IF(ISERROR($V2188),"",OFFSET('Smelter Look-up'!$D$4,$V2188-4,0)&amp;"")</f>
        <v/>
      </c>
      <c r="F2188" s="216" t="str">
        <f ca="1">IF(ISERROR($V2188),"",OFFSET('Smelter Look-up'!$E$4,$V2188-4,0))</f>
        <v/>
      </c>
      <c r="G2188" s="216" t="str">
        <f ca="1">IF(C2188=$X$4,"Enter smelter details",IF(ISERROR($V2188),"",OFFSET('Smelter Look-up'!$F$4,$V2188-4,0)))</f>
        <v/>
      </c>
      <c r="H2188" s="217" t="str">
        <f ca="1">IF(ISERROR($V2188),"",OFFSET('Smelter Look-up'!$G$4,$V2188-4,0))</f>
        <v/>
      </c>
      <c r="I2188" s="218" t="str">
        <f ca="1">IF(ISERROR($V2188),"",OFFSET('Smelter Look-up'!$H$4,$V2188-4,0))</f>
        <v/>
      </c>
      <c r="J2188" s="218" t="str">
        <f ca="1">IF(ISERROR($V2188),"",OFFSET('Smelter Look-up'!$I$4,$V2188-4,0))</f>
        <v/>
      </c>
      <c r="K2188" s="272"/>
      <c r="L2188" s="272"/>
      <c r="M2188" s="272"/>
      <c r="N2188" s="272"/>
      <c r="O2188" s="272"/>
      <c r="P2188" s="219"/>
      <c r="Q2188" s="273"/>
      <c r="R2188" s="216" t="str">
        <f ca="1">IF(ISERROR($V2188),"",OFFSET('Smelter Look-up'!$C$4,$V2188-4,0)&amp;"")</f>
        <v/>
      </c>
      <c r="S2188" s="224" t="str">
        <f t="shared" ca="1" si="309"/>
        <v/>
      </c>
      <c r="T2188" s="224" t="str">
        <f ca="1">IF(B2188="","",IF(ISERROR(MATCH($J2188,SorP!$B$1:$B$6230,0)),"",INDIRECT("'SorP'!$A$"&amp;MATCH($J2188,SorP!$B$1:$B$6230,0))))</f>
        <v/>
      </c>
      <c r="U2188" s="240"/>
      <c r="V2188" s="274" t="e">
        <f>IF(C2188="",NA(),MATCH($B2188&amp;$C2188,'Smelter Look-up'!$J:$J,0))</f>
        <v>#N/A</v>
      </c>
      <c r="W2188" s="275"/>
      <c r="X2188" s="275">
        <f t="shared" ca="1" si="310"/>
        <v>0</v>
      </c>
      <c r="Y2188" s="275"/>
      <c r="Z2188" s="275"/>
      <c r="AB2188" s="277" t="str">
        <f t="shared" si="311"/>
        <v/>
      </c>
    </row>
    <row r="2189" spans="1:28" s="276" customFormat="1" ht="20.25">
      <c r="A2189" s="330"/>
      <c r="B2189" s="216" t="str">
        <f>IF(LEN(A2189)=0,"",INDEX('Smelter Look-up'!$A:$A,MATCH($A2189,'Smelter Look-up'!$E:$E,0)))</f>
        <v/>
      </c>
      <c r="C2189" s="220" t="str">
        <f>IF(LEN(A2189)=0,"",INDEX('Smelter Look-up'!$C:$C,MATCH($A2189,'Smelter Look-up'!$E:$E,0)))</f>
        <v/>
      </c>
      <c r="D2189" s="282"/>
      <c r="E2189" s="216" t="str">
        <f ca="1">IF(ISERROR($V2189),"",OFFSET('Smelter Look-up'!$D$4,$V2189-4,0)&amp;"")</f>
        <v/>
      </c>
      <c r="F2189" s="216" t="str">
        <f ca="1">IF(ISERROR($V2189),"",OFFSET('Smelter Look-up'!$E$4,$V2189-4,0))</f>
        <v/>
      </c>
      <c r="G2189" s="216" t="str">
        <f ca="1">IF(C2189=$X$4,"Enter smelter details",IF(ISERROR($V2189),"",OFFSET('Smelter Look-up'!$F$4,$V2189-4,0)))</f>
        <v/>
      </c>
      <c r="H2189" s="217" t="str">
        <f ca="1">IF(ISERROR($V2189),"",OFFSET('Smelter Look-up'!$G$4,$V2189-4,0))</f>
        <v/>
      </c>
      <c r="I2189" s="218" t="str">
        <f ca="1">IF(ISERROR($V2189),"",OFFSET('Smelter Look-up'!$H$4,$V2189-4,0))</f>
        <v/>
      </c>
      <c r="J2189" s="218" t="str">
        <f ca="1">IF(ISERROR($V2189),"",OFFSET('Smelter Look-up'!$I$4,$V2189-4,0))</f>
        <v/>
      </c>
      <c r="K2189" s="272"/>
      <c r="L2189" s="272"/>
      <c r="M2189" s="272"/>
      <c r="N2189" s="272"/>
      <c r="O2189" s="272"/>
      <c r="P2189" s="219"/>
      <c r="Q2189" s="273"/>
      <c r="R2189" s="216" t="str">
        <f ca="1">IF(ISERROR($V2189),"",OFFSET('Smelter Look-up'!$C$4,$V2189-4,0)&amp;"")</f>
        <v/>
      </c>
      <c r="S2189" s="224" t="str">
        <f t="shared" ca="1" si="309"/>
        <v/>
      </c>
      <c r="T2189" s="224" t="str">
        <f ca="1">IF(B2189="","",IF(ISERROR(MATCH($J2189,SorP!$B$1:$B$6230,0)),"",INDIRECT("'SorP'!$A$"&amp;MATCH($J2189,SorP!$B$1:$B$6230,0))))</f>
        <v/>
      </c>
      <c r="U2189" s="240"/>
      <c r="V2189" s="274" t="e">
        <f>IF(C2189="",NA(),MATCH($B2189&amp;$C2189,'Smelter Look-up'!$J:$J,0))</f>
        <v>#N/A</v>
      </c>
      <c r="W2189" s="275"/>
      <c r="X2189" s="275">
        <f t="shared" ca="1" si="310"/>
        <v>0</v>
      </c>
      <c r="Y2189" s="275"/>
      <c r="Z2189" s="275"/>
      <c r="AB2189" s="277" t="str">
        <f t="shared" si="311"/>
        <v/>
      </c>
    </row>
    <row r="2190" spans="1:28" s="276" customFormat="1" ht="20.25">
      <c r="A2190" s="330"/>
      <c r="B2190" s="216" t="str">
        <f>IF(LEN(A2190)=0,"",INDEX('Smelter Look-up'!$A:$A,MATCH($A2190,'Smelter Look-up'!$E:$E,0)))</f>
        <v/>
      </c>
      <c r="C2190" s="220" t="str">
        <f>IF(LEN(A2190)=0,"",INDEX('Smelter Look-up'!$C:$C,MATCH($A2190,'Smelter Look-up'!$E:$E,0)))</f>
        <v/>
      </c>
      <c r="D2190" s="282"/>
      <c r="E2190" s="216" t="str">
        <f ca="1">IF(ISERROR($V2190),"",OFFSET('Smelter Look-up'!$D$4,$V2190-4,0)&amp;"")</f>
        <v/>
      </c>
      <c r="F2190" s="216" t="str">
        <f ca="1">IF(ISERROR($V2190),"",OFFSET('Smelter Look-up'!$E$4,$V2190-4,0))</f>
        <v/>
      </c>
      <c r="G2190" s="216" t="str">
        <f ca="1">IF(C2190=$X$4,"Enter smelter details",IF(ISERROR($V2190),"",OFFSET('Smelter Look-up'!$F$4,$V2190-4,0)))</f>
        <v/>
      </c>
      <c r="H2190" s="217" t="str">
        <f ca="1">IF(ISERROR($V2190),"",OFFSET('Smelter Look-up'!$G$4,$V2190-4,0))</f>
        <v/>
      </c>
      <c r="I2190" s="218" t="str">
        <f ca="1">IF(ISERROR($V2190),"",OFFSET('Smelter Look-up'!$H$4,$V2190-4,0))</f>
        <v/>
      </c>
      <c r="J2190" s="218" t="str">
        <f ca="1">IF(ISERROR($V2190),"",OFFSET('Smelter Look-up'!$I$4,$V2190-4,0))</f>
        <v/>
      </c>
      <c r="K2190" s="272"/>
      <c r="L2190" s="272"/>
      <c r="M2190" s="272"/>
      <c r="N2190" s="272"/>
      <c r="O2190" s="272"/>
      <c r="P2190" s="219"/>
      <c r="Q2190" s="273"/>
      <c r="R2190" s="216" t="str">
        <f ca="1">IF(ISERROR($V2190),"",OFFSET('Smelter Look-up'!$C$4,$V2190-4,0)&amp;"")</f>
        <v/>
      </c>
      <c r="S2190" s="224" t="str">
        <f t="shared" ca="1" si="309"/>
        <v/>
      </c>
      <c r="T2190" s="224" t="str">
        <f ca="1">IF(B2190="","",IF(ISERROR(MATCH($J2190,SorP!$B$1:$B$6230,0)),"",INDIRECT("'SorP'!$A$"&amp;MATCH($J2190,SorP!$B$1:$B$6230,0))))</f>
        <v/>
      </c>
      <c r="U2190" s="240"/>
      <c r="V2190" s="274" t="e">
        <f>IF(C2190="",NA(),MATCH($B2190&amp;$C2190,'Smelter Look-up'!$J:$J,0))</f>
        <v>#N/A</v>
      </c>
      <c r="W2190" s="275"/>
      <c r="X2190" s="275">
        <f t="shared" ca="1" si="310"/>
        <v>0</v>
      </c>
      <c r="Y2190" s="275"/>
      <c r="Z2190" s="275"/>
      <c r="AB2190" s="277" t="str">
        <f t="shared" si="311"/>
        <v/>
      </c>
    </row>
    <row r="2191" spans="1:28" s="276" customFormat="1" ht="20.25">
      <c r="A2191" s="330"/>
      <c r="B2191" s="216" t="str">
        <f>IF(LEN(A2191)=0,"",INDEX('Smelter Look-up'!$A:$A,MATCH($A2191,'Smelter Look-up'!$E:$E,0)))</f>
        <v/>
      </c>
      <c r="C2191" s="220" t="str">
        <f>IF(LEN(A2191)=0,"",INDEX('Smelter Look-up'!$C:$C,MATCH($A2191,'Smelter Look-up'!$E:$E,0)))</f>
        <v/>
      </c>
      <c r="D2191" s="282"/>
      <c r="E2191" s="216" t="str">
        <f ca="1">IF(ISERROR($V2191),"",OFFSET('Smelter Look-up'!$D$4,$V2191-4,0)&amp;"")</f>
        <v/>
      </c>
      <c r="F2191" s="216" t="str">
        <f ca="1">IF(ISERROR($V2191),"",OFFSET('Smelter Look-up'!$E$4,$V2191-4,0))</f>
        <v/>
      </c>
      <c r="G2191" s="216" t="str">
        <f ca="1">IF(C2191=$X$4,"Enter smelter details",IF(ISERROR($V2191),"",OFFSET('Smelter Look-up'!$F$4,$V2191-4,0)))</f>
        <v/>
      </c>
      <c r="H2191" s="217" t="str">
        <f ca="1">IF(ISERROR($V2191),"",OFFSET('Smelter Look-up'!$G$4,$V2191-4,0))</f>
        <v/>
      </c>
      <c r="I2191" s="218" t="str">
        <f ca="1">IF(ISERROR($V2191),"",OFFSET('Smelter Look-up'!$H$4,$V2191-4,0))</f>
        <v/>
      </c>
      <c r="J2191" s="218" t="str">
        <f ca="1">IF(ISERROR($V2191),"",OFFSET('Smelter Look-up'!$I$4,$V2191-4,0))</f>
        <v/>
      </c>
      <c r="K2191" s="272"/>
      <c r="L2191" s="272"/>
      <c r="M2191" s="272"/>
      <c r="N2191" s="272"/>
      <c r="O2191" s="272"/>
      <c r="P2191" s="219"/>
      <c r="Q2191" s="273"/>
      <c r="R2191" s="216" t="str">
        <f ca="1">IF(ISERROR($V2191),"",OFFSET('Smelter Look-up'!$C$4,$V2191-4,0)&amp;"")</f>
        <v/>
      </c>
      <c r="S2191" s="224" t="str">
        <f t="shared" ca="1" si="309"/>
        <v/>
      </c>
      <c r="T2191" s="224" t="str">
        <f ca="1">IF(B2191="","",IF(ISERROR(MATCH($J2191,SorP!$B$1:$B$6230,0)),"",INDIRECT("'SorP'!$A$"&amp;MATCH($J2191,SorP!$B$1:$B$6230,0))))</f>
        <v/>
      </c>
      <c r="U2191" s="240"/>
      <c r="V2191" s="274" t="e">
        <f>IF(C2191="",NA(),MATCH($B2191&amp;$C2191,'Smelter Look-up'!$J:$J,0))</f>
        <v>#N/A</v>
      </c>
      <c r="W2191" s="275"/>
      <c r="X2191" s="275">
        <f t="shared" ca="1" si="310"/>
        <v>0</v>
      </c>
      <c r="Y2191" s="275"/>
      <c r="Z2191" s="275"/>
      <c r="AB2191" s="277" t="str">
        <f t="shared" si="311"/>
        <v/>
      </c>
    </row>
    <row r="2192" spans="1:28" s="276" customFormat="1" ht="20.25">
      <c r="A2192" s="330"/>
      <c r="B2192" s="216" t="str">
        <f>IF(LEN(A2192)=0,"",INDEX('Smelter Look-up'!$A:$A,MATCH($A2192,'Smelter Look-up'!$E:$E,0)))</f>
        <v/>
      </c>
      <c r="C2192" s="220" t="str">
        <f>IF(LEN(A2192)=0,"",INDEX('Smelter Look-up'!$C:$C,MATCH($A2192,'Smelter Look-up'!$E:$E,0)))</f>
        <v/>
      </c>
      <c r="D2192" s="282"/>
      <c r="E2192" s="216" t="str">
        <f ca="1">IF(ISERROR($V2192),"",OFFSET('Smelter Look-up'!$D$4,$V2192-4,0)&amp;"")</f>
        <v/>
      </c>
      <c r="F2192" s="216" t="str">
        <f ca="1">IF(ISERROR($V2192),"",OFFSET('Smelter Look-up'!$E$4,$V2192-4,0))</f>
        <v/>
      </c>
      <c r="G2192" s="216" t="str">
        <f ca="1">IF(C2192=$X$4,"Enter smelter details",IF(ISERROR($V2192),"",OFFSET('Smelter Look-up'!$F$4,$V2192-4,0)))</f>
        <v/>
      </c>
      <c r="H2192" s="217" t="str">
        <f ca="1">IF(ISERROR($V2192),"",OFFSET('Smelter Look-up'!$G$4,$V2192-4,0))</f>
        <v/>
      </c>
      <c r="I2192" s="218" t="str">
        <f ca="1">IF(ISERROR($V2192),"",OFFSET('Smelter Look-up'!$H$4,$V2192-4,0))</f>
        <v/>
      </c>
      <c r="J2192" s="218" t="str">
        <f ca="1">IF(ISERROR($V2192),"",OFFSET('Smelter Look-up'!$I$4,$V2192-4,0))</f>
        <v/>
      </c>
      <c r="K2192" s="272"/>
      <c r="L2192" s="272"/>
      <c r="M2192" s="272"/>
      <c r="N2192" s="272"/>
      <c r="O2192" s="272"/>
      <c r="P2192" s="219"/>
      <c r="Q2192" s="273"/>
      <c r="R2192" s="216" t="str">
        <f ca="1">IF(ISERROR($V2192),"",OFFSET('Smelter Look-up'!$C$4,$V2192-4,0)&amp;"")</f>
        <v/>
      </c>
      <c r="S2192" s="224" t="str">
        <f t="shared" ca="1" si="309"/>
        <v/>
      </c>
      <c r="T2192" s="224" t="str">
        <f ca="1">IF(B2192="","",IF(ISERROR(MATCH($J2192,SorP!$B$1:$B$6230,0)),"",INDIRECT("'SorP'!$A$"&amp;MATCH($J2192,SorP!$B$1:$B$6230,0))))</f>
        <v/>
      </c>
      <c r="U2192" s="240"/>
      <c r="V2192" s="274" t="e">
        <f>IF(C2192="",NA(),MATCH($B2192&amp;$C2192,'Smelter Look-up'!$J:$J,0))</f>
        <v>#N/A</v>
      </c>
      <c r="W2192" s="275"/>
      <c r="X2192" s="275">
        <f t="shared" ca="1" si="310"/>
        <v>0</v>
      </c>
      <c r="Y2192" s="275"/>
      <c r="Z2192" s="275"/>
      <c r="AB2192" s="277" t="str">
        <f t="shared" si="311"/>
        <v/>
      </c>
    </row>
    <row r="2193" spans="1:28" s="276" customFormat="1" ht="20.25">
      <c r="A2193" s="330"/>
      <c r="B2193" s="216" t="str">
        <f>IF(LEN(A2193)=0,"",INDEX('Smelter Look-up'!$A:$A,MATCH($A2193,'Smelter Look-up'!$E:$E,0)))</f>
        <v/>
      </c>
      <c r="C2193" s="220" t="str">
        <f>IF(LEN(A2193)=0,"",INDEX('Smelter Look-up'!$C:$C,MATCH($A2193,'Smelter Look-up'!$E:$E,0)))</f>
        <v/>
      </c>
      <c r="D2193" s="282"/>
      <c r="E2193" s="216" t="str">
        <f ca="1">IF(ISERROR($V2193),"",OFFSET('Smelter Look-up'!$D$4,$V2193-4,0)&amp;"")</f>
        <v/>
      </c>
      <c r="F2193" s="216" t="str">
        <f ca="1">IF(ISERROR($V2193),"",OFFSET('Smelter Look-up'!$E$4,$V2193-4,0))</f>
        <v/>
      </c>
      <c r="G2193" s="216" t="str">
        <f ca="1">IF(C2193=$X$4,"Enter smelter details",IF(ISERROR($V2193),"",OFFSET('Smelter Look-up'!$F$4,$V2193-4,0)))</f>
        <v/>
      </c>
      <c r="H2193" s="217" t="str">
        <f ca="1">IF(ISERROR($V2193),"",OFFSET('Smelter Look-up'!$G$4,$V2193-4,0))</f>
        <v/>
      </c>
      <c r="I2193" s="218" t="str">
        <f ca="1">IF(ISERROR($V2193),"",OFFSET('Smelter Look-up'!$H$4,$V2193-4,0))</f>
        <v/>
      </c>
      <c r="J2193" s="218" t="str">
        <f ca="1">IF(ISERROR($V2193),"",OFFSET('Smelter Look-up'!$I$4,$V2193-4,0))</f>
        <v/>
      </c>
      <c r="K2193" s="272"/>
      <c r="L2193" s="272"/>
      <c r="M2193" s="272"/>
      <c r="N2193" s="272"/>
      <c r="O2193" s="272"/>
      <c r="P2193" s="219"/>
      <c r="Q2193" s="273"/>
      <c r="R2193" s="216" t="str">
        <f ca="1">IF(ISERROR($V2193),"",OFFSET('Smelter Look-up'!$C$4,$V2193-4,0)&amp;"")</f>
        <v/>
      </c>
      <c r="S2193" s="224" t="str">
        <f t="shared" ca="1" si="309"/>
        <v/>
      </c>
      <c r="T2193" s="224" t="str">
        <f ca="1">IF(B2193="","",IF(ISERROR(MATCH($J2193,SorP!$B$1:$B$6230,0)),"",INDIRECT("'SorP'!$A$"&amp;MATCH($J2193,SorP!$B$1:$B$6230,0))))</f>
        <v/>
      </c>
      <c r="U2193" s="240"/>
      <c r="V2193" s="274" t="e">
        <f>IF(C2193="",NA(),MATCH($B2193&amp;$C2193,'Smelter Look-up'!$J:$J,0))</f>
        <v>#N/A</v>
      </c>
      <c r="W2193" s="275"/>
      <c r="X2193" s="275">
        <f t="shared" ca="1" si="310"/>
        <v>0</v>
      </c>
      <c r="Y2193" s="275"/>
      <c r="Z2193" s="275"/>
      <c r="AB2193" s="277" t="str">
        <f t="shared" si="311"/>
        <v/>
      </c>
    </row>
    <row r="2194" spans="1:28" s="276" customFormat="1" ht="20.25">
      <c r="A2194" s="330"/>
      <c r="B2194" s="216" t="str">
        <f>IF(LEN(A2194)=0,"",INDEX('Smelter Look-up'!$A:$A,MATCH($A2194,'Smelter Look-up'!$E:$E,0)))</f>
        <v/>
      </c>
      <c r="C2194" s="220" t="str">
        <f>IF(LEN(A2194)=0,"",INDEX('Smelter Look-up'!$C:$C,MATCH($A2194,'Smelter Look-up'!$E:$E,0)))</f>
        <v/>
      </c>
      <c r="D2194" s="282"/>
      <c r="E2194" s="216" t="str">
        <f ca="1">IF(ISERROR($V2194),"",OFFSET('Smelter Look-up'!$D$4,$V2194-4,0)&amp;"")</f>
        <v/>
      </c>
      <c r="F2194" s="216" t="str">
        <f ca="1">IF(ISERROR($V2194),"",OFFSET('Smelter Look-up'!$E$4,$V2194-4,0))</f>
        <v/>
      </c>
      <c r="G2194" s="216" t="str">
        <f ca="1">IF(C2194=$X$4,"Enter smelter details",IF(ISERROR($V2194),"",OFFSET('Smelter Look-up'!$F$4,$V2194-4,0)))</f>
        <v/>
      </c>
      <c r="H2194" s="217" t="str">
        <f ca="1">IF(ISERROR($V2194),"",OFFSET('Smelter Look-up'!$G$4,$V2194-4,0))</f>
        <v/>
      </c>
      <c r="I2194" s="218" t="str">
        <f ca="1">IF(ISERROR($V2194),"",OFFSET('Smelter Look-up'!$H$4,$V2194-4,0))</f>
        <v/>
      </c>
      <c r="J2194" s="218" t="str">
        <f ca="1">IF(ISERROR($V2194),"",OFFSET('Smelter Look-up'!$I$4,$V2194-4,0))</f>
        <v/>
      </c>
      <c r="K2194" s="272"/>
      <c r="L2194" s="272"/>
      <c r="M2194" s="272"/>
      <c r="N2194" s="272"/>
      <c r="O2194" s="272"/>
      <c r="P2194" s="219"/>
      <c r="Q2194" s="273"/>
      <c r="R2194" s="216" t="str">
        <f ca="1">IF(ISERROR($V2194),"",OFFSET('Smelter Look-up'!$C$4,$V2194-4,0)&amp;"")</f>
        <v/>
      </c>
      <c r="S2194" s="224" t="str">
        <f t="shared" ca="1" si="309"/>
        <v/>
      </c>
      <c r="T2194" s="224" t="str">
        <f ca="1">IF(B2194="","",IF(ISERROR(MATCH($J2194,SorP!$B$1:$B$6230,0)),"",INDIRECT("'SorP'!$A$"&amp;MATCH($J2194,SorP!$B$1:$B$6230,0))))</f>
        <v/>
      </c>
      <c r="U2194" s="240"/>
      <c r="V2194" s="274" t="e">
        <f>IF(C2194="",NA(),MATCH($B2194&amp;$C2194,'Smelter Look-up'!$J:$J,0))</f>
        <v>#N/A</v>
      </c>
      <c r="W2194" s="275"/>
      <c r="X2194" s="275">
        <f t="shared" ca="1" si="310"/>
        <v>0</v>
      </c>
      <c r="Y2194" s="275"/>
      <c r="Z2194" s="275"/>
      <c r="AB2194" s="277" t="str">
        <f t="shared" si="311"/>
        <v/>
      </c>
    </row>
    <row r="2195" spans="1:28" s="276" customFormat="1" ht="20.25">
      <c r="A2195" s="330"/>
      <c r="B2195" s="216" t="str">
        <f>IF(LEN(A2195)=0,"",INDEX('Smelter Look-up'!$A:$A,MATCH($A2195,'Smelter Look-up'!$E:$E,0)))</f>
        <v/>
      </c>
      <c r="C2195" s="220" t="str">
        <f>IF(LEN(A2195)=0,"",INDEX('Smelter Look-up'!$C:$C,MATCH($A2195,'Smelter Look-up'!$E:$E,0)))</f>
        <v/>
      </c>
      <c r="D2195" s="282"/>
      <c r="E2195" s="216" t="str">
        <f ca="1">IF(ISERROR($V2195),"",OFFSET('Smelter Look-up'!$D$4,$V2195-4,0)&amp;"")</f>
        <v/>
      </c>
      <c r="F2195" s="216" t="str">
        <f ca="1">IF(ISERROR($V2195),"",OFFSET('Smelter Look-up'!$E$4,$V2195-4,0))</f>
        <v/>
      </c>
      <c r="G2195" s="216" t="str">
        <f ca="1">IF(C2195=$X$4,"Enter smelter details",IF(ISERROR($V2195),"",OFFSET('Smelter Look-up'!$F$4,$V2195-4,0)))</f>
        <v/>
      </c>
      <c r="H2195" s="217" t="str">
        <f ca="1">IF(ISERROR($V2195),"",OFFSET('Smelter Look-up'!$G$4,$V2195-4,0))</f>
        <v/>
      </c>
      <c r="I2195" s="218" t="str">
        <f ca="1">IF(ISERROR($V2195),"",OFFSET('Smelter Look-up'!$H$4,$V2195-4,0))</f>
        <v/>
      </c>
      <c r="J2195" s="218" t="str">
        <f ca="1">IF(ISERROR($V2195),"",OFFSET('Smelter Look-up'!$I$4,$V2195-4,0))</f>
        <v/>
      </c>
      <c r="K2195" s="272"/>
      <c r="L2195" s="272"/>
      <c r="M2195" s="272"/>
      <c r="N2195" s="272"/>
      <c r="O2195" s="272"/>
      <c r="P2195" s="219"/>
      <c r="Q2195" s="273"/>
      <c r="R2195" s="216" t="str">
        <f ca="1">IF(ISERROR($V2195),"",OFFSET('Smelter Look-up'!$C$4,$V2195-4,0)&amp;"")</f>
        <v/>
      </c>
      <c r="S2195" s="224" t="str">
        <f t="shared" ca="1" si="309"/>
        <v/>
      </c>
      <c r="T2195" s="224" t="str">
        <f ca="1">IF(B2195="","",IF(ISERROR(MATCH($J2195,SorP!$B$1:$B$6230,0)),"",INDIRECT("'SorP'!$A$"&amp;MATCH($J2195,SorP!$B$1:$B$6230,0))))</f>
        <v/>
      </c>
      <c r="U2195" s="240"/>
      <c r="V2195" s="274" t="e">
        <f>IF(C2195="",NA(),MATCH($B2195&amp;$C2195,'Smelter Look-up'!$J:$J,0))</f>
        <v>#N/A</v>
      </c>
      <c r="W2195" s="275"/>
      <c r="X2195" s="275">
        <f t="shared" ca="1" si="310"/>
        <v>0</v>
      </c>
      <c r="Y2195" s="275"/>
      <c r="Z2195" s="275"/>
      <c r="AB2195" s="277" t="str">
        <f t="shared" si="311"/>
        <v/>
      </c>
    </row>
    <row r="2196" spans="1:28" s="276" customFormat="1" ht="20.25">
      <c r="A2196" s="330"/>
      <c r="B2196" s="216" t="str">
        <f>IF(LEN(A2196)=0,"",INDEX('Smelter Look-up'!$A:$A,MATCH($A2196,'Smelter Look-up'!$E:$E,0)))</f>
        <v/>
      </c>
      <c r="C2196" s="220" t="str">
        <f>IF(LEN(A2196)=0,"",INDEX('Smelter Look-up'!$C:$C,MATCH($A2196,'Smelter Look-up'!$E:$E,0)))</f>
        <v/>
      </c>
      <c r="D2196" s="282"/>
      <c r="E2196" s="216" t="str">
        <f ca="1">IF(ISERROR($V2196),"",OFFSET('Smelter Look-up'!$D$4,$V2196-4,0)&amp;"")</f>
        <v/>
      </c>
      <c r="F2196" s="216" t="str">
        <f ca="1">IF(ISERROR($V2196),"",OFFSET('Smelter Look-up'!$E$4,$V2196-4,0))</f>
        <v/>
      </c>
      <c r="G2196" s="216" t="str">
        <f ca="1">IF(C2196=$X$4,"Enter smelter details",IF(ISERROR($V2196),"",OFFSET('Smelter Look-up'!$F$4,$V2196-4,0)))</f>
        <v/>
      </c>
      <c r="H2196" s="217" t="str">
        <f ca="1">IF(ISERROR($V2196),"",OFFSET('Smelter Look-up'!$G$4,$V2196-4,0))</f>
        <v/>
      </c>
      <c r="I2196" s="218" t="str">
        <f ca="1">IF(ISERROR($V2196),"",OFFSET('Smelter Look-up'!$H$4,$V2196-4,0))</f>
        <v/>
      </c>
      <c r="J2196" s="218" t="str">
        <f ca="1">IF(ISERROR($V2196),"",OFFSET('Smelter Look-up'!$I$4,$V2196-4,0))</f>
        <v/>
      </c>
      <c r="K2196" s="272"/>
      <c r="L2196" s="272"/>
      <c r="M2196" s="272"/>
      <c r="N2196" s="272"/>
      <c r="O2196" s="272"/>
      <c r="P2196" s="219"/>
      <c r="Q2196" s="273"/>
      <c r="R2196" s="216" t="str">
        <f ca="1">IF(ISERROR($V2196),"",OFFSET('Smelter Look-up'!$C$4,$V2196-4,0)&amp;"")</f>
        <v/>
      </c>
      <c r="S2196" s="224" t="str">
        <f t="shared" ca="1" si="309"/>
        <v/>
      </c>
      <c r="T2196" s="224" t="str">
        <f ca="1">IF(B2196="","",IF(ISERROR(MATCH($J2196,SorP!$B$1:$B$6230,0)),"",INDIRECT("'SorP'!$A$"&amp;MATCH($J2196,SorP!$B$1:$B$6230,0))))</f>
        <v/>
      </c>
      <c r="U2196" s="240"/>
      <c r="V2196" s="274" t="e">
        <f>IF(C2196="",NA(),MATCH($B2196&amp;$C2196,'Smelter Look-up'!$J:$J,0))</f>
        <v>#N/A</v>
      </c>
      <c r="W2196" s="275"/>
      <c r="X2196" s="275">
        <f t="shared" ca="1" si="310"/>
        <v>0</v>
      </c>
      <c r="Y2196" s="275"/>
      <c r="Z2196" s="275"/>
      <c r="AB2196" s="277" t="str">
        <f t="shared" si="311"/>
        <v/>
      </c>
    </row>
    <row r="2197" spans="1:28" s="276" customFormat="1" ht="20.25">
      <c r="A2197" s="330"/>
      <c r="B2197" s="216" t="str">
        <f>IF(LEN(A2197)=0,"",INDEX('Smelter Look-up'!$A:$A,MATCH($A2197,'Smelter Look-up'!$E:$E,0)))</f>
        <v/>
      </c>
      <c r="C2197" s="220" t="str">
        <f>IF(LEN(A2197)=0,"",INDEX('Smelter Look-up'!$C:$C,MATCH($A2197,'Smelter Look-up'!$E:$E,0)))</f>
        <v/>
      </c>
      <c r="D2197" s="282"/>
      <c r="E2197" s="216" t="str">
        <f ca="1">IF(ISERROR($V2197),"",OFFSET('Smelter Look-up'!$D$4,$V2197-4,0)&amp;"")</f>
        <v/>
      </c>
      <c r="F2197" s="216" t="str">
        <f ca="1">IF(ISERROR($V2197),"",OFFSET('Smelter Look-up'!$E$4,$V2197-4,0))</f>
        <v/>
      </c>
      <c r="G2197" s="216" t="str">
        <f ca="1">IF(C2197=$X$4,"Enter smelter details",IF(ISERROR($V2197),"",OFFSET('Smelter Look-up'!$F$4,$V2197-4,0)))</f>
        <v/>
      </c>
      <c r="H2197" s="217" t="str">
        <f ca="1">IF(ISERROR($V2197),"",OFFSET('Smelter Look-up'!$G$4,$V2197-4,0))</f>
        <v/>
      </c>
      <c r="I2197" s="218" t="str">
        <f ca="1">IF(ISERROR($V2197),"",OFFSET('Smelter Look-up'!$H$4,$V2197-4,0))</f>
        <v/>
      </c>
      <c r="J2197" s="218" t="str">
        <f ca="1">IF(ISERROR($V2197),"",OFFSET('Smelter Look-up'!$I$4,$V2197-4,0))</f>
        <v/>
      </c>
      <c r="K2197" s="272"/>
      <c r="L2197" s="272"/>
      <c r="M2197" s="272"/>
      <c r="N2197" s="272"/>
      <c r="O2197" s="272"/>
      <c r="P2197" s="219"/>
      <c r="Q2197" s="273"/>
      <c r="R2197" s="216" t="str">
        <f ca="1">IF(ISERROR($V2197),"",OFFSET('Smelter Look-up'!$C$4,$V2197-4,0)&amp;"")</f>
        <v/>
      </c>
      <c r="S2197" s="224" t="str">
        <f t="shared" ca="1" si="309"/>
        <v/>
      </c>
      <c r="T2197" s="224" t="str">
        <f ca="1">IF(B2197="","",IF(ISERROR(MATCH($J2197,SorP!$B$1:$B$6230,0)),"",INDIRECT("'SorP'!$A$"&amp;MATCH($J2197,SorP!$B$1:$B$6230,0))))</f>
        <v/>
      </c>
      <c r="U2197" s="240"/>
      <c r="V2197" s="274" t="e">
        <f>IF(C2197="",NA(),MATCH($B2197&amp;$C2197,'Smelter Look-up'!$J:$J,0))</f>
        <v>#N/A</v>
      </c>
      <c r="W2197" s="275"/>
      <c r="X2197" s="275">
        <f t="shared" ca="1" si="310"/>
        <v>0</v>
      </c>
      <c r="Y2197" s="275"/>
      <c r="Z2197" s="275"/>
      <c r="AB2197" s="277" t="str">
        <f t="shared" si="311"/>
        <v/>
      </c>
    </row>
    <row r="2198" spans="1:28" s="276" customFormat="1" ht="20.25">
      <c r="A2198" s="330"/>
      <c r="B2198" s="216" t="str">
        <f>IF(LEN(A2198)=0,"",INDEX('Smelter Look-up'!$A:$A,MATCH($A2198,'Smelter Look-up'!$E:$E,0)))</f>
        <v/>
      </c>
      <c r="C2198" s="220" t="str">
        <f>IF(LEN(A2198)=0,"",INDEX('Smelter Look-up'!$C:$C,MATCH($A2198,'Smelter Look-up'!$E:$E,0)))</f>
        <v/>
      </c>
      <c r="D2198" s="282"/>
      <c r="E2198" s="216" t="str">
        <f ca="1">IF(ISERROR($V2198),"",OFFSET('Smelter Look-up'!$D$4,$V2198-4,0)&amp;"")</f>
        <v/>
      </c>
      <c r="F2198" s="216" t="str">
        <f ca="1">IF(ISERROR($V2198),"",OFFSET('Smelter Look-up'!$E$4,$V2198-4,0))</f>
        <v/>
      </c>
      <c r="G2198" s="216" t="str">
        <f ca="1">IF(C2198=$X$4,"Enter smelter details",IF(ISERROR($V2198),"",OFFSET('Smelter Look-up'!$F$4,$V2198-4,0)))</f>
        <v/>
      </c>
      <c r="H2198" s="217" t="str">
        <f ca="1">IF(ISERROR($V2198),"",OFFSET('Smelter Look-up'!$G$4,$V2198-4,0))</f>
        <v/>
      </c>
      <c r="I2198" s="218" t="str">
        <f ca="1">IF(ISERROR($V2198),"",OFFSET('Smelter Look-up'!$H$4,$V2198-4,0))</f>
        <v/>
      </c>
      <c r="J2198" s="218" t="str">
        <f ca="1">IF(ISERROR($V2198),"",OFFSET('Smelter Look-up'!$I$4,$V2198-4,0))</f>
        <v/>
      </c>
      <c r="K2198" s="272"/>
      <c r="L2198" s="272"/>
      <c r="M2198" s="272"/>
      <c r="N2198" s="272"/>
      <c r="O2198" s="272"/>
      <c r="P2198" s="219"/>
      <c r="Q2198" s="273"/>
      <c r="R2198" s="216" t="str">
        <f ca="1">IF(ISERROR($V2198),"",OFFSET('Smelter Look-up'!$C$4,$V2198-4,0)&amp;"")</f>
        <v/>
      </c>
      <c r="S2198" s="224" t="str">
        <f t="shared" ca="1" si="309"/>
        <v/>
      </c>
      <c r="T2198" s="224" t="str">
        <f ca="1">IF(B2198="","",IF(ISERROR(MATCH($J2198,SorP!$B$1:$B$6230,0)),"",INDIRECT("'SorP'!$A$"&amp;MATCH($J2198,SorP!$B$1:$B$6230,0))))</f>
        <v/>
      </c>
      <c r="U2198" s="240"/>
      <c r="V2198" s="274" t="e">
        <f>IF(C2198="",NA(),MATCH($B2198&amp;$C2198,'Smelter Look-up'!$J:$J,0))</f>
        <v>#N/A</v>
      </c>
      <c r="W2198" s="275"/>
      <c r="X2198" s="275">
        <f t="shared" ca="1" si="310"/>
        <v>0</v>
      </c>
      <c r="Y2198" s="275"/>
      <c r="Z2198" s="275"/>
      <c r="AB2198" s="277" t="str">
        <f t="shared" si="311"/>
        <v/>
      </c>
    </row>
    <row r="2199" spans="1:28" s="276" customFormat="1" ht="20.25">
      <c r="A2199" s="330"/>
      <c r="B2199" s="216" t="str">
        <f>IF(LEN(A2199)=0,"",INDEX('Smelter Look-up'!$A:$A,MATCH($A2199,'Smelter Look-up'!$E:$E,0)))</f>
        <v/>
      </c>
      <c r="C2199" s="220" t="str">
        <f>IF(LEN(A2199)=0,"",INDEX('Smelter Look-up'!$C:$C,MATCH($A2199,'Smelter Look-up'!$E:$E,0)))</f>
        <v/>
      </c>
      <c r="D2199" s="282"/>
      <c r="E2199" s="216" t="str">
        <f ca="1">IF(ISERROR($V2199),"",OFFSET('Smelter Look-up'!$D$4,$V2199-4,0)&amp;"")</f>
        <v/>
      </c>
      <c r="F2199" s="216" t="str">
        <f ca="1">IF(ISERROR($V2199),"",OFFSET('Smelter Look-up'!$E$4,$V2199-4,0))</f>
        <v/>
      </c>
      <c r="G2199" s="216" t="str">
        <f ca="1">IF(C2199=$X$4,"Enter smelter details",IF(ISERROR($V2199),"",OFFSET('Smelter Look-up'!$F$4,$V2199-4,0)))</f>
        <v/>
      </c>
      <c r="H2199" s="217" t="str">
        <f ca="1">IF(ISERROR($V2199),"",OFFSET('Smelter Look-up'!$G$4,$V2199-4,0))</f>
        <v/>
      </c>
      <c r="I2199" s="218" t="str">
        <f ca="1">IF(ISERROR($V2199),"",OFFSET('Smelter Look-up'!$H$4,$V2199-4,0))</f>
        <v/>
      </c>
      <c r="J2199" s="218" t="str">
        <f ca="1">IF(ISERROR($V2199),"",OFFSET('Smelter Look-up'!$I$4,$V2199-4,0))</f>
        <v/>
      </c>
      <c r="K2199" s="272"/>
      <c r="L2199" s="272"/>
      <c r="M2199" s="272"/>
      <c r="N2199" s="272"/>
      <c r="O2199" s="272"/>
      <c r="P2199" s="219"/>
      <c r="Q2199" s="273"/>
      <c r="R2199" s="216" t="str">
        <f ca="1">IF(ISERROR($V2199),"",OFFSET('Smelter Look-up'!$C$4,$V2199-4,0)&amp;"")</f>
        <v/>
      </c>
      <c r="S2199" s="224" t="str">
        <f t="shared" ca="1" si="309"/>
        <v/>
      </c>
      <c r="T2199" s="224" t="str">
        <f ca="1">IF(B2199="","",IF(ISERROR(MATCH($J2199,SorP!$B$1:$B$6230,0)),"",INDIRECT("'SorP'!$A$"&amp;MATCH($J2199,SorP!$B$1:$B$6230,0))))</f>
        <v/>
      </c>
      <c r="U2199" s="240"/>
      <c r="V2199" s="274" t="e">
        <f>IF(C2199="",NA(),MATCH($B2199&amp;$C2199,'Smelter Look-up'!$J:$J,0))</f>
        <v>#N/A</v>
      </c>
      <c r="W2199" s="275"/>
      <c r="X2199" s="275">
        <f t="shared" ca="1" si="310"/>
        <v>0</v>
      </c>
      <c r="Y2199" s="275"/>
      <c r="Z2199" s="275"/>
      <c r="AB2199" s="277" t="str">
        <f t="shared" si="311"/>
        <v/>
      </c>
    </row>
    <row r="2200" spans="1:28" s="276" customFormat="1" ht="20.25">
      <c r="A2200" s="330"/>
      <c r="B2200" s="216" t="str">
        <f>IF(LEN(A2200)=0,"",INDEX('Smelter Look-up'!$A:$A,MATCH($A2200,'Smelter Look-up'!$E:$E,0)))</f>
        <v/>
      </c>
      <c r="C2200" s="220" t="str">
        <f>IF(LEN(A2200)=0,"",INDEX('Smelter Look-up'!$C:$C,MATCH($A2200,'Smelter Look-up'!$E:$E,0)))</f>
        <v/>
      </c>
      <c r="D2200" s="282"/>
      <c r="E2200" s="216" t="str">
        <f ca="1">IF(ISERROR($V2200),"",OFFSET('Smelter Look-up'!$D$4,$V2200-4,0)&amp;"")</f>
        <v/>
      </c>
      <c r="F2200" s="216" t="str">
        <f ca="1">IF(ISERROR($V2200),"",OFFSET('Smelter Look-up'!$E$4,$V2200-4,0))</f>
        <v/>
      </c>
      <c r="G2200" s="216" t="str">
        <f ca="1">IF(C2200=$X$4,"Enter smelter details",IF(ISERROR($V2200),"",OFFSET('Smelter Look-up'!$F$4,$V2200-4,0)))</f>
        <v/>
      </c>
      <c r="H2200" s="217" t="str">
        <f ca="1">IF(ISERROR($V2200),"",OFFSET('Smelter Look-up'!$G$4,$V2200-4,0))</f>
        <v/>
      </c>
      <c r="I2200" s="218" t="str">
        <f ca="1">IF(ISERROR($V2200),"",OFFSET('Smelter Look-up'!$H$4,$V2200-4,0))</f>
        <v/>
      </c>
      <c r="J2200" s="218" t="str">
        <f ca="1">IF(ISERROR($V2200),"",OFFSET('Smelter Look-up'!$I$4,$V2200-4,0))</f>
        <v/>
      </c>
      <c r="K2200" s="272"/>
      <c r="L2200" s="272"/>
      <c r="M2200" s="272"/>
      <c r="N2200" s="272"/>
      <c r="O2200" s="272"/>
      <c r="P2200" s="219"/>
      <c r="Q2200" s="273"/>
      <c r="R2200" s="216" t="str">
        <f ca="1">IF(ISERROR($V2200),"",OFFSET('Smelter Look-up'!$C$4,$V2200-4,0)&amp;"")</f>
        <v/>
      </c>
      <c r="S2200" s="224" t="str">
        <f t="shared" ca="1" si="309"/>
        <v/>
      </c>
      <c r="T2200" s="224" t="str">
        <f ca="1">IF(B2200="","",IF(ISERROR(MATCH($J2200,SorP!$B$1:$B$6230,0)),"",INDIRECT("'SorP'!$A$"&amp;MATCH($J2200,SorP!$B$1:$B$6230,0))))</f>
        <v/>
      </c>
      <c r="U2200" s="240"/>
      <c r="V2200" s="274" t="e">
        <f>IF(C2200="",NA(),MATCH($B2200&amp;$C2200,'Smelter Look-up'!$J:$J,0))</f>
        <v>#N/A</v>
      </c>
      <c r="W2200" s="275"/>
      <c r="X2200" s="275">
        <f t="shared" ca="1" si="310"/>
        <v>0</v>
      </c>
      <c r="Y2200" s="275"/>
      <c r="Z2200" s="275"/>
      <c r="AB2200" s="277" t="str">
        <f t="shared" si="311"/>
        <v/>
      </c>
    </row>
    <row r="2201" spans="1:28" s="276" customFormat="1" ht="20.25">
      <c r="A2201" s="330"/>
      <c r="B2201" s="216" t="str">
        <f>IF(LEN(A2201)=0,"",INDEX('Smelter Look-up'!$A:$A,MATCH($A2201,'Smelter Look-up'!$E:$E,0)))</f>
        <v/>
      </c>
      <c r="C2201" s="220" t="str">
        <f>IF(LEN(A2201)=0,"",INDEX('Smelter Look-up'!$C:$C,MATCH($A2201,'Smelter Look-up'!$E:$E,0)))</f>
        <v/>
      </c>
      <c r="D2201" s="282"/>
      <c r="E2201" s="216" t="str">
        <f ca="1">IF(ISERROR($V2201),"",OFFSET('Smelter Look-up'!$D$4,$V2201-4,0)&amp;"")</f>
        <v/>
      </c>
      <c r="F2201" s="216" t="str">
        <f ca="1">IF(ISERROR($V2201),"",OFFSET('Smelter Look-up'!$E$4,$V2201-4,0))</f>
        <v/>
      </c>
      <c r="G2201" s="216" t="str">
        <f ca="1">IF(C2201=$X$4,"Enter smelter details",IF(ISERROR($V2201),"",OFFSET('Smelter Look-up'!$F$4,$V2201-4,0)))</f>
        <v/>
      </c>
      <c r="H2201" s="217" t="str">
        <f ca="1">IF(ISERROR($V2201),"",OFFSET('Smelter Look-up'!$G$4,$V2201-4,0))</f>
        <v/>
      </c>
      <c r="I2201" s="218" t="str">
        <f ca="1">IF(ISERROR($V2201),"",OFFSET('Smelter Look-up'!$H$4,$V2201-4,0))</f>
        <v/>
      </c>
      <c r="J2201" s="218" t="str">
        <f ca="1">IF(ISERROR($V2201),"",OFFSET('Smelter Look-up'!$I$4,$V2201-4,0))</f>
        <v/>
      </c>
      <c r="K2201" s="272"/>
      <c r="L2201" s="272"/>
      <c r="M2201" s="272"/>
      <c r="N2201" s="272"/>
      <c r="O2201" s="272"/>
      <c r="P2201" s="219"/>
      <c r="Q2201" s="273"/>
      <c r="R2201" s="216" t="str">
        <f ca="1">IF(ISERROR($V2201),"",OFFSET('Smelter Look-up'!$C$4,$V2201-4,0)&amp;"")</f>
        <v/>
      </c>
      <c r="S2201" s="224" t="str">
        <f t="shared" ca="1" si="309"/>
        <v/>
      </c>
      <c r="T2201" s="224" t="str">
        <f ca="1">IF(B2201="","",IF(ISERROR(MATCH($J2201,SorP!$B$1:$B$6230,0)),"",INDIRECT("'SorP'!$A$"&amp;MATCH($J2201,SorP!$B$1:$B$6230,0))))</f>
        <v/>
      </c>
      <c r="U2201" s="240"/>
      <c r="V2201" s="274" t="e">
        <f>IF(C2201="",NA(),MATCH($B2201&amp;$C2201,'Smelter Look-up'!$J:$J,0))</f>
        <v>#N/A</v>
      </c>
      <c r="W2201" s="275"/>
      <c r="X2201" s="275">
        <f t="shared" ca="1" si="310"/>
        <v>0</v>
      </c>
      <c r="Y2201" s="275"/>
      <c r="Z2201" s="275"/>
      <c r="AB2201" s="277" t="str">
        <f t="shared" si="311"/>
        <v/>
      </c>
    </row>
    <row r="2202" spans="1:28" s="276" customFormat="1" ht="20.25">
      <c r="A2202" s="330"/>
      <c r="B2202" s="216" t="str">
        <f>IF(LEN(A2202)=0,"",INDEX('Smelter Look-up'!$A:$A,MATCH($A2202,'Smelter Look-up'!$E:$E,0)))</f>
        <v/>
      </c>
      <c r="C2202" s="220" t="str">
        <f>IF(LEN(A2202)=0,"",INDEX('Smelter Look-up'!$C:$C,MATCH($A2202,'Smelter Look-up'!$E:$E,0)))</f>
        <v/>
      </c>
      <c r="D2202" s="282"/>
      <c r="E2202" s="216" t="str">
        <f ca="1">IF(ISERROR($V2202),"",OFFSET('Smelter Look-up'!$D$4,$V2202-4,0)&amp;"")</f>
        <v/>
      </c>
      <c r="F2202" s="216" t="str">
        <f ca="1">IF(ISERROR($V2202),"",OFFSET('Smelter Look-up'!$E$4,$V2202-4,0))</f>
        <v/>
      </c>
      <c r="G2202" s="216" t="str">
        <f ca="1">IF(C2202=$X$4,"Enter smelter details",IF(ISERROR($V2202),"",OFFSET('Smelter Look-up'!$F$4,$V2202-4,0)))</f>
        <v/>
      </c>
      <c r="H2202" s="217" t="str">
        <f ca="1">IF(ISERROR($V2202),"",OFFSET('Smelter Look-up'!$G$4,$V2202-4,0))</f>
        <v/>
      </c>
      <c r="I2202" s="218" t="str">
        <f ca="1">IF(ISERROR($V2202),"",OFFSET('Smelter Look-up'!$H$4,$V2202-4,0))</f>
        <v/>
      </c>
      <c r="J2202" s="218" t="str">
        <f ca="1">IF(ISERROR($V2202),"",OFFSET('Smelter Look-up'!$I$4,$V2202-4,0))</f>
        <v/>
      </c>
      <c r="K2202" s="272"/>
      <c r="L2202" s="272"/>
      <c r="M2202" s="272"/>
      <c r="N2202" s="272"/>
      <c r="O2202" s="272"/>
      <c r="P2202" s="219"/>
      <c r="Q2202" s="273"/>
      <c r="R2202" s="216" t="str">
        <f ca="1">IF(ISERROR($V2202),"",OFFSET('Smelter Look-up'!$C$4,$V2202-4,0)&amp;"")</f>
        <v/>
      </c>
      <c r="S2202" s="224" t="str">
        <f t="shared" ca="1" si="309"/>
        <v/>
      </c>
      <c r="T2202" s="224" t="str">
        <f ca="1">IF(B2202="","",IF(ISERROR(MATCH($J2202,SorP!$B$1:$B$6230,0)),"",INDIRECT("'SorP'!$A$"&amp;MATCH($J2202,SorP!$B$1:$B$6230,0))))</f>
        <v/>
      </c>
      <c r="U2202" s="240"/>
      <c r="V2202" s="274" t="e">
        <f>IF(C2202="",NA(),MATCH($B2202&amp;$C2202,'Smelter Look-up'!$J:$J,0))</f>
        <v>#N/A</v>
      </c>
      <c r="W2202" s="275"/>
      <c r="X2202" s="275">
        <f t="shared" ca="1" si="310"/>
        <v>0</v>
      </c>
      <c r="Y2202" s="275"/>
      <c r="Z2202" s="275"/>
      <c r="AB2202" s="277" t="str">
        <f t="shared" si="311"/>
        <v/>
      </c>
    </row>
    <row r="2203" spans="1:28" s="276" customFormat="1" ht="20.25">
      <c r="A2203" s="330"/>
      <c r="B2203" s="216" t="str">
        <f>IF(LEN(A2203)=0,"",INDEX('Smelter Look-up'!$A:$A,MATCH($A2203,'Smelter Look-up'!$E:$E,0)))</f>
        <v/>
      </c>
      <c r="C2203" s="220" t="str">
        <f>IF(LEN(A2203)=0,"",INDEX('Smelter Look-up'!$C:$C,MATCH($A2203,'Smelter Look-up'!$E:$E,0)))</f>
        <v/>
      </c>
      <c r="D2203" s="282"/>
      <c r="E2203" s="216" t="str">
        <f ca="1">IF(ISERROR($V2203),"",OFFSET('Smelter Look-up'!$D$4,$V2203-4,0)&amp;"")</f>
        <v/>
      </c>
      <c r="F2203" s="216" t="str">
        <f ca="1">IF(ISERROR($V2203),"",OFFSET('Smelter Look-up'!$E$4,$V2203-4,0))</f>
        <v/>
      </c>
      <c r="G2203" s="216" t="str">
        <f ca="1">IF(C2203=$X$4,"Enter smelter details",IF(ISERROR($V2203),"",OFFSET('Smelter Look-up'!$F$4,$V2203-4,0)))</f>
        <v/>
      </c>
      <c r="H2203" s="217" t="str">
        <f ca="1">IF(ISERROR($V2203),"",OFFSET('Smelter Look-up'!$G$4,$V2203-4,0))</f>
        <v/>
      </c>
      <c r="I2203" s="218" t="str">
        <f ca="1">IF(ISERROR($V2203),"",OFFSET('Smelter Look-up'!$H$4,$V2203-4,0))</f>
        <v/>
      </c>
      <c r="J2203" s="218" t="str">
        <f ca="1">IF(ISERROR($V2203),"",OFFSET('Smelter Look-up'!$I$4,$V2203-4,0))</f>
        <v/>
      </c>
      <c r="K2203" s="272"/>
      <c r="L2203" s="272"/>
      <c r="M2203" s="272"/>
      <c r="N2203" s="272"/>
      <c r="O2203" s="272"/>
      <c r="P2203" s="219"/>
      <c r="Q2203" s="273"/>
      <c r="R2203" s="216" t="str">
        <f ca="1">IF(ISERROR($V2203),"",OFFSET('Smelter Look-up'!$C$4,$V2203-4,0)&amp;"")</f>
        <v/>
      </c>
      <c r="S2203" s="224" t="str">
        <f t="shared" ca="1" si="309"/>
        <v/>
      </c>
      <c r="T2203" s="224" t="str">
        <f ca="1">IF(B2203="","",IF(ISERROR(MATCH($J2203,SorP!$B$1:$B$6230,0)),"",INDIRECT("'SorP'!$A$"&amp;MATCH($J2203,SorP!$B$1:$B$6230,0))))</f>
        <v/>
      </c>
      <c r="U2203" s="240"/>
      <c r="V2203" s="274" t="e">
        <f>IF(C2203="",NA(),MATCH($B2203&amp;$C2203,'Smelter Look-up'!$J:$J,0))</f>
        <v>#N/A</v>
      </c>
      <c r="W2203" s="275"/>
      <c r="X2203" s="275">
        <f t="shared" ca="1" si="310"/>
        <v>0</v>
      </c>
      <c r="Y2203" s="275"/>
      <c r="Z2203" s="275"/>
      <c r="AB2203" s="277" t="str">
        <f t="shared" si="311"/>
        <v/>
      </c>
    </row>
    <row r="2204" spans="1:28" s="276" customFormat="1" ht="20.25">
      <c r="A2204" s="330"/>
      <c r="B2204" s="216" t="str">
        <f>IF(LEN(A2204)=0,"",INDEX('Smelter Look-up'!$A:$A,MATCH($A2204,'Smelter Look-up'!$E:$E,0)))</f>
        <v/>
      </c>
      <c r="C2204" s="220" t="str">
        <f>IF(LEN(A2204)=0,"",INDEX('Smelter Look-up'!$C:$C,MATCH($A2204,'Smelter Look-up'!$E:$E,0)))</f>
        <v/>
      </c>
      <c r="D2204" s="282"/>
      <c r="E2204" s="216" t="str">
        <f ca="1">IF(ISERROR($V2204),"",OFFSET('Smelter Look-up'!$D$4,$V2204-4,0)&amp;"")</f>
        <v/>
      </c>
      <c r="F2204" s="216" t="str">
        <f ca="1">IF(ISERROR($V2204),"",OFFSET('Smelter Look-up'!$E$4,$V2204-4,0))</f>
        <v/>
      </c>
      <c r="G2204" s="216" t="str">
        <f ca="1">IF(C2204=$X$4,"Enter smelter details",IF(ISERROR($V2204),"",OFFSET('Smelter Look-up'!$F$4,$V2204-4,0)))</f>
        <v/>
      </c>
      <c r="H2204" s="217" t="str">
        <f ca="1">IF(ISERROR($V2204),"",OFFSET('Smelter Look-up'!$G$4,$V2204-4,0))</f>
        <v/>
      </c>
      <c r="I2204" s="218" t="str">
        <f ca="1">IF(ISERROR($V2204),"",OFFSET('Smelter Look-up'!$H$4,$V2204-4,0))</f>
        <v/>
      </c>
      <c r="J2204" s="218" t="str">
        <f ca="1">IF(ISERROR($V2204),"",OFFSET('Smelter Look-up'!$I$4,$V2204-4,0))</f>
        <v/>
      </c>
      <c r="K2204" s="272"/>
      <c r="L2204" s="272"/>
      <c r="M2204" s="272"/>
      <c r="N2204" s="272"/>
      <c r="O2204" s="272"/>
      <c r="P2204" s="219"/>
      <c r="Q2204" s="273"/>
      <c r="R2204" s="216" t="str">
        <f ca="1">IF(ISERROR($V2204),"",OFFSET('Smelter Look-up'!$C$4,$V2204-4,0)&amp;"")</f>
        <v/>
      </c>
      <c r="S2204" s="224" t="str">
        <f t="shared" ref="S2204:S2234" ca="1" si="312">IF(B2204="","",IF(ISERROR(MATCH($E2204,CL,0)),"Unknown",INDIRECT("'C'!$A$"&amp;MATCH($E2204,CL,0)+1)))</f>
        <v/>
      </c>
      <c r="T2204" s="224" t="str">
        <f ca="1">IF(B2204="","",IF(ISERROR(MATCH($J2204,SorP!$B$1:$B$6230,0)),"",INDIRECT("'SorP'!$A$"&amp;MATCH($J2204,SorP!$B$1:$B$6230,0))))</f>
        <v/>
      </c>
      <c r="U2204" s="240"/>
      <c r="V2204" s="274" t="e">
        <f>IF(C2204="",NA(),MATCH($B2204&amp;$C2204,'Smelter Look-up'!$J:$J,0))</f>
        <v>#N/A</v>
      </c>
      <c r="W2204" s="275"/>
      <c r="X2204" s="275">
        <f t="shared" ref="X2204:X2234" ca="1" si="313">IF(AND(C2204="Smelter not listed",OR(LEN(D2204)=0,LEN(E2204)=0)),1,0)</f>
        <v>0</v>
      </c>
      <c r="Y2204" s="275"/>
      <c r="Z2204" s="275"/>
      <c r="AB2204" s="277" t="str">
        <f t="shared" ref="AB2204:AB2234" si="314">B2204&amp;C2204</f>
        <v/>
      </c>
    </row>
    <row r="2205" spans="1:28" s="276" customFormat="1" ht="20.25">
      <c r="A2205" s="330"/>
      <c r="B2205" s="216" t="str">
        <f>IF(LEN(A2205)=0,"",INDEX('Smelter Look-up'!$A:$A,MATCH($A2205,'Smelter Look-up'!$E:$E,0)))</f>
        <v/>
      </c>
      <c r="C2205" s="220" t="str">
        <f>IF(LEN(A2205)=0,"",INDEX('Smelter Look-up'!$C:$C,MATCH($A2205,'Smelter Look-up'!$E:$E,0)))</f>
        <v/>
      </c>
      <c r="D2205" s="282"/>
      <c r="E2205" s="216" t="str">
        <f ca="1">IF(ISERROR($V2205),"",OFFSET('Smelter Look-up'!$D$4,$V2205-4,0)&amp;"")</f>
        <v/>
      </c>
      <c r="F2205" s="216" t="str">
        <f ca="1">IF(ISERROR($V2205),"",OFFSET('Smelter Look-up'!$E$4,$V2205-4,0))</f>
        <v/>
      </c>
      <c r="G2205" s="216" t="str">
        <f ca="1">IF(C2205=$X$4,"Enter smelter details",IF(ISERROR($V2205),"",OFFSET('Smelter Look-up'!$F$4,$V2205-4,0)))</f>
        <v/>
      </c>
      <c r="H2205" s="217" t="str">
        <f ca="1">IF(ISERROR($V2205),"",OFFSET('Smelter Look-up'!$G$4,$V2205-4,0))</f>
        <v/>
      </c>
      <c r="I2205" s="218" t="str">
        <f ca="1">IF(ISERROR($V2205),"",OFFSET('Smelter Look-up'!$H$4,$V2205-4,0))</f>
        <v/>
      </c>
      <c r="J2205" s="218" t="str">
        <f ca="1">IF(ISERROR($V2205),"",OFFSET('Smelter Look-up'!$I$4,$V2205-4,0))</f>
        <v/>
      </c>
      <c r="K2205" s="272"/>
      <c r="L2205" s="272"/>
      <c r="M2205" s="272"/>
      <c r="N2205" s="272"/>
      <c r="O2205" s="272"/>
      <c r="P2205" s="219"/>
      <c r="Q2205" s="273"/>
      <c r="R2205" s="216" t="str">
        <f ca="1">IF(ISERROR($V2205),"",OFFSET('Smelter Look-up'!$C$4,$V2205-4,0)&amp;"")</f>
        <v/>
      </c>
      <c r="S2205" s="224" t="str">
        <f t="shared" ca="1" si="312"/>
        <v/>
      </c>
      <c r="T2205" s="224" t="str">
        <f ca="1">IF(B2205="","",IF(ISERROR(MATCH($J2205,SorP!$B$1:$B$6230,0)),"",INDIRECT("'SorP'!$A$"&amp;MATCH($J2205,SorP!$B$1:$B$6230,0))))</f>
        <v/>
      </c>
      <c r="U2205" s="240"/>
      <c r="V2205" s="274" t="e">
        <f>IF(C2205="",NA(),MATCH($B2205&amp;$C2205,'Smelter Look-up'!$J:$J,0))</f>
        <v>#N/A</v>
      </c>
      <c r="W2205" s="275"/>
      <c r="X2205" s="275">
        <f t="shared" ca="1" si="313"/>
        <v>0</v>
      </c>
      <c r="Y2205" s="275"/>
      <c r="Z2205" s="275"/>
      <c r="AB2205" s="277" t="str">
        <f t="shared" si="314"/>
        <v/>
      </c>
    </row>
    <row r="2206" spans="1:28" s="276" customFormat="1" ht="20.25">
      <c r="A2206" s="330"/>
      <c r="B2206" s="216" t="str">
        <f>IF(LEN(A2206)=0,"",INDEX('Smelter Look-up'!$A:$A,MATCH($A2206,'Smelter Look-up'!$E:$E,0)))</f>
        <v/>
      </c>
      <c r="C2206" s="220" t="str">
        <f>IF(LEN(A2206)=0,"",INDEX('Smelter Look-up'!$C:$C,MATCH($A2206,'Smelter Look-up'!$E:$E,0)))</f>
        <v/>
      </c>
      <c r="D2206" s="282"/>
      <c r="E2206" s="216" t="str">
        <f ca="1">IF(ISERROR($V2206),"",OFFSET('Smelter Look-up'!$D$4,$V2206-4,0)&amp;"")</f>
        <v/>
      </c>
      <c r="F2206" s="216" t="str">
        <f ca="1">IF(ISERROR($V2206),"",OFFSET('Smelter Look-up'!$E$4,$V2206-4,0))</f>
        <v/>
      </c>
      <c r="G2206" s="216" t="str">
        <f ca="1">IF(C2206=$X$4,"Enter smelter details",IF(ISERROR($V2206),"",OFFSET('Smelter Look-up'!$F$4,$V2206-4,0)))</f>
        <v/>
      </c>
      <c r="H2206" s="217" t="str">
        <f ca="1">IF(ISERROR($V2206),"",OFFSET('Smelter Look-up'!$G$4,$V2206-4,0))</f>
        <v/>
      </c>
      <c r="I2206" s="218" t="str">
        <f ca="1">IF(ISERROR($V2206),"",OFFSET('Smelter Look-up'!$H$4,$V2206-4,0))</f>
        <v/>
      </c>
      <c r="J2206" s="218" t="str">
        <f ca="1">IF(ISERROR($V2206),"",OFFSET('Smelter Look-up'!$I$4,$V2206-4,0))</f>
        <v/>
      </c>
      <c r="K2206" s="272"/>
      <c r="L2206" s="272"/>
      <c r="M2206" s="272"/>
      <c r="N2206" s="272"/>
      <c r="O2206" s="272"/>
      <c r="P2206" s="219"/>
      <c r="Q2206" s="273"/>
      <c r="R2206" s="216" t="str">
        <f ca="1">IF(ISERROR($V2206),"",OFFSET('Smelter Look-up'!$C$4,$V2206-4,0)&amp;"")</f>
        <v/>
      </c>
      <c r="S2206" s="224" t="str">
        <f t="shared" ca="1" si="312"/>
        <v/>
      </c>
      <c r="T2206" s="224" t="str">
        <f ca="1">IF(B2206="","",IF(ISERROR(MATCH($J2206,SorP!$B$1:$B$6230,0)),"",INDIRECT("'SorP'!$A$"&amp;MATCH($J2206,SorP!$B$1:$B$6230,0))))</f>
        <v/>
      </c>
      <c r="U2206" s="240"/>
      <c r="V2206" s="274" t="e">
        <f>IF(C2206="",NA(),MATCH($B2206&amp;$C2206,'Smelter Look-up'!$J:$J,0))</f>
        <v>#N/A</v>
      </c>
      <c r="W2206" s="275"/>
      <c r="X2206" s="275">
        <f t="shared" ca="1" si="313"/>
        <v>0</v>
      </c>
      <c r="Y2206" s="275"/>
      <c r="Z2206" s="275"/>
      <c r="AB2206" s="277" t="str">
        <f t="shared" si="314"/>
        <v/>
      </c>
    </row>
    <row r="2207" spans="1:28" s="276" customFormat="1" ht="20.25">
      <c r="A2207" s="330"/>
      <c r="B2207" s="216" t="str">
        <f>IF(LEN(A2207)=0,"",INDEX('Smelter Look-up'!$A:$A,MATCH($A2207,'Smelter Look-up'!$E:$E,0)))</f>
        <v/>
      </c>
      <c r="C2207" s="220" t="str">
        <f>IF(LEN(A2207)=0,"",INDEX('Smelter Look-up'!$C:$C,MATCH($A2207,'Smelter Look-up'!$E:$E,0)))</f>
        <v/>
      </c>
      <c r="D2207" s="282"/>
      <c r="E2207" s="216" t="str">
        <f ca="1">IF(ISERROR($V2207),"",OFFSET('Smelter Look-up'!$D$4,$V2207-4,0)&amp;"")</f>
        <v/>
      </c>
      <c r="F2207" s="216" t="str">
        <f ca="1">IF(ISERROR($V2207),"",OFFSET('Smelter Look-up'!$E$4,$V2207-4,0))</f>
        <v/>
      </c>
      <c r="G2207" s="216" t="str">
        <f ca="1">IF(C2207=$X$4,"Enter smelter details",IF(ISERROR($V2207),"",OFFSET('Smelter Look-up'!$F$4,$V2207-4,0)))</f>
        <v/>
      </c>
      <c r="H2207" s="217" t="str">
        <f ca="1">IF(ISERROR($V2207),"",OFFSET('Smelter Look-up'!$G$4,$V2207-4,0))</f>
        <v/>
      </c>
      <c r="I2207" s="218" t="str">
        <f ca="1">IF(ISERROR($V2207),"",OFFSET('Smelter Look-up'!$H$4,$V2207-4,0))</f>
        <v/>
      </c>
      <c r="J2207" s="218" t="str">
        <f ca="1">IF(ISERROR($V2207),"",OFFSET('Smelter Look-up'!$I$4,$V2207-4,0))</f>
        <v/>
      </c>
      <c r="K2207" s="272"/>
      <c r="L2207" s="272"/>
      <c r="M2207" s="272"/>
      <c r="N2207" s="272"/>
      <c r="O2207" s="272"/>
      <c r="P2207" s="219"/>
      <c r="Q2207" s="273"/>
      <c r="R2207" s="216" t="str">
        <f ca="1">IF(ISERROR($V2207),"",OFFSET('Smelter Look-up'!$C$4,$V2207-4,0)&amp;"")</f>
        <v/>
      </c>
      <c r="S2207" s="224" t="str">
        <f t="shared" ca="1" si="312"/>
        <v/>
      </c>
      <c r="T2207" s="224" t="str">
        <f ca="1">IF(B2207="","",IF(ISERROR(MATCH($J2207,SorP!$B$1:$B$6230,0)),"",INDIRECT("'SorP'!$A$"&amp;MATCH($J2207,SorP!$B$1:$B$6230,0))))</f>
        <v/>
      </c>
      <c r="U2207" s="240"/>
      <c r="V2207" s="274" t="e">
        <f>IF(C2207="",NA(),MATCH($B2207&amp;$C2207,'Smelter Look-up'!$J:$J,0))</f>
        <v>#N/A</v>
      </c>
      <c r="W2207" s="275"/>
      <c r="X2207" s="275">
        <f t="shared" ca="1" si="313"/>
        <v>0</v>
      </c>
      <c r="Y2207" s="275"/>
      <c r="Z2207" s="275"/>
      <c r="AB2207" s="277" t="str">
        <f t="shared" si="314"/>
        <v/>
      </c>
    </row>
    <row r="2208" spans="1:28" s="276" customFormat="1" ht="20.25">
      <c r="A2208" s="330"/>
      <c r="B2208" s="216" t="str">
        <f>IF(LEN(A2208)=0,"",INDEX('Smelter Look-up'!$A:$A,MATCH($A2208,'Smelter Look-up'!$E:$E,0)))</f>
        <v/>
      </c>
      <c r="C2208" s="220" t="str">
        <f>IF(LEN(A2208)=0,"",INDEX('Smelter Look-up'!$C:$C,MATCH($A2208,'Smelter Look-up'!$E:$E,0)))</f>
        <v/>
      </c>
      <c r="D2208" s="282"/>
      <c r="E2208" s="216" t="str">
        <f ca="1">IF(ISERROR($V2208),"",OFFSET('Smelter Look-up'!$D$4,$V2208-4,0)&amp;"")</f>
        <v/>
      </c>
      <c r="F2208" s="216" t="str">
        <f ca="1">IF(ISERROR($V2208),"",OFFSET('Smelter Look-up'!$E$4,$V2208-4,0))</f>
        <v/>
      </c>
      <c r="G2208" s="216" t="str">
        <f ca="1">IF(C2208=$X$4,"Enter smelter details",IF(ISERROR($V2208),"",OFFSET('Smelter Look-up'!$F$4,$V2208-4,0)))</f>
        <v/>
      </c>
      <c r="H2208" s="217" t="str">
        <f ca="1">IF(ISERROR($V2208),"",OFFSET('Smelter Look-up'!$G$4,$V2208-4,0))</f>
        <v/>
      </c>
      <c r="I2208" s="218" t="str">
        <f ca="1">IF(ISERROR($V2208),"",OFFSET('Smelter Look-up'!$H$4,$V2208-4,0))</f>
        <v/>
      </c>
      <c r="J2208" s="218" t="str">
        <f ca="1">IF(ISERROR($V2208),"",OFFSET('Smelter Look-up'!$I$4,$V2208-4,0))</f>
        <v/>
      </c>
      <c r="K2208" s="272"/>
      <c r="L2208" s="272"/>
      <c r="M2208" s="272"/>
      <c r="N2208" s="272"/>
      <c r="O2208" s="272"/>
      <c r="P2208" s="219"/>
      <c r="Q2208" s="273"/>
      <c r="R2208" s="216" t="str">
        <f ca="1">IF(ISERROR($V2208),"",OFFSET('Smelter Look-up'!$C$4,$V2208-4,0)&amp;"")</f>
        <v/>
      </c>
      <c r="S2208" s="224" t="str">
        <f t="shared" ca="1" si="312"/>
        <v/>
      </c>
      <c r="T2208" s="224" t="str">
        <f ca="1">IF(B2208="","",IF(ISERROR(MATCH($J2208,SorP!$B$1:$B$6230,0)),"",INDIRECT("'SorP'!$A$"&amp;MATCH($J2208,SorP!$B$1:$B$6230,0))))</f>
        <v/>
      </c>
      <c r="U2208" s="240"/>
      <c r="V2208" s="274" t="e">
        <f>IF(C2208="",NA(),MATCH($B2208&amp;$C2208,'Smelter Look-up'!$J:$J,0))</f>
        <v>#N/A</v>
      </c>
      <c r="W2208" s="275"/>
      <c r="X2208" s="275">
        <f t="shared" ca="1" si="313"/>
        <v>0</v>
      </c>
      <c r="Y2208" s="275"/>
      <c r="Z2208" s="275"/>
      <c r="AB2208" s="277" t="str">
        <f t="shared" si="314"/>
        <v/>
      </c>
    </row>
    <row r="2209" spans="1:28" s="276" customFormat="1" ht="20.25">
      <c r="A2209" s="330"/>
      <c r="B2209" s="216" t="str">
        <f>IF(LEN(A2209)=0,"",INDEX('Smelter Look-up'!$A:$A,MATCH($A2209,'Smelter Look-up'!$E:$E,0)))</f>
        <v/>
      </c>
      <c r="C2209" s="220" t="str">
        <f>IF(LEN(A2209)=0,"",INDEX('Smelter Look-up'!$C:$C,MATCH($A2209,'Smelter Look-up'!$E:$E,0)))</f>
        <v/>
      </c>
      <c r="D2209" s="282"/>
      <c r="E2209" s="216" t="str">
        <f ca="1">IF(ISERROR($V2209),"",OFFSET('Smelter Look-up'!$D$4,$V2209-4,0)&amp;"")</f>
        <v/>
      </c>
      <c r="F2209" s="216" t="str">
        <f ca="1">IF(ISERROR($V2209),"",OFFSET('Smelter Look-up'!$E$4,$V2209-4,0))</f>
        <v/>
      </c>
      <c r="G2209" s="216" t="str">
        <f ca="1">IF(C2209=$X$4,"Enter smelter details",IF(ISERROR($V2209),"",OFFSET('Smelter Look-up'!$F$4,$V2209-4,0)))</f>
        <v/>
      </c>
      <c r="H2209" s="217" t="str">
        <f ca="1">IF(ISERROR($V2209),"",OFFSET('Smelter Look-up'!$G$4,$V2209-4,0))</f>
        <v/>
      </c>
      <c r="I2209" s="218" t="str">
        <f ca="1">IF(ISERROR($V2209),"",OFFSET('Smelter Look-up'!$H$4,$V2209-4,0))</f>
        <v/>
      </c>
      <c r="J2209" s="218" t="str">
        <f ca="1">IF(ISERROR($V2209),"",OFFSET('Smelter Look-up'!$I$4,$V2209-4,0))</f>
        <v/>
      </c>
      <c r="K2209" s="272"/>
      <c r="L2209" s="272"/>
      <c r="M2209" s="272"/>
      <c r="N2209" s="272"/>
      <c r="O2209" s="272"/>
      <c r="P2209" s="219"/>
      <c r="Q2209" s="273"/>
      <c r="R2209" s="216" t="str">
        <f ca="1">IF(ISERROR($V2209),"",OFFSET('Smelter Look-up'!$C$4,$V2209-4,0)&amp;"")</f>
        <v/>
      </c>
      <c r="S2209" s="224" t="str">
        <f t="shared" ca="1" si="312"/>
        <v/>
      </c>
      <c r="T2209" s="224" t="str">
        <f ca="1">IF(B2209="","",IF(ISERROR(MATCH($J2209,SorP!$B$1:$B$6230,0)),"",INDIRECT("'SorP'!$A$"&amp;MATCH($J2209,SorP!$B$1:$B$6230,0))))</f>
        <v/>
      </c>
      <c r="U2209" s="240"/>
      <c r="V2209" s="274" t="e">
        <f>IF(C2209="",NA(),MATCH($B2209&amp;$C2209,'Smelter Look-up'!$J:$J,0))</f>
        <v>#N/A</v>
      </c>
      <c r="W2209" s="275"/>
      <c r="X2209" s="275">
        <f t="shared" ca="1" si="313"/>
        <v>0</v>
      </c>
      <c r="Y2209" s="275"/>
      <c r="Z2209" s="275"/>
      <c r="AB2209" s="277" t="str">
        <f t="shared" si="314"/>
        <v/>
      </c>
    </row>
    <row r="2210" spans="1:28" s="276" customFormat="1" ht="20.25">
      <c r="A2210" s="330"/>
      <c r="B2210" s="216" t="str">
        <f>IF(LEN(A2210)=0,"",INDEX('Smelter Look-up'!$A:$A,MATCH($A2210,'Smelter Look-up'!$E:$E,0)))</f>
        <v/>
      </c>
      <c r="C2210" s="220" t="str">
        <f>IF(LEN(A2210)=0,"",INDEX('Smelter Look-up'!$C:$C,MATCH($A2210,'Smelter Look-up'!$E:$E,0)))</f>
        <v/>
      </c>
      <c r="D2210" s="282"/>
      <c r="E2210" s="216" t="str">
        <f ca="1">IF(ISERROR($V2210),"",OFFSET('Smelter Look-up'!$D$4,$V2210-4,0)&amp;"")</f>
        <v/>
      </c>
      <c r="F2210" s="216" t="str">
        <f ca="1">IF(ISERROR($V2210),"",OFFSET('Smelter Look-up'!$E$4,$V2210-4,0))</f>
        <v/>
      </c>
      <c r="G2210" s="216" t="str">
        <f ca="1">IF(C2210=$X$4,"Enter smelter details",IF(ISERROR($V2210),"",OFFSET('Smelter Look-up'!$F$4,$V2210-4,0)))</f>
        <v/>
      </c>
      <c r="H2210" s="217" t="str">
        <f ca="1">IF(ISERROR($V2210),"",OFFSET('Smelter Look-up'!$G$4,$V2210-4,0))</f>
        <v/>
      </c>
      <c r="I2210" s="218" t="str">
        <f ca="1">IF(ISERROR($V2210),"",OFFSET('Smelter Look-up'!$H$4,$V2210-4,0))</f>
        <v/>
      </c>
      <c r="J2210" s="218" t="str">
        <f ca="1">IF(ISERROR($V2210),"",OFFSET('Smelter Look-up'!$I$4,$V2210-4,0))</f>
        <v/>
      </c>
      <c r="K2210" s="272"/>
      <c r="L2210" s="272"/>
      <c r="M2210" s="272"/>
      <c r="N2210" s="272"/>
      <c r="O2210" s="272"/>
      <c r="P2210" s="219"/>
      <c r="Q2210" s="273"/>
      <c r="R2210" s="216" t="str">
        <f ca="1">IF(ISERROR($V2210),"",OFFSET('Smelter Look-up'!$C$4,$V2210-4,0)&amp;"")</f>
        <v/>
      </c>
      <c r="S2210" s="224" t="str">
        <f t="shared" ca="1" si="312"/>
        <v/>
      </c>
      <c r="T2210" s="224" t="str">
        <f ca="1">IF(B2210="","",IF(ISERROR(MATCH($J2210,SorP!$B$1:$B$6230,0)),"",INDIRECT("'SorP'!$A$"&amp;MATCH($J2210,SorP!$B$1:$B$6230,0))))</f>
        <v/>
      </c>
      <c r="U2210" s="240"/>
      <c r="V2210" s="274" t="e">
        <f>IF(C2210="",NA(),MATCH($B2210&amp;$C2210,'Smelter Look-up'!$J:$J,0))</f>
        <v>#N/A</v>
      </c>
      <c r="W2210" s="275"/>
      <c r="X2210" s="275">
        <f t="shared" ca="1" si="313"/>
        <v>0</v>
      </c>
      <c r="Y2210" s="275"/>
      <c r="Z2210" s="275"/>
      <c r="AB2210" s="277" t="str">
        <f t="shared" si="314"/>
        <v/>
      </c>
    </row>
    <row r="2211" spans="1:28" s="276" customFormat="1" ht="20.25">
      <c r="A2211" s="330"/>
      <c r="B2211" s="216" t="str">
        <f>IF(LEN(A2211)=0,"",INDEX('Smelter Look-up'!$A:$A,MATCH($A2211,'Smelter Look-up'!$E:$E,0)))</f>
        <v/>
      </c>
      <c r="C2211" s="220" t="str">
        <f>IF(LEN(A2211)=0,"",INDEX('Smelter Look-up'!$C:$C,MATCH($A2211,'Smelter Look-up'!$E:$E,0)))</f>
        <v/>
      </c>
      <c r="D2211" s="282"/>
      <c r="E2211" s="216" t="str">
        <f ca="1">IF(ISERROR($V2211),"",OFFSET('Smelter Look-up'!$D$4,$V2211-4,0)&amp;"")</f>
        <v/>
      </c>
      <c r="F2211" s="216" t="str">
        <f ca="1">IF(ISERROR($V2211),"",OFFSET('Smelter Look-up'!$E$4,$V2211-4,0))</f>
        <v/>
      </c>
      <c r="G2211" s="216" t="str">
        <f ca="1">IF(C2211=$X$4,"Enter smelter details",IF(ISERROR($V2211),"",OFFSET('Smelter Look-up'!$F$4,$V2211-4,0)))</f>
        <v/>
      </c>
      <c r="H2211" s="217" t="str">
        <f ca="1">IF(ISERROR($V2211),"",OFFSET('Smelter Look-up'!$G$4,$V2211-4,0))</f>
        <v/>
      </c>
      <c r="I2211" s="218" t="str">
        <f ca="1">IF(ISERROR($V2211),"",OFFSET('Smelter Look-up'!$H$4,$V2211-4,0))</f>
        <v/>
      </c>
      <c r="J2211" s="218" t="str">
        <f ca="1">IF(ISERROR($V2211),"",OFFSET('Smelter Look-up'!$I$4,$V2211-4,0))</f>
        <v/>
      </c>
      <c r="K2211" s="272"/>
      <c r="L2211" s="272"/>
      <c r="M2211" s="272"/>
      <c r="N2211" s="272"/>
      <c r="O2211" s="272"/>
      <c r="P2211" s="219"/>
      <c r="Q2211" s="273"/>
      <c r="R2211" s="216" t="str">
        <f ca="1">IF(ISERROR($V2211),"",OFFSET('Smelter Look-up'!$C$4,$V2211-4,0)&amp;"")</f>
        <v/>
      </c>
      <c r="S2211" s="224" t="str">
        <f t="shared" ca="1" si="312"/>
        <v/>
      </c>
      <c r="T2211" s="224" t="str">
        <f ca="1">IF(B2211="","",IF(ISERROR(MATCH($J2211,SorP!$B$1:$B$6230,0)),"",INDIRECT("'SorP'!$A$"&amp;MATCH($J2211,SorP!$B$1:$B$6230,0))))</f>
        <v/>
      </c>
      <c r="U2211" s="240"/>
      <c r="V2211" s="274" t="e">
        <f>IF(C2211="",NA(),MATCH($B2211&amp;$C2211,'Smelter Look-up'!$J:$J,0))</f>
        <v>#N/A</v>
      </c>
      <c r="W2211" s="275"/>
      <c r="X2211" s="275">
        <f t="shared" ca="1" si="313"/>
        <v>0</v>
      </c>
      <c r="Y2211" s="275"/>
      <c r="Z2211" s="275"/>
      <c r="AB2211" s="277" t="str">
        <f t="shared" si="314"/>
        <v/>
      </c>
    </row>
    <row r="2212" spans="1:28" s="276" customFormat="1" ht="20.25">
      <c r="A2212" s="330"/>
      <c r="B2212" s="216" t="str">
        <f>IF(LEN(A2212)=0,"",INDEX('Smelter Look-up'!$A:$A,MATCH($A2212,'Smelter Look-up'!$E:$E,0)))</f>
        <v/>
      </c>
      <c r="C2212" s="220" t="str">
        <f>IF(LEN(A2212)=0,"",INDEX('Smelter Look-up'!$C:$C,MATCH($A2212,'Smelter Look-up'!$E:$E,0)))</f>
        <v/>
      </c>
      <c r="D2212" s="282"/>
      <c r="E2212" s="216" t="str">
        <f ca="1">IF(ISERROR($V2212),"",OFFSET('Smelter Look-up'!$D$4,$V2212-4,0)&amp;"")</f>
        <v/>
      </c>
      <c r="F2212" s="216" t="str">
        <f ca="1">IF(ISERROR($V2212),"",OFFSET('Smelter Look-up'!$E$4,$V2212-4,0))</f>
        <v/>
      </c>
      <c r="G2212" s="216" t="str">
        <f ca="1">IF(C2212=$X$4,"Enter smelter details",IF(ISERROR($V2212),"",OFFSET('Smelter Look-up'!$F$4,$V2212-4,0)))</f>
        <v/>
      </c>
      <c r="H2212" s="217" t="str">
        <f ca="1">IF(ISERROR($V2212),"",OFFSET('Smelter Look-up'!$G$4,$V2212-4,0))</f>
        <v/>
      </c>
      <c r="I2212" s="218" t="str">
        <f ca="1">IF(ISERROR($V2212),"",OFFSET('Smelter Look-up'!$H$4,$V2212-4,0))</f>
        <v/>
      </c>
      <c r="J2212" s="218" t="str">
        <f ca="1">IF(ISERROR($V2212),"",OFFSET('Smelter Look-up'!$I$4,$V2212-4,0))</f>
        <v/>
      </c>
      <c r="K2212" s="272"/>
      <c r="L2212" s="272"/>
      <c r="M2212" s="272"/>
      <c r="N2212" s="272"/>
      <c r="O2212" s="272"/>
      <c r="P2212" s="219"/>
      <c r="Q2212" s="273"/>
      <c r="R2212" s="216" t="str">
        <f ca="1">IF(ISERROR($V2212),"",OFFSET('Smelter Look-up'!$C$4,$V2212-4,0)&amp;"")</f>
        <v/>
      </c>
      <c r="S2212" s="224" t="str">
        <f t="shared" ca="1" si="312"/>
        <v/>
      </c>
      <c r="T2212" s="224" t="str">
        <f ca="1">IF(B2212="","",IF(ISERROR(MATCH($J2212,SorP!$B$1:$B$6230,0)),"",INDIRECT("'SorP'!$A$"&amp;MATCH($J2212,SorP!$B$1:$B$6230,0))))</f>
        <v/>
      </c>
      <c r="U2212" s="240"/>
      <c r="V2212" s="274" t="e">
        <f>IF(C2212="",NA(),MATCH($B2212&amp;$C2212,'Smelter Look-up'!$J:$J,0))</f>
        <v>#N/A</v>
      </c>
      <c r="W2212" s="275"/>
      <c r="X2212" s="275">
        <f t="shared" ca="1" si="313"/>
        <v>0</v>
      </c>
      <c r="Y2212" s="275"/>
      <c r="Z2212" s="275"/>
      <c r="AB2212" s="277" t="str">
        <f t="shared" si="314"/>
        <v/>
      </c>
    </row>
    <row r="2213" spans="1:28" s="276" customFormat="1" ht="20.25">
      <c r="A2213" s="330"/>
      <c r="B2213" s="216" t="str">
        <f>IF(LEN(A2213)=0,"",INDEX('Smelter Look-up'!$A:$A,MATCH($A2213,'Smelter Look-up'!$E:$E,0)))</f>
        <v/>
      </c>
      <c r="C2213" s="220" t="str">
        <f>IF(LEN(A2213)=0,"",INDEX('Smelter Look-up'!$C:$C,MATCH($A2213,'Smelter Look-up'!$E:$E,0)))</f>
        <v/>
      </c>
      <c r="D2213" s="282"/>
      <c r="E2213" s="216" t="str">
        <f ca="1">IF(ISERROR($V2213),"",OFFSET('Smelter Look-up'!$D$4,$V2213-4,0)&amp;"")</f>
        <v/>
      </c>
      <c r="F2213" s="216" t="str">
        <f ca="1">IF(ISERROR($V2213),"",OFFSET('Smelter Look-up'!$E$4,$V2213-4,0))</f>
        <v/>
      </c>
      <c r="G2213" s="216" t="str">
        <f ca="1">IF(C2213=$X$4,"Enter smelter details",IF(ISERROR($V2213),"",OFFSET('Smelter Look-up'!$F$4,$V2213-4,0)))</f>
        <v/>
      </c>
      <c r="H2213" s="217" t="str">
        <f ca="1">IF(ISERROR($V2213),"",OFFSET('Smelter Look-up'!$G$4,$V2213-4,0))</f>
        <v/>
      </c>
      <c r="I2213" s="218" t="str">
        <f ca="1">IF(ISERROR($V2213),"",OFFSET('Smelter Look-up'!$H$4,$V2213-4,0))</f>
        <v/>
      </c>
      <c r="J2213" s="218" t="str">
        <f ca="1">IF(ISERROR($V2213),"",OFFSET('Smelter Look-up'!$I$4,$V2213-4,0))</f>
        <v/>
      </c>
      <c r="K2213" s="272"/>
      <c r="L2213" s="272"/>
      <c r="M2213" s="272"/>
      <c r="N2213" s="272"/>
      <c r="O2213" s="272"/>
      <c r="P2213" s="219"/>
      <c r="Q2213" s="273"/>
      <c r="R2213" s="216" t="str">
        <f ca="1">IF(ISERROR($V2213),"",OFFSET('Smelter Look-up'!$C$4,$V2213-4,0)&amp;"")</f>
        <v/>
      </c>
      <c r="S2213" s="224" t="str">
        <f t="shared" ca="1" si="312"/>
        <v/>
      </c>
      <c r="T2213" s="224" t="str">
        <f ca="1">IF(B2213="","",IF(ISERROR(MATCH($J2213,SorP!$B$1:$B$6230,0)),"",INDIRECT("'SorP'!$A$"&amp;MATCH($J2213,SorP!$B$1:$B$6230,0))))</f>
        <v/>
      </c>
      <c r="U2213" s="240"/>
      <c r="V2213" s="274" t="e">
        <f>IF(C2213="",NA(),MATCH($B2213&amp;$C2213,'Smelter Look-up'!$J:$J,0))</f>
        <v>#N/A</v>
      </c>
      <c r="W2213" s="275"/>
      <c r="X2213" s="275">
        <f t="shared" ca="1" si="313"/>
        <v>0</v>
      </c>
      <c r="Y2213" s="275"/>
      <c r="Z2213" s="275"/>
      <c r="AB2213" s="277" t="str">
        <f t="shared" si="314"/>
        <v/>
      </c>
    </row>
    <row r="2214" spans="1:28" s="276" customFormat="1" ht="20.25">
      <c r="A2214" s="330"/>
      <c r="B2214" s="216" t="str">
        <f>IF(LEN(A2214)=0,"",INDEX('Smelter Look-up'!$A:$A,MATCH($A2214,'Smelter Look-up'!$E:$E,0)))</f>
        <v/>
      </c>
      <c r="C2214" s="220" t="str">
        <f>IF(LEN(A2214)=0,"",INDEX('Smelter Look-up'!$C:$C,MATCH($A2214,'Smelter Look-up'!$E:$E,0)))</f>
        <v/>
      </c>
      <c r="D2214" s="282"/>
      <c r="E2214" s="216" t="str">
        <f ca="1">IF(ISERROR($V2214),"",OFFSET('Smelter Look-up'!$D$4,$V2214-4,0)&amp;"")</f>
        <v/>
      </c>
      <c r="F2214" s="216" t="str">
        <f ca="1">IF(ISERROR($V2214),"",OFFSET('Smelter Look-up'!$E$4,$V2214-4,0))</f>
        <v/>
      </c>
      <c r="G2214" s="216" t="str">
        <f ca="1">IF(C2214=$X$4,"Enter smelter details",IF(ISERROR($V2214),"",OFFSET('Smelter Look-up'!$F$4,$V2214-4,0)))</f>
        <v/>
      </c>
      <c r="H2214" s="217" t="str">
        <f ca="1">IF(ISERROR($V2214),"",OFFSET('Smelter Look-up'!$G$4,$V2214-4,0))</f>
        <v/>
      </c>
      <c r="I2214" s="218" t="str">
        <f ca="1">IF(ISERROR($V2214),"",OFFSET('Smelter Look-up'!$H$4,$V2214-4,0))</f>
        <v/>
      </c>
      <c r="J2214" s="218" t="str">
        <f ca="1">IF(ISERROR($V2214),"",OFFSET('Smelter Look-up'!$I$4,$V2214-4,0))</f>
        <v/>
      </c>
      <c r="K2214" s="272"/>
      <c r="L2214" s="272"/>
      <c r="M2214" s="272"/>
      <c r="N2214" s="272"/>
      <c r="O2214" s="272"/>
      <c r="P2214" s="219"/>
      <c r="Q2214" s="273"/>
      <c r="R2214" s="216" t="str">
        <f ca="1">IF(ISERROR($V2214),"",OFFSET('Smelter Look-up'!$C$4,$V2214-4,0)&amp;"")</f>
        <v/>
      </c>
      <c r="S2214" s="224" t="str">
        <f t="shared" ca="1" si="312"/>
        <v/>
      </c>
      <c r="T2214" s="224" t="str">
        <f ca="1">IF(B2214="","",IF(ISERROR(MATCH($J2214,SorP!$B$1:$B$6230,0)),"",INDIRECT("'SorP'!$A$"&amp;MATCH($J2214,SorP!$B$1:$B$6230,0))))</f>
        <v/>
      </c>
      <c r="U2214" s="240"/>
      <c r="V2214" s="274" t="e">
        <f>IF(C2214="",NA(),MATCH($B2214&amp;$C2214,'Smelter Look-up'!$J:$J,0))</f>
        <v>#N/A</v>
      </c>
      <c r="W2214" s="275"/>
      <c r="X2214" s="275">
        <f t="shared" ca="1" si="313"/>
        <v>0</v>
      </c>
      <c r="Y2214" s="275"/>
      <c r="Z2214" s="275"/>
      <c r="AB2214" s="277" t="str">
        <f t="shared" si="314"/>
        <v/>
      </c>
    </row>
    <row r="2215" spans="1:28" s="276" customFormat="1" ht="20.25">
      <c r="A2215" s="330"/>
      <c r="B2215" s="216" t="str">
        <f>IF(LEN(A2215)=0,"",INDEX('Smelter Look-up'!$A:$A,MATCH($A2215,'Smelter Look-up'!$E:$E,0)))</f>
        <v/>
      </c>
      <c r="C2215" s="220" t="str">
        <f>IF(LEN(A2215)=0,"",INDEX('Smelter Look-up'!$C:$C,MATCH($A2215,'Smelter Look-up'!$E:$E,0)))</f>
        <v/>
      </c>
      <c r="D2215" s="282"/>
      <c r="E2215" s="216" t="str">
        <f ca="1">IF(ISERROR($V2215),"",OFFSET('Smelter Look-up'!$D$4,$V2215-4,0)&amp;"")</f>
        <v/>
      </c>
      <c r="F2215" s="216" t="str">
        <f ca="1">IF(ISERROR($V2215),"",OFFSET('Smelter Look-up'!$E$4,$V2215-4,0))</f>
        <v/>
      </c>
      <c r="G2215" s="216" t="str">
        <f ca="1">IF(C2215=$X$4,"Enter smelter details",IF(ISERROR($V2215),"",OFFSET('Smelter Look-up'!$F$4,$V2215-4,0)))</f>
        <v/>
      </c>
      <c r="H2215" s="217" t="str">
        <f ca="1">IF(ISERROR($V2215),"",OFFSET('Smelter Look-up'!$G$4,$V2215-4,0))</f>
        <v/>
      </c>
      <c r="I2215" s="218" t="str">
        <f ca="1">IF(ISERROR($V2215),"",OFFSET('Smelter Look-up'!$H$4,$V2215-4,0))</f>
        <v/>
      </c>
      <c r="J2215" s="218" t="str">
        <f ca="1">IF(ISERROR($V2215),"",OFFSET('Smelter Look-up'!$I$4,$V2215-4,0))</f>
        <v/>
      </c>
      <c r="K2215" s="272"/>
      <c r="L2215" s="272"/>
      <c r="M2215" s="272"/>
      <c r="N2215" s="272"/>
      <c r="O2215" s="272"/>
      <c r="P2215" s="219"/>
      <c r="Q2215" s="273"/>
      <c r="R2215" s="216" t="str">
        <f ca="1">IF(ISERROR($V2215),"",OFFSET('Smelter Look-up'!$C$4,$V2215-4,0)&amp;"")</f>
        <v/>
      </c>
      <c r="S2215" s="224" t="str">
        <f t="shared" ca="1" si="312"/>
        <v/>
      </c>
      <c r="T2215" s="224" t="str">
        <f ca="1">IF(B2215="","",IF(ISERROR(MATCH($J2215,SorP!$B$1:$B$6230,0)),"",INDIRECT("'SorP'!$A$"&amp;MATCH($J2215,SorP!$B$1:$B$6230,0))))</f>
        <v/>
      </c>
      <c r="U2215" s="240"/>
      <c r="V2215" s="274" t="e">
        <f>IF(C2215="",NA(),MATCH($B2215&amp;$C2215,'Smelter Look-up'!$J:$J,0))</f>
        <v>#N/A</v>
      </c>
      <c r="W2215" s="275"/>
      <c r="X2215" s="275">
        <f t="shared" ca="1" si="313"/>
        <v>0</v>
      </c>
      <c r="Y2215" s="275"/>
      <c r="Z2215" s="275"/>
      <c r="AB2215" s="277" t="str">
        <f t="shared" si="314"/>
        <v/>
      </c>
    </row>
    <row r="2216" spans="1:28" s="276" customFormat="1" ht="20.25">
      <c r="A2216" s="330"/>
      <c r="B2216" s="216" t="str">
        <f>IF(LEN(A2216)=0,"",INDEX('Smelter Look-up'!$A:$A,MATCH($A2216,'Smelter Look-up'!$E:$E,0)))</f>
        <v/>
      </c>
      <c r="C2216" s="220" t="str">
        <f>IF(LEN(A2216)=0,"",INDEX('Smelter Look-up'!$C:$C,MATCH($A2216,'Smelter Look-up'!$E:$E,0)))</f>
        <v/>
      </c>
      <c r="D2216" s="282"/>
      <c r="E2216" s="216" t="str">
        <f ca="1">IF(ISERROR($V2216),"",OFFSET('Smelter Look-up'!$D$4,$V2216-4,0)&amp;"")</f>
        <v/>
      </c>
      <c r="F2216" s="216" t="str">
        <f ca="1">IF(ISERROR($V2216),"",OFFSET('Smelter Look-up'!$E$4,$V2216-4,0))</f>
        <v/>
      </c>
      <c r="G2216" s="216" t="str">
        <f ca="1">IF(C2216=$X$4,"Enter smelter details",IF(ISERROR($V2216),"",OFFSET('Smelter Look-up'!$F$4,$V2216-4,0)))</f>
        <v/>
      </c>
      <c r="H2216" s="217" t="str">
        <f ca="1">IF(ISERROR($V2216),"",OFFSET('Smelter Look-up'!$G$4,$V2216-4,0))</f>
        <v/>
      </c>
      <c r="I2216" s="218" t="str">
        <f ca="1">IF(ISERROR($V2216),"",OFFSET('Smelter Look-up'!$H$4,$V2216-4,0))</f>
        <v/>
      </c>
      <c r="J2216" s="218" t="str">
        <f ca="1">IF(ISERROR($V2216),"",OFFSET('Smelter Look-up'!$I$4,$V2216-4,0))</f>
        <v/>
      </c>
      <c r="K2216" s="272"/>
      <c r="L2216" s="272"/>
      <c r="M2216" s="272"/>
      <c r="N2216" s="272"/>
      <c r="O2216" s="272"/>
      <c r="P2216" s="219"/>
      <c r="Q2216" s="273"/>
      <c r="R2216" s="216" t="str">
        <f ca="1">IF(ISERROR($V2216),"",OFFSET('Smelter Look-up'!$C$4,$V2216-4,0)&amp;"")</f>
        <v/>
      </c>
      <c r="S2216" s="224" t="str">
        <f t="shared" ca="1" si="312"/>
        <v/>
      </c>
      <c r="T2216" s="224" t="str">
        <f ca="1">IF(B2216="","",IF(ISERROR(MATCH($J2216,SorP!$B$1:$B$6230,0)),"",INDIRECT("'SorP'!$A$"&amp;MATCH($J2216,SorP!$B$1:$B$6230,0))))</f>
        <v/>
      </c>
      <c r="U2216" s="240"/>
      <c r="V2216" s="274" t="e">
        <f>IF(C2216="",NA(),MATCH($B2216&amp;$C2216,'Smelter Look-up'!$J:$J,0))</f>
        <v>#N/A</v>
      </c>
      <c r="W2216" s="275"/>
      <c r="X2216" s="275">
        <f t="shared" ca="1" si="313"/>
        <v>0</v>
      </c>
      <c r="Y2216" s="275"/>
      <c r="Z2216" s="275"/>
      <c r="AB2216" s="277" t="str">
        <f t="shared" si="314"/>
        <v/>
      </c>
    </row>
    <row r="2217" spans="1:28" s="276" customFormat="1" ht="20.25">
      <c r="A2217" s="330"/>
      <c r="B2217" s="216" t="str">
        <f>IF(LEN(A2217)=0,"",INDEX('Smelter Look-up'!$A:$A,MATCH($A2217,'Smelter Look-up'!$E:$E,0)))</f>
        <v/>
      </c>
      <c r="C2217" s="220" t="str">
        <f>IF(LEN(A2217)=0,"",INDEX('Smelter Look-up'!$C:$C,MATCH($A2217,'Smelter Look-up'!$E:$E,0)))</f>
        <v/>
      </c>
      <c r="D2217" s="282"/>
      <c r="E2217" s="216" t="str">
        <f ca="1">IF(ISERROR($V2217),"",OFFSET('Smelter Look-up'!$D$4,$V2217-4,0)&amp;"")</f>
        <v/>
      </c>
      <c r="F2217" s="216" t="str">
        <f ca="1">IF(ISERROR($V2217),"",OFFSET('Smelter Look-up'!$E$4,$V2217-4,0))</f>
        <v/>
      </c>
      <c r="G2217" s="216" t="str">
        <f ca="1">IF(C2217=$X$4,"Enter smelter details",IF(ISERROR($V2217),"",OFFSET('Smelter Look-up'!$F$4,$V2217-4,0)))</f>
        <v/>
      </c>
      <c r="H2217" s="217" t="str">
        <f ca="1">IF(ISERROR($V2217),"",OFFSET('Smelter Look-up'!$G$4,$V2217-4,0))</f>
        <v/>
      </c>
      <c r="I2217" s="218" t="str">
        <f ca="1">IF(ISERROR($V2217),"",OFFSET('Smelter Look-up'!$H$4,$V2217-4,0))</f>
        <v/>
      </c>
      <c r="J2217" s="218" t="str">
        <f ca="1">IF(ISERROR($V2217),"",OFFSET('Smelter Look-up'!$I$4,$V2217-4,0))</f>
        <v/>
      </c>
      <c r="K2217" s="272"/>
      <c r="L2217" s="272"/>
      <c r="M2217" s="272"/>
      <c r="N2217" s="272"/>
      <c r="O2217" s="272"/>
      <c r="P2217" s="219"/>
      <c r="Q2217" s="273"/>
      <c r="R2217" s="216" t="str">
        <f ca="1">IF(ISERROR($V2217),"",OFFSET('Smelter Look-up'!$C$4,$V2217-4,0)&amp;"")</f>
        <v/>
      </c>
      <c r="S2217" s="224" t="str">
        <f t="shared" ca="1" si="312"/>
        <v/>
      </c>
      <c r="T2217" s="224" t="str">
        <f ca="1">IF(B2217="","",IF(ISERROR(MATCH($J2217,SorP!$B$1:$B$6230,0)),"",INDIRECT("'SorP'!$A$"&amp;MATCH($J2217,SorP!$B$1:$B$6230,0))))</f>
        <v/>
      </c>
      <c r="U2217" s="240"/>
      <c r="V2217" s="274" t="e">
        <f>IF(C2217="",NA(),MATCH($B2217&amp;$C2217,'Smelter Look-up'!$J:$J,0))</f>
        <v>#N/A</v>
      </c>
      <c r="W2217" s="275"/>
      <c r="X2217" s="275">
        <f t="shared" ca="1" si="313"/>
        <v>0</v>
      </c>
      <c r="Y2217" s="275"/>
      <c r="Z2217" s="275"/>
      <c r="AB2217" s="277" t="str">
        <f t="shared" si="314"/>
        <v/>
      </c>
    </row>
    <row r="2218" spans="1:28" s="276" customFormat="1" ht="20.25">
      <c r="A2218" s="330"/>
      <c r="B2218" s="216" t="str">
        <f>IF(LEN(A2218)=0,"",INDEX('Smelter Look-up'!$A:$A,MATCH($A2218,'Smelter Look-up'!$E:$E,0)))</f>
        <v/>
      </c>
      <c r="C2218" s="220" t="str">
        <f>IF(LEN(A2218)=0,"",INDEX('Smelter Look-up'!$C:$C,MATCH($A2218,'Smelter Look-up'!$E:$E,0)))</f>
        <v/>
      </c>
      <c r="D2218" s="282"/>
      <c r="E2218" s="216" t="str">
        <f ca="1">IF(ISERROR($V2218),"",OFFSET('Smelter Look-up'!$D$4,$V2218-4,0)&amp;"")</f>
        <v/>
      </c>
      <c r="F2218" s="216" t="str">
        <f ca="1">IF(ISERROR($V2218),"",OFFSET('Smelter Look-up'!$E$4,$V2218-4,0))</f>
        <v/>
      </c>
      <c r="G2218" s="216" t="str">
        <f ca="1">IF(C2218=$X$4,"Enter smelter details",IF(ISERROR($V2218),"",OFFSET('Smelter Look-up'!$F$4,$V2218-4,0)))</f>
        <v/>
      </c>
      <c r="H2218" s="217" t="str">
        <f ca="1">IF(ISERROR($V2218),"",OFFSET('Smelter Look-up'!$G$4,$V2218-4,0))</f>
        <v/>
      </c>
      <c r="I2218" s="218" t="str">
        <f ca="1">IF(ISERROR($V2218),"",OFFSET('Smelter Look-up'!$H$4,$V2218-4,0))</f>
        <v/>
      </c>
      <c r="J2218" s="218" t="str">
        <f ca="1">IF(ISERROR($V2218),"",OFFSET('Smelter Look-up'!$I$4,$V2218-4,0))</f>
        <v/>
      </c>
      <c r="K2218" s="272"/>
      <c r="L2218" s="272"/>
      <c r="M2218" s="272"/>
      <c r="N2218" s="272"/>
      <c r="O2218" s="272"/>
      <c r="P2218" s="219"/>
      <c r="Q2218" s="273"/>
      <c r="R2218" s="216" t="str">
        <f ca="1">IF(ISERROR($V2218),"",OFFSET('Smelter Look-up'!$C$4,$V2218-4,0)&amp;"")</f>
        <v/>
      </c>
      <c r="S2218" s="224" t="str">
        <f t="shared" ca="1" si="312"/>
        <v/>
      </c>
      <c r="T2218" s="224" t="str">
        <f ca="1">IF(B2218="","",IF(ISERROR(MATCH($J2218,SorP!$B$1:$B$6230,0)),"",INDIRECT("'SorP'!$A$"&amp;MATCH($J2218,SorP!$B$1:$B$6230,0))))</f>
        <v/>
      </c>
      <c r="U2218" s="240"/>
      <c r="V2218" s="274" t="e">
        <f>IF(C2218="",NA(),MATCH($B2218&amp;$C2218,'Smelter Look-up'!$J:$J,0))</f>
        <v>#N/A</v>
      </c>
      <c r="W2218" s="275"/>
      <c r="X2218" s="275">
        <f t="shared" ca="1" si="313"/>
        <v>0</v>
      </c>
      <c r="Y2218" s="275"/>
      <c r="Z2218" s="275"/>
      <c r="AB2218" s="277" t="str">
        <f t="shared" si="314"/>
        <v/>
      </c>
    </row>
    <row r="2219" spans="1:28" s="276" customFormat="1" ht="20.25">
      <c r="A2219" s="330"/>
      <c r="B2219" s="216" t="str">
        <f>IF(LEN(A2219)=0,"",INDEX('Smelter Look-up'!$A:$A,MATCH($A2219,'Smelter Look-up'!$E:$E,0)))</f>
        <v/>
      </c>
      <c r="C2219" s="220" t="str">
        <f>IF(LEN(A2219)=0,"",INDEX('Smelter Look-up'!$C:$C,MATCH($A2219,'Smelter Look-up'!$E:$E,0)))</f>
        <v/>
      </c>
      <c r="D2219" s="282"/>
      <c r="E2219" s="216" t="str">
        <f ca="1">IF(ISERROR($V2219),"",OFFSET('Smelter Look-up'!$D$4,$V2219-4,0)&amp;"")</f>
        <v/>
      </c>
      <c r="F2219" s="216" t="str">
        <f ca="1">IF(ISERROR($V2219),"",OFFSET('Smelter Look-up'!$E$4,$V2219-4,0))</f>
        <v/>
      </c>
      <c r="G2219" s="216" t="str">
        <f ca="1">IF(C2219=$X$4,"Enter smelter details",IF(ISERROR($V2219),"",OFFSET('Smelter Look-up'!$F$4,$V2219-4,0)))</f>
        <v/>
      </c>
      <c r="H2219" s="217" t="str">
        <f ca="1">IF(ISERROR($V2219),"",OFFSET('Smelter Look-up'!$G$4,$V2219-4,0))</f>
        <v/>
      </c>
      <c r="I2219" s="218" t="str">
        <f ca="1">IF(ISERROR($V2219),"",OFFSET('Smelter Look-up'!$H$4,$V2219-4,0))</f>
        <v/>
      </c>
      <c r="J2219" s="218" t="str">
        <f ca="1">IF(ISERROR($V2219),"",OFFSET('Smelter Look-up'!$I$4,$V2219-4,0))</f>
        <v/>
      </c>
      <c r="K2219" s="272"/>
      <c r="L2219" s="272"/>
      <c r="M2219" s="272"/>
      <c r="N2219" s="272"/>
      <c r="O2219" s="272"/>
      <c r="P2219" s="219"/>
      <c r="Q2219" s="273"/>
      <c r="R2219" s="216" t="str">
        <f ca="1">IF(ISERROR($V2219),"",OFFSET('Smelter Look-up'!$C$4,$V2219-4,0)&amp;"")</f>
        <v/>
      </c>
      <c r="S2219" s="224" t="str">
        <f t="shared" ca="1" si="312"/>
        <v/>
      </c>
      <c r="T2219" s="224" t="str">
        <f ca="1">IF(B2219="","",IF(ISERROR(MATCH($J2219,SorP!$B$1:$B$6230,0)),"",INDIRECT("'SorP'!$A$"&amp;MATCH($J2219,SorP!$B$1:$B$6230,0))))</f>
        <v/>
      </c>
      <c r="U2219" s="240"/>
      <c r="V2219" s="274" t="e">
        <f>IF(C2219="",NA(),MATCH($B2219&amp;$C2219,'Smelter Look-up'!$J:$J,0))</f>
        <v>#N/A</v>
      </c>
      <c r="W2219" s="275"/>
      <c r="X2219" s="275">
        <f t="shared" ca="1" si="313"/>
        <v>0</v>
      </c>
      <c r="Y2219" s="275"/>
      <c r="Z2219" s="275"/>
      <c r="AB2219" s="277" t="str">
        <f t="shared" si="314"/>
        <v/>
      </c>
    </row>
    <row r="2220" spans="1:28" s="276" customFormat="1" ht="20.25">
      <c r="A2220" s="330"/>
      <c r="B2220" s="216" t="str">
        <f>IF(LEN(A2220)=0,"",INDEX('Smelter Look-up'!$A:$A,MATCH($A2220,'Smelter Look-up'!$E:$E,0)))</f>
        <v/>
      </c>
      <c r="C2220" s="220" t="str">
        <f>IF(LEN(A2220)=0,"",INDEX('Smelter Look-up'!$C:$C,MATCH($A2220,'Smelter Look-up'!$E:$E,0)))</f>
        <v/>
      </c>
      <c r="D2220" s="282"/>
      <c r="E2220" s="216" t="str">
        <f ca="1">IF(ISERROR($V2220),"",OFFSET('Smelter Look-up'!$D$4,$V2220-4,0)&amp;"")</f>
        <v/>
      </c>
      <c r="F2220" s="216" t="str">
        <f ca="1">IF(ISERROR($V2220),"",OFFSET('Smelter Look-up'!$E$4,$V2220-4,0))</f>
        <v/>
      </c>
      <c r="G2220" s="216" t="str">
        <f ca="1">IF(C2220=$X$4,"Enter smelter details",IF(ISERROR($V2220),"",OFFSET('Smelter Look-up'!$F$4,$V2220-4,0)))</f>
        <v/>
      </c>
      <c r="H2220" s="217" t="str">
        <f ca="1">IF(ISERROR($V2220),"",OFFSET('Smelter Look-up'!$G$4,$V2220-4,0))</f>
        <v/>
      </c>
      <c r="I2220" s="218" t="str">
        <f ca="1">IF(ISERROR($V2220),"",OFFSET('Smelter Look-up'!$H$4,$V2220-4,0))</f>
        <v/>
      </c>
      <c r="J2220" s="218" t="str">
        <f ca="1">IF(ISERROR($V2220),"",OFFSET('Smelter Look-up'!$I$4,$V2220-4,0))</f>
        <v/>
      </c>
      <c r="K2220" s="272"/>
      <c r="L2220" s="272"/>
      <c r="M2220" s="272"/>
      <c r="N2220" s="272"/>
      <c r="O2220" s="272"/>
      <c r="P2220" s="219"/>
      <c r="Q2220" s="273"/>
      <c r="R2220" s="216" t="str">
        <f ca="1">IF(ISERROR($V2220),"",OFFSET('Smelter Look-up'!$C$4,$V2220-4,0)&amp;"")</f>
        <v/>
      </c>
      <c r="S2220" s="224" t="str">
        <f t="shared" ca="1" si="312"/>
        <v/>
      </c>
      <c r="T2220" s="224" t="str">
        <f ca="1">IF(B2220="","",IF(ISERROR(MATCH($J2220,SorP!$B$1:$B$6230,0)),"",INDIRECT("'SorP'!$A$"&amp;MATCH($J2220,SorP!$B$1:$B$6230,0))))</f>
        <v/>
      </c>
      <c r="U2220" s="240"/>
      <c r="V2220" s="274" t="e">
        <f>IF(C2220="",NA(),MATCH($B2220&amp;$C2220,'Smelter Look-up'!$J:$J,0))</f>
        <v>#N/A</v>
      </c>
      <c r="W2220" s="275"/>
      <c r="X2220" s="275">
        <f t="shared" ca="1" si="313"/>
        <v>0</v>
      </c>
      <c r="Y2220" s="275"/>
      <c r="Z2220" s="275"/>
      <c r="AB2220" s="277" t="str">
        <f t="shared" si="314"/>
        <v/>
      </c>
    </row>
    <row r="2221" spans="1:28" s="276" customFormat="1" ht="20.25">
      <c r="A2221" s="330"/>
      <c r="B2221" s="216" t="str">
        <f>IF(LEN(A2221)=0,"",INDEX('Smelter Look-up'!$A:$A,MATCH($A2221,'Smelter Look-up'!$E:$E,0)))</f>
        <v/>
      </c>
      <c r="C2221" s="220" t="str">
        <f>IF(LEN(A2221)=0,"",INDEX('Smelter Look-up'!$C:$C,MATCH($A2221,'Smelter Look-up'!$E:$E,0)))</f>
        <v/>
      </c>
      <c r="D2221" s="282"/>
      <c r="E2221" s="216" t="str">
        <f ca="1">IF(ISERROR($V2221),"",OFFSET('Smelter Look-up'!$D$4,$V2221-4,0)&amp;"")</f>
        <v/>
      </c>
      <c r="F2221" s="216" t="str">
        <f ca="1">IF(ISERROR($V2221),"",OFFSET('Smelter Look-up'!$E$4,$V2221-4,0))</f>
        <v/>
      </c>
      <c r="G2221" s="216" t="str">
        <f ca="1">IF(C2221=$X$4,"Enter smelter details",IF(ISERROR($V2221),"",OFFSET('Smelter Look-up'!$F$4,$V2221-4,0)))</f>
        <v/>
      </c>
      <c r="H2221" s="217" t="str">
        <f ca="1">IF(ISERROR($V2221),"",OFFSET('Smelter Look-up'!$G$4,$V2221-4,0))</f>
        <v/>
      </c>
      <c r="I2221" s="218" t="str">
        <f ca="1">IF(ISERROR($V2221),"",OFFSET('Smelter Look-up'!$H$4,$V2221-4,0))</f>
        <v/>
      </c>
      <c r="J2221" s="218" t="str">
        <f ca="1">IF(ISERROR($V2221),"",OFFSET('Smelter Look-up'!$I$4,$V2221-4,0))</f>
        <v/>
      </c>
      <c r="K2221" s="272"/>
      <c r="L2221" s="272"/>
      <c r="M2221" s="272"/>
      <c r="N2221" s="272"/>
      <c r="O2221" s="272"/>
      <c r="P2221" s="219"/>
      <c r="Q2221" s="273"/>
      <c r="R2221" s="216" t="str">
        <f ca="1">IF(ISERROR($V2221),"",OFFSET('Smelter Look-up'!$C$4,$V2221-4,0)&amp;"")</f>
        <v/>
      </c>
      <c r="S2221" s="224" t="str">
        <f t="shared" ca="1" si="312"/>
        <v/>
      </c>
      <c r="T2221" s="224" t="str">
        <f ca="1">IF(B2221="","",IF(ISERROR(MATCH($J2221,SorP!$B$1:$B$6230,0)),"",INDIRECT("'SorP'!$A$"&amp;MATCH($J2221,SorP!$B$1:$B$6230,0))))</f>
        <v/>
      </c>
      <c r="U2221" s="240"/>
      <c r="V2221" s="274" t="e">
        <f>IF(C2221="",NA(),MATCH($B2221&amp;$C2221,'Smelter Look-up'!$J:$J,0))</f>
        <v>#N/A</v>
      </c>
      <c r="W2221" s="275"/>
      <c r="X2221" s="275">
        <f t="shared" ca="1" si="313"/>
        <v>0</v>
      </c>
      <c r="Y2221" s="275"/>
      <c r="Z2221" s="275"/>
      <c r="AB2221" s="277" t="str">
        <f t="shared" si="314"/>
        <v/>
      </c>
    </row>
    <row r="2222" spans="1:28" s="276" customFormat="1" ht="20.25">
      <c r="A2222" s="330"/>
      <c r="B2222" s="216" t="str">
        <f>IF(LEN(A2222)=0,"",INDEX('Smelter Look-up'!$A:$A,MATCH($A2222,'Smelter Look-up'!$E:$E,0)))</f>
        <v/>
      </c>
      <c r="C2222" s="220" t="str">
        <f>IF(LEN(A2222)=0,"",INDEX('Smelter Look-up'!$C:$C,MATCH($A2222,'Smelter Look-up'!$E:$E,0)))</f>
        <v/>
      </c>
      <c r="D2222" s="282"/>
      <c r="E2222" s="216" t="str">
        <f ca="1">IF(ISERROR($V2222),"",OFFSET('Smelter Look-up'!$D$4,$V2222-4,0)&amp;"")</f>
        <v/>
      </c>
      <c r="F2222" s="216" t="str">
        <f ca="1">IF(ISERROR($V2222),"",OFFSET('Smelter Look-up'!$E$4,$V2222-4,0))</f>
        <v/>
      </c>
      <c r="G2222" s="216" t="str">
        <f ca="1">IF(C2222=$X$4,"Enter smelter details",IF(ISERROR($V2222),"",OFFSET('Smelter Look-up'!$F$4,$V2222-4,0)))</f>
        <v/>
      </c>
      <c r="H2222" s="217" t="str">
        <f ca="1">IF(ISERROR($V2222),"",OFFSET('Smelter Look-up'!$G$4,$V2222-4,0))</f>
        <v/>
      </c>
      <c r="I2222" s="218" t="str">
        <f ca="1">IF(ISERROR($V2222),"",OFFSET('Smelter Look-up'!$H$4,$V2222-4,0))</f>
        <v/>
      </c>
      <c r="J2222" s="218" t="str">
        <f ca="1">IF(ISERROR($V2222),"",OFFSET('Smelter Look-up'!$I$4,$V2222-4,0))</f>
        <v/>
      </c>
      <c r="K2222" s="272"/>
      <c r="L2222" s="272"/>
      <c r="M2222" s="272"/>
      <c r="N2222" s="272"/>
      <c r="O2222" s="272"/>
      <c r="P2222" s="219"/>
      <c r="Q2222" s="273"/>
      <c r="R2222" s="216" t="str">
        <f ca="1">IF(ISERROR($V2222),"",OFFSET('Smelter Look-up'!$C$4,$V2222-4,0)&amp;"")</f>
        <v/>
      </c>
      <c r="S2222" s="224" t="str">
        <f t="shared" ca="1" si="312"/>
        <v/>
      </c>
      <c r="T2222" s="224" t="str">
        <f ca="1">IF(B2222="","",IF(ISERROR(MATCH($J2222,SorP!$B$1:$B$6230,0)),"",INDIRECT("'SorP'!$A$"&amp;MATCH($J2222,SorP!$B$1:$B$6230,0))))</f>
        <v/>
      </c>
      <c r="U2222" s="240"/>
      <c r="V2222" s="274" t="e">
        <f>IF(C2222="",NA(),MATCH($B2222&amp;$C2222,'Smelter Look-up'!$J:$J,0))</f>
        <v>#N/A</v>
      </c>
      <c r="W2222" s="275"/>
      <c r="X2222" s="275">
        <f t="shared" ca="1" si="313"/>
        <v>0</v>
      </c>
      <c r="Y2222" s="275"/>
      <c r="Z2222" s="275"/>
      <c r="AB2222" s="277" t="str">
        <f t="shared" si="314"/>
        <v/>
      </c>
    </row>
    <row r="2223" spans="1:28" s="276" customFormat="1" ht="20.25">
      <c r="A2223" s="330"/>
      <c r="B2223" s="216" t="str">
        <f>IF(LEN(A2223)=0,"",INDEX('Smelter Look-up'!$A:$A,MATCH($A2223,'Smelter Look-up'!$E:$E,0)))</f>
        <v/>
      </c>
      <c r="C2223" s="220" t="str">
        <f>IF(LEN(A2223)=0,"",INDEX('Smelter Look-up'!$C:$C,MATCH($A2223,'Smelter Look-up'!$E:$E,0)))</f>
        <v/>
      </c>
      <c r="D2223" s="282"/>
      <c r="E2223" s="216" t="str">
        <f ca="1">IF(ISERROR($V2223),"",OFFSET('Smelter Look-up'!$D$4,$V2223-4,0)&amp;"")</f>
        <v/>
      </c>
      <c r="F2223" s="216" t="str">
        <f ca="1">IF(ISERROR($V2223),"",OFFSET('Smelter Look-up'!$E$4,$V2223-4,0))</f>
        <v/>
      </c>
      <c r="G2223" s="216" t="str">
        <f ca="1">IF(C2223=$X$4,"Enter smelter details",IF(ISERROR($V2223),"",OFFSET('Smelter Look-up'!$F$4,$V2223-4,0)))</f>
        <v/>
      </c>
      <c r="H2223" s="217" t="str">
        <f ca="1">IF(ISERROR($V2223),"",OFFSET('Smelter Look-up'!$G$4,$V2223-4,0))</f>
        <v/>
      </c>
      <c r="I2223" s="218" t="str">
        <f ca="1">IF(ISERROR($V2223),"",OFFSET('Smelter Look-up'!$H$4,$V2223-4,0))</f>
        <v/>
      </c>
      <c r="J2223" s="218" t="str">
        <f ca="1">IF(ISERROR($V2223),"",OFFSET('Smelter Look-up'!$I$4,$V2223-4,0))</f>
        <v/>
      </c>
      <c r="K2223" s="272"/>
      <c r="L2223" s="272"/>
      <c r="M2223" s="272"/>
      <c r="N2223" s="272"/>
      <c r="O2223" s="272"/>
      <c r="P2223" s="219"/>
      <c r="Q2223" s="273"/>
      <c r="R2223" s="216" t="str">
        <f ca="1">IF(ISERROR($V2223),"",OFFSET('Smelter Look-up'!$C$4,$V2223-4,0)&amp;"")</f>
        <v/>
      </c>
      <c r="S2223" s="224" t="str">
        <f t="shared" ca="1" si="312"/>
        <v/>
      </c>
      <c r="T2223" s="224" t="str">
        <f ca="1">IF(B2223="","",IF(ISERROR(MATCH($J2223,SorP!$B$1:$B$6230,0)),"",INDIRECT("'SorP'!$A$"&amp;MATCH($J2223,SorP!$B$1:$B$6230,0))))</f>
        <v/>
      </c>
      <c r="U2223" s="240"/>
      <c r="V2223" s="274" t="e">
        <f>IF(C2223="",NA(),MATCH($B2223&amp;$C2223,'Smelter Look-up'!$J:$J,0))</f>
        <v>#N/A</v>
      </c>
      <c r="W2223" s="275"/>
      <c r="X2223" s="275">
        <f t="shared" ca="1" si="313"/>
        <v>0</v>
      </c>
      <c r="Y2223" s="275"/>
      <c r="Z2223" s="275"/>
      <c r="AB2223" s="277" t="str">
        <f t="shared" si="314"/>
        <v/>
      </c>
    </row>
    <row r="2224" spans="1:28" s="276" customFormat="1" ht="20.25">
      <c r="A2224" s="330"/>
      <c r="B2224" s="216" t="str">
        <f>IF(LEN(A2224)=0,"",INDEX('Smelter Look-up'!$A:$A,MATCH($A2224,'Smelter Look-up'!$E:$E,0)))</f>
        <v/>
      </c>
      <c r="C2224" s="220" t="str">
        <f>IF(LEN(A2224)=0,"",INDEX('Smelter Look-up'!$C:$C,MATCH($A2224,'Smelter Look-up'!$E:$E,0)))</f>
        <v/>
      </c>
      <c r="D2224" s="282"/>
      <c r="E2224" s="216" t="str">
        <f ca="1">IF(ISERROR($V2224),"",OFFSET('Smelter Look-up'!$D$4,$V2224-4,0)&amp;"")</f>
        <v/>
      </c>
      <c r="F2224" s="216" t="str">
        <f ca="1">IF(ISERROR($V2224),"",OFFSET('Smelter Look-up'!$E$4,$V2224-4,0))</f>
        <v/>
      </c>
      <c r="G2224" s="216" t="str">
        <f ca="1">IF(C2224=$X$4,"Enter smelter details",IF(ISERROR($V2224),"",OFFSET('Smelter Look-up'!$F$4,$V2224-4,0)))</f>
        <v/>
      </c>
      <c r="H2224" s="217" t="str">
        <f ca="1">IF(ISERROR($V2224),"",OFFSET('Smelter Look-up'!$G$4,$V2224-4,0))</f>
        <v/>
      </c>
      <c r="I2224" s="218" t="str">
        <f ca="1">IF(ISERROR($V2224),"",OFFSET('Smelter Look-up'!$H$4,$V2224-4,0))</f>
        <v/>
      </c>
      <c r="J2224" s="218" t="str">
        <f ca="1">IF(ISERROR($V2224),"",OFFSET('Smelter Look-up'!$I$4,$V2224-4,0))</f>
        <v/>
      </c>
      <c r="K2224" s="272"/>
      <c r="L2224" s="272"/>
      <c r="M2224" s="272"/>
      <c r="N2224" s="272"/>
      <c r="O2224" s="272"/>
      <c r="P2224" s="219"/>
      <c r="Q2224" s="273"/>
      <c r="R2224" s="216" t="str">
        <f ca="1">IF(ISERROR($V2224),"",OFFSET('Smelter Look-up'!$C$4,$V2224-4,0)&amp;"")</f>
        <v/>
      </c>
      <c r="S2224" s="224" t="str">
        <f t="shared" ca="1" si="312"/>
        <v/>
      </c>
      <c r="T2224" s="224" t="str">
        <f ca="1">IF(B2224="","",IF(ISERROR(MATCH($J2224,SorP!$B$1:$B$6230,0)),"",INDIRECT("'SorP'!$A$"&amp;MATCH($J2224,SorP!$B$1:$B$6230,0))))</f>
        <v/>
      </c>
      <c r="U2224" s="240"/>
      <c r="V2224" s="274" t="e">
        <f>IF(C2224="",NA(),MATCH($B2224&amp;$C2224,'Smelter Look-up'!$J:$J,0))</f>
        <v>#N/A</v>
      </c>
      <c r="W2224" s="275"/>
      <c r="X2224" s="275">
        <f t="shared" ca="1" si="313"/>
        <v>0</v>
      </c>
      <c r="Y2224" s="275"/>
      <c r="Z2224" s="275"/>
      <c r="AB2224" s="277" t="str">
        <f t="shared" si="314"/>
        <v/>
      </c>
    </row>
    <row r="2225" spans="1:28" s="276" customFormat="1" ht="20.25">
      <c r="A2225" s="330"/>
      <c r="B2225" s="216" t="str">
        <f>IF(LEN(A2225)=0,"",INDEX('Smelter Look-up'!$A:$A,MATCH($A2225,'Smelter Look-up'!$E:$E,0)))</f>
        <v/>
      </c>
      <c r="C2225" s="220" t="str">
        <f>IF(LEN(A2225)=0,"",INDEX('Smelter Look-up'!$C:$C,MATCH($A2225,'Smelter Look-up'!$E:$E,0)))</f>
        <v/>
      </c>
      <c r="D2225" s="282"/>
      <c r="E2225" s="216" t="str">
        <f ca="1">IF(ISERROR($V2225),"",OFFSET('Smelter Look-up'!$D$4,$V2225-4,0)&amp;"")</f>
        <v/>
      </c>
      <c r="F2225" s="216" t="str">
        <f ca="1">IF(ISERROR($V2225),"",OFFSET('Smelter Look-up'!$E$4,$V2225-4,0))</f>
        <v/>
      </c>
      <c r="G2225" s="216" t="str">
        <f ca="1">IF(C2225=$X$4,"Enter smelter details",IF(ISERROR($V2225),"",OFFSET('Smelter Look-up'!$F$4,$V2225-4,0)))</f>
        <v/>
      </c>
      <c r="H2225" s="217" t="str">
        <f ca="1">IF(ISERROR($V2225),"",OFFSET('Smelter Look-up'!$G$4,$V2225-4,0))</f>
        <v/>
      </c>
      <c r="I2225" s="218" t="str">
        <f ca="1">IF(ISERROR($V2225),"",OFFSET('Smelter Look-up'!$H$4,$V2225-4,0))</f>
        <v/>
      </c>
      <c r="J2225" s="218" t="str">
        <f ca="1">IF(ISERROR($V2225),"",OFFSET('Smelter Look-up'!$I$4,$V2225-4,0))</f>
        <v/>
      </c>
      <c r="K2225" s="272"/>
      <c r="L2225" s="272"/>
      <c r="M2225" s="272"/>
      <c r="N2225" s="272"/>
      <c r="O2225" s="272"/>
      <c r="P2225" s="219"/>
      <c r="Q2225" s="273"/>
      <c r="R2225" s="216" t="str">
        <f ca="1">IF(ISERROR($V2225),"",OFFSET('Smelter Look-up'!$C$4,$V2225-4,0)&amp;"")</f>
        <v/>
      </c>
      <c r="S2225" s="224" t="str">
        <f t="shared" ca="1" si="312"/>
        <v/>
      </c>
      <c r="T2225" s="224" t="str">
        <f ca="1">IF(B2225="","",IF(ISERROR(MATCH($J2225,SorP!$B$1:$B$6230,0)),"",INDIRECT("'SorP'!$A$"&amp;MATCH($J2225,SorP!$B$1:$B$6230,0))))</f>
        <v/>
      </c>
      <c r="U2225" s="240"/>
      <c r="V2225" s="274" t="e">
        <f>IF(C2225="",NA(),MATCH($B2225&amp;$C2225,'Smelter Look-up'!$J:$J,0))</f>
        <v>#N/A</v>
      </c>
      <c r="W2225" s="275"/>
      <c r="X2225" s="275">
        <f t="shared" ca="1" si="313"/>
        <v>0</v>
      </c>
      <c r="Y2225" s="275"/>
      <c r="Z2225" s="275"/>
      <c r="AB2225" s="277" t="str">
        <f t="shared" si="314"/>
        <v/>
      </c>
    </row>
    <row r="2226" spans="1:28" s="276" customFormat="1" ht="20.25">
      <c r="A2226" s="330"/>
      <c r="B2226" s="216" t="str">
        <f>IF(LEN(A2226)=0,"",INDEX('Smelter Look-up'!$A:$A,MATCH($A2226,'Smelter Look-up'!$E:$E,0)))</f>
        <v/>
      </c>
      <c r="C2226" s="220" t="str">
        <f>IF(LEN(A2226)=0,"",INDEX('Smelter Look-up'!$C:$C,MATCH($A2226,'Smelter Look-up'!$E:$E,0)))</f>
        <v/>
      </c>
      <c r="D2226" s="282"/>
      <c r="E2226" s="216" t="str">
        <f ca="1">IF(ISERROR($V2226),"",OFFSET('Smelter Look-up'!$D$4,$V2226-4,0)&amp;"")</f>
        <v/>
      </c>
      <c r="F2226" s="216" t="str">
        <f ca="1">IF(ISERROR($V2226),"",OFFSET('Smelter Look-up'!$E$4,$V2226-4,0))</f>
        <v/>
      </c>
      <c r="G2226" s="216" t="str">
        <f ca="1">IF(C2226=$X$4,"Enter smelter details",IF(ISERROR($V2226),"",OFFSET('Smelter Look-up'!$F$4,$V2226-4,0)))</f>
        <v/>
      </c>
      <c r="H2226" s="217" t="str">
        <f ca="1">IF(ISERROR($V2226),"",OFFSET('Smelter Look-up'!$G$4,$V2226-4,0))</f>
        <v/>
      </c>
      <c r="I2226" s="218" t="str">
        <f ca="1">IF(ISERROR($V2226),"",OFFSET('Smelter Look-up'!$H$4,$V2226-4,0))</f>
        <v/>
      </c>
      <c r="J2226" s="218" t="str">
        <f ca="1">IF(ISERROR($V2226),"",OFFSET('Smelter Look-up'!$I$4,$V2226-4,0))</f>
        <v/>
      </c>
      <c r="K2226" s="272"/>
      <c r="L2226" s="272"/>
      <c r="M2226" s="272"/>
      <c r="N2226" s="272"/>
      <c r="O2226" s="272"/>
      <c r="P2226" s="219"/>
      <c r="Q2226" s="273"/>
      <c r="R2226" s="216" t="str">
        <f ca="1">IF(ISERROR($V2226),"",OFFSET('Smelter Look-up'!$C$4,$V2226-4,0)&amp;"")</f>
        <v/>
      </c>
      <c r="S2226" s="224" t="str">
        <f t="shared" ca="1" si="312"/>
        <v/>
      </c>
      <c r="T2226" s="224" t="str">
        <f ca="1">IF(B2226="","",IF(ISERROR(MATCH($J2226,SorP!$B$1:$B$6230,0)),"",INDIRECT("'SorP'!$A$"&amp;MATCH($J2226,SorP!$B$1:$B$6230,0))))</f>
        <v/>
      </c>
      <c r="U2226" s="240"/>
      <c r="V2226" s="274" t="e">
        <f>IF(C2226="",NA(),MATCH($B2226&amp;$C2226,'Smelter Look-up'!$J:$J,0))</f>
        <v>#N/A</v>
      </c>
      <c r="W2226" s="275"/>
      <c r="X2226" s="275">
        <f t="shared" ca="1" si="313"/>
        <v>0</v>
      </c>
      <c r="Y2226" s="275"/>
      <c r="Z2226" s="275"/>
      <c r="AB2226" s="277" t="str">
        <f t="shared" si="314"/>
        <v/>
      </c>
    </row>
    <row r="2227" spans="1:28" s="276" customFormat="1" ht="20.25">
      <c r="A2227" s="330"/>
      <c r="B2227" s="216" t="str">
        <f>IF(LEN(A2227)=0,"",INDEX('Smelter Look-up'!$A:$A,MATCH($A2227,'Smelter Look-up'!$E:$E,0)))</f>
        <v/>
      </c>
      <c r="C2227" s="220" t="str">
        <f>IF(LEN(A2227)=0,"",INDEX('Smelter Look-up'!$C:$C,MATCH($A2227,'Smelter Look-up'!$E:$E,0)))</f>
        <v/>
      </c>
      <c r="D2227" s="282"/>
      <c r="E2227" s="216" t="str">
        <f ca="1">IF(ISERROR($V2227),"",OFFSET('Smelter Look-up'!$D$4,$V2227-4,0)&amp;"")</f>
        <v/>
      </c>
      <c r="F2227" s="216" t="str">
        <f ca="1">IF(ISERROR($V2227),"",OFFSET('Smelter Look-up'!$E$4,$V2227-4,0))</f>
        <v/>
      </c>
      <c r="G2227" s="216" t="str">
        <f ca="1">IF(C2227=$X$4,"Enter smelter details",IF(ISERROR($V2227),"",OFFSET('Smelter Look-up'!$F$4,$V2227-4,0)))</f>
        <v/>
      </c>
      <c r="H2227" s="217" t="str">
        <f ca="1">IF(ISERROR($V2227),"",OFFSET('Smelter Look-up'!$G$4,$V2227-4,0))</f>
        <v/>
      </c>
      <c r="I2227" s="218" t="str">
        <f ca="1">IF(ISERROR($V2227),"",OFFSET('Smelter Look-up'!$H$4,$V2227-4,0))</f>
        <v/>
      </c>
      <c r="J2227" s="218" t="str">
        <f ca="1">IF(ISERROR($V2227),"",OFFSET('Smelter Look-up'!$I$4,$V2227-4,0))</f>
        <v/>
      </c>
      <c r="K2227" s="272"/>
      <c r="L2227" s="272"/>
      <c r="M2227" s="272"/>
      <c r="N2227" s="272"/>
      <c r="O2227" s="272"/>
      <c r="P2227" s="219"/>
      <c r="Q2227" s="273"/>
      <c r="R2227" s="216" t="str">
        <f ca="1">IF(ISERROR($V2227),"",OFFSET('Smelter Look-up'!$C$4,$V2227-4,0)&amp;"")</f>
        <v/>
      </c>
      <c r="S2227" s="224" t="str">
        <f t="shared" ca="1" si="312"/>
        <v/>
      </c>
      <c r="T2227" s="224" t="str">
        <f ca="1">IF(B2227="","",IF(ISERROR(MATCH($J2227,SorP!$B$1:$B$6230,0)),"",INDIRECT("'SorP'!$A$"&amp;MATCH($J2227,SorP!$B$1:$B$6230,0))))</f>
        <v/>
      </c>
      <c r="U2227" s="240"/>
      <c r="V2227" s="274" t="e">
        <f>IF(C2227="",NA(),MATCH($B2227&amp;$C2227,'Smelter Look-up'!$J:$J,0))</f>
        <v>#N/A</v>
      </c>
      <c r="W2227" s="275"/>
      <c r="X2227" s="275">
        <f t="shared" ca="1" si="313"/>
        <v>0</v>
      </c>
      <c r="Y2227" s="275"/>
      <c r="Z2227" s="275"/>
      <c r="AB2227" s="277" t="str">
        <f t="shared" si="314"/>
        <v/>
      </c>
    </row>
    <row r="2228" spans="1:28" s="276" customFormat="1" ht="20.25">
      <c r="A2228" s="330"/>
      <c r="B2228" s="216" t="str">
        <f>IF(LEN(A2228)=0,"",INDEX('Smelter Look-up'!$A:$A,MATCH($A2228,'Smelter Look-up'!$E:$E,0)))</f>
        <v/>
      </c>
      <c r="C2228" s="220" t="str">
        <f>IF(LEN(A2228)=0,"",INDEX('Smelter Look-up'!$C:$C,MATCH($A2228,'Smelter Look-up'!$E:$E,0)))</f>
        <v/>
      </c>
      <c r="D2228" s="282"/>
      <c r="E2228" s="216" t="str">
        <f ca="1">IF(ISERROR($V2228),"",OFFSET('Smelter Look-up'!$D$4,$V2228-4,0)&amp;"")</f>
        <v/>
      </c>
      <c r="F2228" s="216" t="str">
        <f ca="1">IF(ISERROR($V2228),"",OFFSET('Smelter Look-up'!$E$4,$V2228-4,0))</f>
        <v/>
      </c>
      <c r="G2228" s="216" t="str">
        <f ca="1">IF(C2228=$X$4,"Enter smelter details",IF(ISERROR($V2228),"",OFFSET('Smelter Look-up'!$F$4,$V2228-4,0)))</f>
        <v/>
      </c>
      <c r="H2228" s="217" t="str">
        <f ca="1">IF(ISERROR($V2228),"",OFFSET('Smelter Look-up'!$G$4,$V2228-4,0))</f>
        <v/>
      </c>
      <c r="I2228" s="218" t="str">
        <f ca="1">IF(ISERROR($V2228),"",OFFSET('Smelter Look-up'!$H$4,$V2228-4,0))</f>
        <v/>
      </c>
      <c r="J2228" s="218" t="str">
        <f ca="1">IF(ISERROR($V2228),"",OFFSET('Smelter Look-up'!$I$4,$V2228-4,0))</f>
        <v/>
      </c>
      <c r="K2228" s="272"/>
      <c r="L2228" s="272"/>
      <c r="M2228" s="272"/>
      <c r="N2228" s="272"/>
      <c r="O2228" s="272"/>
      <c r="P2228" s="219"/>
      <c r="Q2228" s="273"/>
      <c r="R2228" s="216" t="str">
        <f ca="1">IF(ISERROR($V2228),"",OFFSET('Smelter Look-up'!$C$4,$V2228-4,0)&amp;"")</f>
        <v/>
      </c>
      <c r="S2228" s="224" t="str">
        <f t="shared" ca="1" si="312"/>
        <v/>
      </c>
      <c r="T2228" s="224" t="str">
        <f ca="1">IF(B2228="","",IF(ISERROR(MATCH($J2228,SorP!$B$1:$B$6230,0)),"",INDIRECT("'SorP'!$A$"&amp;MATCH($J2228,SorP!$B$1:$B$6230,0))))</f>
        <v/>
      </c>
      <c r="U2228" s="240"/>
      <c r="V2228" s="274" t="e">
        <f>IF(C2228="",NA(),MATCH($B2228&amp;$C2228,'Smelter Look-up'!$J:$J,0))</f>
        <v>#N/A</v>
      </c>
      <c r="W2228" s="275"/>
      <c r="X2228" s="275">
        <f t="shared" ca="1" si="313"/>
        <v>0</v>
      </c>
      <c r="Y2228" s="275"/>
      <c r="Z2228" s="275"/>
      <c r="AB2228" s="277" t="str">
        <f t="shared" si="314"/>
        <v/>
      </c>
    </row>
    <row r="2229" spans="1:28" s="276" customFormat="1" ht="20.25">
      <c r="A2229" s="330"/>
      <c r="B2229" s="216" t="str">
        <f>IF(LEN(A2229)=0,"",INDEX('Smelter Look-up'!$A:$A,MATCH($A2229,'Smelter Look-up'!$E:$E,0)))</f>
        <v/>
      </c>
      <c r="C2229" s="220" t="str">
        <f>IF(LEN(A2229)=0,"",INDEX('Smelter Look-up'!$C:$C,MATCH($A2229,'Smelter Look-up'!$E:$E,0)))</f>
        <v/>
      </c>
      <c r="D2229" s="282"/>
      <c r="E2229" s="216" t="str">
        <f ca="1">IF(ISERROR($V2229),"",OFFSET('Smelter Look-up'!$D$4,$V2229-4,0)&amp;"")</f>
        <v/>
      </c>
      <c r="F2229" s="216" t="str">
        <f ca="1">IF(ISERROR($V2229),"",OFFSET('Smelter Look-up'!$E$4,$V2229-4,0))</f>
        <v/>
      </c>
      <c r="G2229" s="216" t="str">
        <f ca="1">IF(C2229=$X$4,"Enter smelter details",IF(ISERROR($V2229),"",OFFSET('Smelter Look-up'!$F$4,$V2229-4,0)))</f>
        <v/>
      </c>
      <c r="H2229" s="217" t="str">
        <f ca="1">IF(ISERROR($V2229),"",OFFSET('Smelter Look-up'!$G$4,$V2229-4,0))</f>
        <v/>
      </c>
      <c r="I2229" s="218" t="str">
        <f ca="1">IF(ISERROR($V2229),"",OFFSET('Smelter Look-up'!$H$4,$V2229-4,0))</f>
        <v/>
      </c>
      <c r="J2229" s="218" t="str">
        <f ca="1">IF(ISERROR($V2229),"",OFFSET('Smelter Look-up'!$I$4,$V2229-4,0))</f>
        <v/>
      </c>
      <c r="K2229" s="272"/>
      <c r="L2229" s="272"/>
      <c r="M2229" s="272"/>
      <c r="N2229" s="272"/>
      <c r="O2229" s="272"/>
      <c r="P2229" s="219"/>
      <c r="Q2229" s="273"/>
      <c r="R2229" s="216" t="str">
        <f ca="1">IF(ISERROR($V2229),"",OFFSET('Smelter Look-up'!$C$4,$V2229-4,0)&amp;"")</f>
        <v/>
      </c>
      <c r="S2229" s="224" t="str">
        <f t="shared" ca="1" si="312"/>
        <v/>
      </c>
      <c r="T2229" s="224" t="str">
        <f ca="1">IF(B2229="","",IF(ISERROR(MATCH($J2229,SorP!$B$1:$B$6230,0)),"",INDIRECT("'SorP'!$A$"&amp;MATCH($J2229,SorP!$B$1:$B$6230,0))))</f>
        <v/>
      </c>
      <c r="U2229" s="240"/>
      <c r="V2229" s="274" t="e">
        <f>IF(C2229="",NA(),MATCH($B2229&amp;$C2229,'Smelter Look-up'!$J:$J,0))</f>
        <v>#N/A</v>
      </c>
      <c r="W2229" s="275"/>
      <c r="X2229" s="275">
        <f t="shared" ca="1" si="313"/>
        <v>0</v>
      </c>
      <c r="Y2229" s="275"/>
      <c r="Z2229" s="275"/>
      <c r="AB2229" s="277" t="str">
        <f t="shared" si="314"/>
        <v/>
      </c>
    </row>
    <row r="2230" spans="1:28" s="276" customFormat="1" ht="20.25">
      <c r="A2230" s="330"/>
      <c r="B2230" s="216" t="str">
        <f>IF(LEN(A2230)=0,"",INDEX('Smelter Look-up'!$A:$A,MATCH($A2230,'Smelter Look-up'!$E:$E,0)))</f>
        <v/>
      </c>
      <c r="C2230" s="220" t="str">
        <f>IF(LEN(A2230)=0,"",INDEX('Smelter Look-up'!$C:$C,MATCH($A2230,'Smelter Look-up'!$E:$E,0)))</f>
        <v/>
      </c>
      <c r="D2230" s="282"/>
      <c r="E2230" s="216" t="str">
        <f ca="1">IF(ISERROR($V2230),"",OFFSET('Smelter Look-up'!$D$4,$V2230-4,0)&amp;"")</f>
        <v/>
      </c>
      <c r="F2230" s="216" t="str">
        <f ca="1">IF(ISERROR($V2230),"",OFFSET('Smelter Look-up'!$E$4,$V2230-4,0))</f>
        <v/>
      </c>
      <c r="G2230" s="216" t="str">
        <f ca="1">IF(C2230=$X$4,"Enter smelter details",IF(ISERROR($V2230),"",OFFSET('Smelter Look-up'!$F$4,$V2230-4,0)))</f>
        <v/>
      </c>
      <c r="H2230" s="217" t="str">
        <f ca="1">IF(ISERROR($V2230),"",OFFSET('Smelter Look-up'!$G$4,$V2230-4,0))</f>
        <v/>
      </c>
      <c r="I2230" s="218" t="str">
        <f ca="1">IF(ISERROR($V2230),"",OFFSET('Smelter Look-up'!$H$4,$V2230-4,0))</f>
        <v/>
      </c>
      <c r="J2230" s="218" t="str">
        <f ca="1">IF(ISERROR($V2230),"",OFFSET('Smelter Look-up'!$I$4,$V2230-4,0))</f>
        <v/>
      </c>
      <c r="K2230" s="272"/>
      <c r="L2230" s="272"/>
      <c r="M2230" s="272"/>
      <c r="N2230" s="272"/>
      <c r="O2230" s="272"/>
      <c r="P2230" s="219"/>
      <c r="Q2230" s="273"/>
      <c r="R2230" s="216" t="str">
        <f ca="1">IF(ISERROR($V2230),"",OFFSET('Smelter Look-up'!$C$4,$V2230-4,0)&amp;"")</f>
        <v/>
      </c>
      <c r="S2230" s="224" t="str">
        <f t="shared" ca="1" si="312"/>
        <v/>
      </c>
      <c r="T2230" s="224" t="str">
        <f ca="1">IF(B2230="","",IF(ISERROR(MATCH($J2230,SorP!$B$1:$B$6230,0)),"",INDIRECT("'SorP'!$A$"&amp;MATCH($J2230,SorP!$B$1:$B$6230,0))))</f>
        <v/>
      </c>
      <c r="U2230" s="240"/>
      <c r="V2230" s="274" t="e">
        <f>IF(C2230="",NA(),MATCH($B2230&amp;$C2230,'Smelter Look-up'!$J:$J,0))</f>
        <v>#N/A</v>
      </c>
      <c r="W2230" s="275"/>
      <c r="X2230" s="275">
        <f t="shared" ca="1" si="313"/>
        <v>0</v>
      </c>
      <c r="Y2230" s="275"/>
      <c r="Z2230" s="275"/>
      <c r="AB2230" s="277" t="str">
        <f t="shared" si="314"/>
        <v/>
      </c>
    </row>
    <row r="2231" spans="1:28" s="276" customFormat="1" ht="20.25">
      <c r="A2231" s="330"/>
      <c r="B2231" s="216" t="str">
        <f>IF(LEN(A2231)=0,"",INDEX('Smelter Look-up'!$A:$A,MATCH($A2231,'Smelter Look-up'!$E:$E,0)))</f>
        <v/>
      </c>
      <c r="C2231" s="220" t="str">
        <f>IF(LEN(A2231)=0,"",INDEX('Smelter Look-up'!$C:$C,MATCH($A2231,'Smelter Look-up'!$E:$E,0)))</f>
        <v/>
      </c>
      <c r="D2231" s="282"/>
      <c r="E2231" s="216" t="str">
        <f ca="1">IF(ISERROR($V2231),"",OFFSET('Smelter Look-up'!$D$4,$V2231-4,0)&amp;"")</f>
        <v/>
      </c>
      <c r="F2231" s="216" t="str">
        <f ca="1">IF(ISERROR($V2231),"",OFFSET('Smelter Look-up'!$E$4,$V2231-4,0))</f>
        <v/>
      </c>
      <c r="G2231" s="216" t="str">
        <f ca="1">IF(C2231=$X$4,"Enter smelter details",IF(ISERROR($V2231),"",OFFSET('Smelter Look-up'!$F$4,$V2231-4,0)))</f>
        <v/>
      </c>
      <c r="H2231" s="217" t="str">
        <f ca="1">IF(ISERROR($V2231),"",OFFSET('Smelter Look-up'!$G$4,$V2231-4,0))</f>
        <v/>
      </c>
      <c r="I2231" s="218" t="str">
        <f ca="1">IF(ISERROR($V2231),"",OFFSET('Smelter Look-up'!$H$4,$V2231-4,0))</f>
        <v/>
      </c>
      <c r="J2231" s="218" t="str">
        <f ca="1">IF(ISERROR($V2231),"",OFFSET('Smelter Look-up'!$I$4,$V2231-4,0))</f>
        <v/>
      </c>
      <c r="K2231" s="272"/>
      <c r="L2231" s="272"/>
      <c r="M2231" s="272"/>
      <c r="N2231" s="272"/>
      <c r="O2231" s="272"/>
      <c r="P2231" s="219"/>
      <c r="Q2231" s="273"/>
      <c r="R2231" s="216" t="str">
        <f ca="1">IF(ISERROR($V2231),"",OFFSET('Smelter Look-up'!$C$4,$V2231-4,0)&amp;"")</f>
        <v/>
      </c>
      <c r="S2231" s="224" t="str">
        <f t="shared" ca="1" si="312"/>
        <v/>
      </c>
      <c r="T2231" s="224" t="str">
        <f ca="1">IF(B2231="","",IF(ISERROR(MATCH($J2231,SorP!$B$1:$B$6230,0)),"",INDIRECT("'SorP'!$A$"&amp;MATCH($J2231,SorP!$B$1:$B$6230,0))))</f>
        <v/>
      </c>
      <c r="U2231" s="240"/>
      <c r="V2231" s="274" t="e">
        <f>IF(C2231="",NA(),MATCH($B2231&amp;$C2231,'Smelter Look-up'!$J:$J,0))</f>
        <v>#N/A</v>
      </c>
      <c r="W2231" s="275"/>
      <c r="X2231" s="275">
        <f t="shared" ca="1" si="313"/>
        <v>0</v>
      </c>
      <c r="Y2231" s="275"/>
      <c r="Z2231" s="275"/>
      <c r="AB2231" s="277" t="str">
        <f t="shared" si="314"/>
        <v/>
      </c>
    </row>
    <row r="2232" spans="1:28" s="276" customFormat="1" ht="20.25">
      <c r="A2232" s="330"/>
      <c r="B2232" s="216" t="str">
        <f>IF(LEN(A2232)=0,"",INDEX('Smelter Look-up'!$A:$A,MATCH($A2232,'Smelter Look-up'!$E:$E,0)))</f>
        <v/>
      </c>
      <c r="C2232" s="220" t="str">
        <f>IF(LEN(A2232)=0,"",INDEX('Smelter Look-up'!$C:$C,MATCH($A2232,'Smelter Look-up'!$E:$E,0)))</f>
        <v/>
      </c>
      <c r="D2232" s="282"/>
      <c r="E2232" s="216" t="str">
        <f ca="1">IF(ISERROR($V2232),"",OFFSET('Smelter Look-up'!$D$4,$V2232-4,0)&amp;"")</f>
        <v/>
      </c>
      <c r="F2232" s="216" t="str">
        <f ca="1">IF(ISERROR($V2232),"",OFFSET('Smelter Look-up'!$E$4,$V2232-4,0))</f>
        <v/>
      </c>
      <c r="G2232" s="216" t="str">
        <f ca="1">IF(C2232=$X$4,"Enter smelter details",IF(ISERROR($V2232),"",OFFSET('Smelter Look-up'!$F$4,$V2232-4,0)))</f>
        <v/>
      </c>
      <c r="H2232" s="217" t="str">
        <f ca="1">IF(ISERROR($V2232),"",OFFSET('Smelter Look-up'!$G$4,$V2232-4,0))</f>
        <v/>
      </c>
      <c r="I2232" s="218" t="str">
        <f ca="1">IF(ISERROR($V2232),"",OFFSET('Smelter Look-up'!$H$4,$V2232-4,0))</f>
        <v/>
      </c>
      <c r="J2232" s="218" t="str">
        <f ca="1">IF(ISERROR($V2232),"",OFFSET('Smelter Look-up'!$I$4,$V2232-4,0))</f>
        <v/>
      </c>
      <c r="K2232" s="272"/>
      <c r="L2232" s="272"/>
      <c r="M2232" s="272"/>
      <c r="N2232" s="272"/>
      <c r="O2232" s="272"/>
      <c r="P2232" s="219"/>
      <c r="Q2232" s="273"/>
      <c r="R2232" s="216" t="str">
        <f ca="1">IF(ISERROR($V2232),"",OFFSET('Smelter Look-up'!$C$4,$V2232-4,0)&amp;"")</f>
        <v/>
      </c>
      <c r="S2232" s="224" t="str">
        <f t="shared" ca="1" si="312"/>
        <v/>
      </c>
      <c r="T2232" s="224" t="str">
        <f ca="1">IF(B2232="","",IF(ISERROR(MATCH($J2232,SorP!$B$1:$B$6230,0)),"",INDIRECT("'SorP'!$A$"&amp;MATCH($J2232,SorP!$B$1:$B$6230,0))))</f>
        <v/>
      </c>
      <c r="U2232" s="240"/>
      <c r="V2232" s="274" t="e">
        <f>IF(C2232="",NA(),MATCH($B2232&amp;$C2232,'Smelter Look-up'!$J:$J,0))</f>
        <v>#N/A</v>
      </c>
      <c r="W2232" s="275"/>
      <c r="X2232" s="275">
        <f t="shared" ca="1" si="313"/>
        <v>0</v>
      </c>
      <c r="Y2232" s="275"/>
      <c r="Z2232" s="275"/>
      <c r="AB2232" s="277" t="str">
        <f t="shared" si="314"/>
        <v/>
      </c>
    </row>
    <row r="2233" spans="1:28" s="276" customFormat="1" ht="20.25">
      <c r="A2233" s="330"/>
      <c r="B2233" s="216" t="str">
        <f>IF(LEN(A2233)=0,"",INDEX('Smelter Look-up'!$A:$A,MATCH($A2233,'Smelter Look-up'!$E:$E,0)))</f>
        <v/>
      </c>
      <c r="C2233" s="220" t="str">
        <f>IF(LEN(A2233)=0,"",INDEX('Smelter Look-up'!$C:$C,MATCH($A2233,'Smelter Look-up'!$E:$E,0)))</f>
        <v/>
      </c>
      <c r="D2233" s="282"/>
      <c r="E2233" s="216" t="str">
        <f ca="1">IF(ISERROR($V2233),"",OFFSET('Smelter Look-up'!$D$4,$V2233-4,0)&amp;"")</f>
        <v/>
      </c>
      <c r="F2233" s="216" t="str">
        <f ca="1">IF(ISERROR($V2233),"",OFFSET('Smelter Look-up'!$E$4,$V2233-4,0))</f>
        <v/>
      </c>
      <c r="G2233" s="216" t="str">
        <f ca="1">IF(C2233=$X$4,"Enter smelter details",IF(ISERROR($V2233),"",OFFSET('Smelter Look-up'!$F$4,$V2233-4,0)))</f>
        <v/>
      </c>
      <c r="H2233" s="217" t="str">
        <f ca="1">IF(ISERROR($V2233),"",OFFSET('Smelter Look-up'!$G$4,$V2233-4,0))</f>
        <v/>
      </c>
      <c r="I2233" s="218" t="str">
        <f ca="1">IF(ISERROR($V2233),"",OFFSET('Smelter Look-up'!$H$4,$V2233-4,0))</f>
        <v/>
      </c>
      <c r="J2233" s="218" t="str">
        <f ca="1">IF(ISERROR($V2233),"",OFFSET('Smelter Look-up'!$I$4,$V2233-4,0))</f>
        <v/>
      </c>
      <c r="K2233" s="272"/>
      <c r="L2233" s="272"/>
      <c r="M2233" s="272"/>
      <c r="N2233" s="272"/>
      <c r="O2233" s="272"/>
      <c r="P2233" s="219"/>
      <c r="Q2233" s="273"/>
      <c r="R2233" s="216" t="str">
        <f ca="1">IF(ISERROR($V2233),"",OFFSET('Smelter Look-up'!$C$4,$V2233-4,0)&amp;"")</f>
        <v/>
      </c>
      <c r="S2233" s="224" t="str">
        <f t="shared" ca="1" si="312"/>
        <v/>
      </c>
      <c r="T2233" s="224" t="str">
        <f ca="1">IF(B2233="","",IF(ISERROR(MATCH($J2233,SorP!$B$1:$B$6230,0)),"",INDIRECT("'SorP'!$A$"&amp;MATCH($J2233,SorP!$B$1:$B$6230,0))))</f>
        <v/>
      </c>
      <c r="U2233" s="240"/>
      <c r="V2233" s="274" t="e">
        <f>IF(C2233="",NA(),MATCH($B2233&amp;$C2233,'Smelter Look-up'!$J:$J,0))</f>
        <v>#N/A</v>
      </c>
      <c r="W2233" s="275"/>
      <c r="X2233" s="275">
        <f t="shared" ca="1" si="313"/>
        <v>0</v>
      </c>
      <c r="Y2233" s="275"/>
      <c r="Z2233" s="275"/>
      <c r="AB2233" s="277" t="str">
        <f t="shared" si="314"/>
        <v/>
      </c>
    </row>
    <row r="2234" spans="1:28" s="276" customFormat="1" ht="20.25">
      <c r="A2234" s="330"/>
      <c r="B2234" s="216" t="str">
        <f>IF(LEN(A2234)=0,"",INDEX('Smelter Look-up'!$A:$A,MATCH($A2234,'Smelter Look-up'!$E:$E,0)))</f>
        <v/>
      </c>
      <c r="C2234" s="220" t="str">
        <f>IF(LEN(A2234)=0,"",INDEX('Smelter Look-up'!$C:$C,MATCH($A2234,'Smelter Look-up'!$E:$E,0)))</f>
        <v/>
      </c>
      <c r="D2234" s="282"/>
      <c r="E2234" s="216" t="str">
        <f ca="1">IF(ISERROR($V2234),"",OFFSET('Smelter Look-up'!$D$4,$V2234-4,0)&amp;"")</f>
        <v/>
      </c>
      <c r="F2234" s="216" t="str">
        <f ca="1">IF(ISERROR($V2234),"",OFFSET('Smelter Look-up'!$E$4,$V2234-4,0))</f>
        <v/>
      </c>
      <c r="G2234" s="216" t="str">
        <f ca="1">IF(C2234=$X$4,"Enter smelter details",IF(ISERROR($V2234),"",OFFSET('Smelter Look-up'!$F$4,$V2234-4,0)))</f>
        <v/>
      </c>
      <c r="H2234" s="217" t="str">
        <f ca="1">IF(ISERROR($V2234),"",OFFSET('Smelter Look-up'!$G$4,$V2234-4,0))</f>
        <v/>
      </c>
      <c r="I2234" s="218" t="str">
        <f ca="1">IF(ISERROR($V2234),"",OFFSET('Smelter Look-up'!$H$4,$V2234-4,0))</f>
        <v/>
      </c>
      <c r="J2234" s="218" t="str">
        <f ca="1">IF(ISERROR($V2234),"",OFFSET('Smelter Look-up'!$I$4,$V2234-4,0))</f>
        <v/>
      </c>
      <c r="K2234" s="272"/>
      <c r="L2234" s="272"/>
      <c r="M2234" s="272"/>
      <c r="N2234" s="272"/>
      <c r="O2234" s="272"/>
      <c r="P2234" s="219"/>
      <c r="Q2234" s="273"/>
      <c r="R2234" s="216" t="str">
        <f ca="1">IF(ISERROR($V2234),"",OFFSET('Smelter Look-up'!$C$4,$V2234-4,0)&amp;"")</f>
        <v/>
      </c>
      <c r="S2234" s="224" t="str">
        <f t="shared" ca="1" si="312"/>
        <v/>
      </c>
      <c r="T2234" s="224" t="str">
        <f ca="1">IF(B2234="","",IF(ISERROR(MATCH($J2234,SorP!$B$1:$B$6230,0)),"",INDIRECT("'SorP'!$A$"&amp;MATCH($J2234,SorP!$B$1:$B$6230,0))))</f>
        <v/>
      </c>
      <c r="U2234" s="240"/>
      <c r="V2234" s="274" t="e">
        <f>IF(C2234="",NA(),MATCH($B2234&amp;$C2234,'Smelter Look-up'!$J:$J,0))</f>
        <v>#N/A</v>
      </c>
      <c r="W2234" s="275"/>
      <c r="X2234" s="275">
        <f t="shared" ca="1" si="313"/>
        <v>0</v>
      </c>
      <c r="Y2234" s="275"/>
      <c r="Z2234" s="275"/>
      <c r="AB2234" s="277" t="str">
        <f t="shared" si="314"/>
        <v/>
      </c>
    </row>
    <row r="2235" spans="1:28" s="276" customFormat="1" ht="20.25">
      <c r="A2235" s="330"/>
      <c r="B2235" s="216" t="str">
        <f>IF(LEN(A2235)=0,"",INDEX('Smelter Look-up'!$A:$A,MATCH($A2235,'Smelter Look-up'!$E:$E,0)))</f>
        <v/>
      </c>
      <c r="C2235" s="220" t="str">
        <f>IF(LEN(A2235)=0,"",INDEX('Smelter Look-up'!$C:$C,MATCH($A2235,'Smelter Look-up'!$E:$E,0)))</f>
        <v/>
      </c>
      <c r="D2235" s="282"/>
      <c r="E2235" s="216" t="str">
        <f ca="1">IF(ISERROR($V2235),"",OFFSET('Smelter Look-up'!$D$4,$V2235-4,0)&amp;"")</f>
        <v/>
      </c>
      <c r="F2235" s="216" t="str">
        <f ca="1">IF(ISERROR($V2235),"",OFFSET('Smelter Look-up'!$E$4,$V2235-4,0))</f>
        <v/>
      </c>
      <c r="G2235" s="216" t="str">
        <f ca="1">IF(C2235=$X$4,"Enter smelter details",IF(ISERROR($V2235),"",OFFSET('Smelter Look-up'!$F$4,$V2235-4,0)))</f>
        <v/>
      </c>
      <c r="H2235" s="217" t="str">
        <f ca="1">IF(ISERROR($V2235),"",OFFSET('Smelter Look-up'!$G$4,$V2235-4,0))</f>
        <v/>
      </c>
      <c r="I2235" s="218" t="str">
        <f ca="1">IF(ISERROR($V2235),"",OFFSET('Smelter Look-up'!$H$4,$V2235-4,0))</f>
        <v/>
      </c>
      <c r="J2235" s="218" t="str">
        <f ca="1">IF(ISERROR($V2235),"",OFFSET('Smelter Look-up'!$I$4,$V2235-4,0))</f>
        <v/>
      </c>
      <c r="K2235" s="272"/>
      <c r="L2235" s="272"/>
      <c r="M2235" s="272"/>
      <c r="N2235" s="272"/>
      <c r="O2235" s="272"/>
      <c r="P2235" s="219"/>
      <c r="Q2235" s="273"/>
      <c r="R2235" s="216" t="str">
        <f ca="1">IF(ISERROR($V2235),"",OFFSET('Smelter Look-up'!$C$4,$V2235-4,0)&amp;"")</f>
        <v/>
      </c>
      <c r="S2235" s="224" t="str">
        <f t="shared" ref="S2235" ca="1" si="315">IF(B2235="","",IF(ISERROR(MATCH($E2235,CL,0)),"Unknown",INDIRECT("'C'!$A$"&amp;MATCH($E2235,CL,0)+1)))</f>
        <v/>
      </c>
      <c r="T2235" s="224" t="str">
        <f ca="1">IF(B2235="","",IF(ISERROR(MATCH($J2235,SorP!$B$1:$B$6230,0)),"",INDIRECT("'SorP'!$A$"&amp;MATCH($J2235,SorP!$B$1:$B$6230,0))))</f>
        <v/>
      </c>
      <c r="U2235" s="240"/>
      <c r="V2235" s="274" t="e">
        <f>IF(C2235="",NA(),MATCH($B2235&amp;$C2235,'Smelter Look-up'!$J:$J,0))</f>
        <v>#N/A</v>
      </c>
      <c r="W2235" s="275"/>
      <c r="X2235" s="275">
        <f t="shared" ref="X2235" ca="1" si="316">IF(AND(C2235="Smelter not listed",OR(LEN(D2235)=0,LEN(E2235)=0)),1,0)</f>
        <v>0</v>
      </c>
      <c r="Y2235" s="275"/>
      <c r="Z2235" s="275"/>
      <c r="AB2235" s="277" t="str">
        <f t="shared" ref="AB2235" si="317">B2235&amp;C2235</f>
        <v/>
      </c>
    </row>
    <row r="2236" spans="1:28" s="276" customFormat="1" ht="20.25">
      <c r="A2236" s="330"/>
      <c r="B2236" s="216" t="str">
        <f>IF(LEN(A2236)=0,"",INDEX('Smelter Look-up'!$A:$A,MATCH($A2236,'Smelter Look-up'!$E:$E,0)))</f>
        <v/>
      </c>
      <c r="C2236" s="220" t="str">
        <f>IF(LEN(A2236)=0,"",INDEX('Smelter Look-up'!$C:$C,MATCH($A2236,'Smelter Look-up'!$E:$E,0)))</f>
        <v/>
      </c>
      <c r="D2236" s="282"/>
      <c r="E2236" s="216" t="str">
        <f ca="1">IF(ISERROR($V2236),"",OFFSET('Smelter Look-up'!$D$4,$V2236-4,0)&amp;"")</f>
        <v/>
      </c>
      <c r="F2236" s="216" t="str">
        <f ca="1">IF(ISERROR($V2236),"",OFFSET('Smelter Look-up'!$E$4,$V2236-4,0))</f>
        <v/>
      </c>
      <c r="G2236" s="216" t="str">
        <f ca="1">IF(C2236=$X$4,"Enter smelter details",IF(ISERROR($V2236),"",OFFSET('Smelter Look-up'!$F$4,$V2236-4,0)))</f>
        <v/>
      </c>
      <c r="H2236" s="217" t="str">
        <f ca="1">IF(ISERROR($V2236),"",OFFSET('Smelter Look-up'!$G$4,$V2236-4,0))</f>
        <v/>
      </c>
      <c r="I2236" s="218" t="str">
        <f ca="1">IF(ISERROR($V2236),"",OFFSET('Smelter Look-up'!$H$4,$V2236-4,0))</f>
        <v/>
      </c>
      <c r="J2236" s="218" t="str">
        <f ca="1">IF(ISERROR($V2236),"",OFFSET('Smelter Look-up'!$I$4,$V2236-4,0))</f>
        <v/>
      </c>
      <c r="K2236" s="272"/>
      <c r="L2236" s="272"/>
      <c r="M2236" s="272"/>
      <c r="N2236" s="272"/>
      <c r="O2236" s="272"/>
      <c r="P2236" s="219"/>
      <c r="Q2236" s="273"/>
      <c r="R2236" s="216" t="str">
        <f ca="1">IF(ISERROR($V2236),"",OFFSET('Smelter Look-up'!$C$4,$V2236-4,0)&amp;"")</f>
        <v/>
      </c>
      <c r="S2236" s="224" t="str">
        <f t="shared" ref="S2236:S2267" ca="1" si="318">IF(B2236="","",IF(ISERROR(MATCH($E2236,CL,0)),"Unknown",INDIRECT("'C'!$A$"&amp;MATCH($E2236,CL,0)+1)))</f>
        <v/>
      </c>
      <c r="T2236" s="224" t="str">
        <f ca="1">IF(B2236="","",IF(ISERROR(MATCH($J2236,SorP!$B$1:$B$6230,0)),"",INDIRECT("'SorP'!$A$"&amp;MATCH($J2236,SorP!$B$1:$B$6230,0))))</f>
        <v/>
      </c>
      <c r="U2236" s="240"/>
      <c r="V2236" s="274" t="e">
        <f>IF(C2236="",NA(),MATCH($B2236&amp;$C2236,'Smelter Look-up'!$J:$J,0))</f>
        <v>#N/A</v>
      </c>
      <c r="W2236" s="275"/>
      <c r="X2236" s="275">
        <f t="shared" ref="X2236:X2267" ca="1" si="319">IF(AND(C2236="Smelter not listed",OR(LEN(D2236)=0,LEN(E2236)=0)),1,0)</f>
        <v>0</v>
      </c>
      <c r="Y2236" s="275"/>
      <c r="Z2236" s="275"/>
      <c r="AB2236" s="277" t="str">
        <f t="shared" ref="AB2236:AB2267" si="320">B2236&amp;C2236</f>
        <v/>
      </c>
    </row>
    <row r="2237" spans="1:28" s="276" customFormat="1" ht="20.25">
      <c r="A2237" s="330"/>
      <c r="B2237" s="216" t="str">
        <f>IF(LEN(A2237)=0,"",INDEX('Smelter Look-up'!$A:$A,MATCH($A2237,'Smelter Look-up'!$E:$E,0)))</f>
        <v/>
      </c>
      <c r="C2237" s="220" t="str">
        <f>IF(LEN(A2237)=0,"",INDEX('Smelter Look-up'!$C:$C,MATCH($A2237,'Smelter Look-up'!$E:$E,0)))</f>
        <v/>
      </c>
      <c r="D2237" s="282"/>
      <c r="E2237" s="216" t="str">
        <f ca="1">IF(ISERROR($V2237),"",OFFSET('Smelter Look-up'!$D$4,$V2237-4,0)&amp;"")</f>
        <v/>
      </c>
      <c r="F2237" s="216" t="str">
        <f ca="1">IF(ISERROR($V2237),"",OFFSET('Smelter Look-up'!$E$4,$V2237-4,0))</f>
        <v/>
      </c>
      <c r="G2237" s="216" t="str">
        <f ca="1">IF(C2237=$X$4,"Enter smelter details",IF(ISERROR($V2237),"",OFFSET('Smelter Look-up'!$F$4,$V2237-4,0)))</f>
        <v/>
      </c>
      <c r="H2237" s="217" t="str">
        <f ca="1">IF(ISERROR($V2237),"",OFFSET('Smelter Look-up'!$G$4,$V2237-4,0))</f>
        <v/>
      </c>
      <c r="I2237" s="218" t="str">
        <f ca="1">IF(ISERROR($V2237),"",OFFSET('Smelter Look-up'!$H$4,$V2237-4,0))</f>
        <v/>
      </c>
      <c r="J2237" s="218" t="str">
        <f ca="1">IF(ISERROR($V2237),"",OFFSET('Smelter Look-up'!$I$4,$V2237-4,0))</f>
        <v/>
      </c>
      <c r="K2237" s="272"/>
      <c r="L2237" s="272"/>
      <c r="M2237" s="272"/>
      <c r="N2237" s="272"/>
      <c r="O2237" s="272"/>
      <c r="P2237" s="219"/>
      <c r="Q2237" s="273"/>
      <c r="R2237" s="216" t="str">
        <f ca="1">IF(ISERROR($V2237),"",OFFSET('Smelter Look-up'!$C$4,$V2237-4,0)&amp;"")</f>
        <v/>
      </c>
      <c r="S2237" s="224" t="str">
        <f t="shared" ca="1" si="318"/>
        <v/>
      </c>
      <c r="T2237" s="224" t="str">
        <f ca="1">IF(B2237="","",IF(ISERROR(MATCH($J2237,SorP!$B$1:$B$6230,0)),"",INDIRECT("'SorP'!$A$"&amp;MATCH($J2237,SorP!$B$1:$B$6230,0))))</f>
        <v/>
      </c>
      <c r="U2237" s="240"/>
      <c r="V2237" s="274" t="e">
        <f>IF(C2237="",NA(),MATCH($B2237&amp;$C2237,'Smelter Look-up'!$J:$J,0))</f>
        <v>#N/A</v>
      </c>
      <c r="W2237" s="275"/>
      <c r="X2237" s="275">
        <f t="shared" ca="1" si="319"/>
        <v>0</v>
      </c>
      <c r="Y2237" s="275"/>
      <c r="Z2237" s="275"/>
      <c r="AB2237" s="277" t="str">
        <f t="shared" si="320"/>
        <v/>
      </c>
    </row>
    <row r="2238" spans="1:28" s="276" customFormat="1" ht="20.25">
      <c r="A2238" s="330"/>
      <c r="B2238" s="216" t="str">
        <f>IF(LEN(A2238)=0,"",INDEX('Smelter Look-up'!$A:$A,MATCH($A2238,'Smelter Look-up'!$E:$E,0)))</f>
        <v/>
      </c>
      <c r="C2238" s="220" t="str">
        <f>IF(LEN(A2238)=0,"",INDEX('Smelter Look-up'!$C:$C,MATCH($A2238,'Smelter Look-up'!$E:$E,0)))</f>
        <v/>
      </c>
      <c r="D2238" s="282"/>
      <c r="E2238" s="216" t="str">
        <f ca="1">IF(ISERROR($V2238),"",OFFSET('Smelter Look-up'!$D$4,$V2238-4,0)&amp;"")</f>
        <v/>
      </c>
      <c r="F2238" s="216" t="str">
        <f ca="1">IF(ISERROR($V2238),"",OFFSET('Smelter Look-up'!$E$4,$V2238-4,0))</f>
        <v/>
      </c>
      <c r="G2238" s="216" t="str">
        <f ca="1">IF(C2238=$X$4,"Enter smelter details",IF(ISERROR($V2238),"",OFFSET('Smelter Look-up'!$F$4,$V2238-4,0)))</f>
        <v/>
      </c>
      <c r="H2238" s="217" t="str">
        <f ca="1">IF(ISERROR($V2238),"",OFFSET('Smelter Look-up'!$G$4,$V2238-4,0))</f>
        <v/>
      </c>
      <c r="I2238" s="218" t="str">
        <f ca="1">IF(ISERROR($V2238),"",OFFSET('Smelter Look-up'!$H$4,$V2238-4,0))</f>
        <v/>
      </c>
      <c r="J2238" s="218" t="str">
        <f ca="1">IF(ISERROR($V2238),"",OFFSET('Smelter Look-up'!$I$4,$V2238-4,0))</f>
        <v/>
      </c>
      <c r="K2238" s="272"/>
      <c r="L2238" s="272"/>
      <c r="M2238" s="272"/>
      <c r="N2238" s="272"/>
      <c r="O2238" s="272"/>
      <c r="P2238" s="219"/>
      <c r="Q2238" s="273"/>
      <c r="R2238" s="216" t="str">
        <f ca="1">IF(ISERROR($V2238),"",OFFSET('Smelter Look-up'!$C$4,$V2238-4,0)&amp;"")</f>
        <v/>
      </c>
      <c r="S2238" s="224" t="str">
        <f t="shared" ca="1" si="318"/>
        <v/>
      </c>
      <c r="T2238" s="224" t="str">
        <f ca="1">IF(B2238="","",IF(ISERROR(MATCH($J2238,SorP!$B$1:$B$6230,0)),"",INDIRECT("'SorP'!$A$"&amp;MATCH($J2238,SorP!$B$1:$B$6230,0))))</f>
        <v/>
      </c>
      <c r="U2238" s="240"/>
      <c r="V2238" s="274" t="e">
        <f>IF(C2238="",NA(),MATCH($B2238&amp;$C2238,'Smelter Look-up'!$J:$J,0))</f>
        <v>#N/A</v>
      </c>
      <c r="W2238" s="275"/>
      <c r="X2238" s="275">
        <f t="shared" ca="1" si="319"/>
        <v>0</v>
      </c>
      <c r="Y2238" s="275"/>
      <c r="Z2238" s="275"/>
      <c r="AB2238" s="277" t="str">
        <f t="shared" si="320"/>
        <v/>
      </c>
    </row>
    <row r="2239" spans="1:28" s="276" customFormat="1" ht="20.25">
      <c r="A2239" s="330"/>
      <c r="B2239" s="216" t="str">
        <f>IF(LEN(A2239)=0,"",INDEX('Smelter Look-up'!$A:$A,MATCH($A2239,'Smelter Look-up'!$E:$E,0)))</f>
        <v/>
      </c>
      <c r="C2239" s="220" t="str">
        <f>IF(LEN(A2239)=0,"",INDEX('Smelter Look-up'!$C:$C,MATCH($A2239,'Smelter Look-up'!$E:$E,0)))</f>
        <v/>
      </c>
      <c r="D2239" s="282"/>
      <c r="E2239" s="216" t="str">
        <f ca="1">IF(ISERROR($V2239),"",OFFSET('Smelter Look-up'!$D$4,$V2239-4,0)&amp;"")</f>
        <v/>
      </c>
      <c r="F2239" s="216" t="str">
        <f ca="1">IF(ISERROR($V2239),"",OFFSET('Smelter Look-up'!$E$4,$V2239-4,0))</f>
        <v/>
      </c>
      <c r="G2239" s="216" t="str">
        <f ca="1">IF(C2239=$X$4,"Enter smelter details",IF(ISERROR($V2239),"",OFFSET('Smelter Look-up'!$F$4,$V2239-4,0)))</f>
        <v/>
      </c>
      <c r="H2239" s="217" t="str">
        <f ca="1">IF(ISERROR($V2239),"",OFFSET('Smelter Look-up'!$G$4,$V2239-4,0))</f>
        <v/>
      </c>
      <c r="I2239" s="218" t="str">
        <f ca="1">IF(ISERROR($V2239),"",OFFSET('Smelter Look-up'!$H$4,$V2239-4,0))</f>
        <v/>
      </c>
      <c r="J2239" s="218" t="str">
        <f ca="1">IF(ISERROR($V2239),"",OFFSET('Smelter Look-up'!$I$4,$V2239-4,0))</f>
        <v/>
      </c>
      <c r="K2239" s="272"/>
      <c r="L2239" s="272"/>
      <c r="M2239" s="272"/>
      <c r="N2239" s="272"/>
      <c r="O2239" s="272"/>
      <c r="P2239" s="219"/>
      <c r="Q2239" s="273"/>
      <c r="R2239" s="216" t="str">
        <f ca="1">IF(ISERROR($V2239),"",OFFSET('Smelter Look-up'!$C$4,$V2239-4,0)&amp;"")</f>
        <v/>
      </c>
      <c r="S2239" s="224" t="str">
        <f t="shared" ca="1" si="318"/>
        <v/>
      </c>
      <c r="T2239" s="224" t="str">
        <f ca="1">IF(B2239="","",IF(ISERROR(MATCH($J2239,SorP!$B$1:$B$6230,0)),"",INDIRECT("'SorP'!$A$"&amp;MATCH($J2239,SorP!$B$1:$B$6230,0))))</f>
        <v/>
      </c>
      <c r="U2239" s="240"/>
      <c r="V2239" s="274" t="e">
        <f>IF(C2239="",NA(),MATCH($B2239&amp;$C2239,'Smelter Look-up'!$J:$J,0))</f>
        <v>#N/A</v>
      </c>
      <c r="W2239" s="275"/>
      <c r="X2239" s="275">
        <f t="shared" ca="1" si="319"/>
        <v>0</v>
      </c>
      <c r="Y2239" s="275"/>
      <c r="Z2239" s="275"/>
      <c r="AB2239" s="277" t="str">
        <f t="shared" si="320"/>
        <v/>
      </c>
    </row>
    <row r="2240" spans="1:28" s="276" customFormat="1" ht="20.25">
      <c r="A2240" s="330"/>
      <c r="B2240" s="216" t="str">
        <f>IF(LEN(A2240)=0,"",INDEX('Smelter Look-up'!$A:$A,MATCH($A2240,'Smelter Look-up'!$E:$E,0)))</f>
        <v/>
      </c>
      <c r="C2240" s="220" t="str">
        <f>IF(LEN(A2240)=0,"",INDEX('Smelter Look-up'!$C:$C,MATCH($A2240,'Smelter Look-up'!$E:$E,0)))</f>
        <v/>
      </c>
      <c r="D2240" s="282"/>
      <c r="E2240" s="216" t="str">
        <f ca="1">IF(ISERROR($V2240),"",OFFSET('Smelter Look-up'!$D$4,$V2240-4,0)&amp;"")</f>
        <v/>
      </c>
      <c r="F2240" s="216" t="str">
        <f ca="1">IF(ISERROR($V2240),"",OFFSET('Smelter Look-up'!$E$4,$V2240-4,0))</f>
        <v/>
      </c>
      <c r="G2240" s="216" t="str">
        <f ca="1">IF(C2240=$X$4,"Enter smelter details",IF(ISERROR($V2240),"",OFFSET('Smelter Look-up'!$F$4,$V2240-4,0)))</f>
        <v/>
      </c>
      <c r="H2240" s="217" t="str">
        <f ca="1">IF(ISERROR($V2240),"",OFFSET('Smelter Look-up'!$G$4,$V2240-4,0))</f>
        <v/>
      </c>
      <c r="I2240" s="218" t="str">
        <f ca="1">IF(ISERROR($V2240),"",OFFSET('Smelter Look-up'!$H$4,$V2240-4,0))</f>
        <v/>
      </c>
      <c r="J2240" s="218" t="str">
        <f ca="1">IF(ISERROR($V2240),"",OFFSET('Smelter Look-up'!$I$4,$V2240-4,0))</f>
        <v/>
      </c>
      <c r="K2240" s="272"/>
      <c r="L2240" s="272"/>
      <c r="M2240" s="272"/>
      <c r="N2240" s="272"/>
      <c r="O2240" s="272"/>
      <c r="P2240" s="219"/>
      <c r="Q2240" s="273"/>
      <c r="R2240" s="216" t="str">
        <f ca="1">IF(ISERROR($V2240),"",OFFSET('Smelter Look-up'!$C$4,$V2240-4,0)&amp;"")</f>
        <v/>
      </c>
      <c r="S2240" s="224" t="str">
        <f t="shared" ca="1" si="318"/>
        <v/>
      </c>
      <c r="T2240" s="224" t="str">
        <f ca="1">IF(B2240="","",IF(ISERROR(MATCH($J2240,SorP!$B$1:$B$6230,0)),"",INDIRECT("'SorP'!$A$"&amp;MATCH($J2240,SorP!$B$1:$B$6230,0))))</f>
        <v/>
      </c>
      <c r="U2240" s="240"/>
      <c r="V2240" s="274" t="e">
        <f>IF(C2240="",NA(),MATCH($B2240&amp;$C2240,'Smelter Look-up'!$J:$J,0))</f>
        <v>#N/A</v>
      </c>
      <c r="W2240" s="275"/>
      <c r="X2240" s="275">
        <f t="shared" ca="1" si="319"/>
        <v>0</v>
      </c>
      <c r="Y2240" s="275"/>
      <c r="Z2240" s="275"/>
      <c r="AB2240" s="277" t="str">
        <f t="shared" si="320"/>
        <v/>
      </c>
    </row>
    <row r="2241" spans="1:28" s="276" customFormat="1" ht="20.25">
      <c r="A2241" s="330"/>
      <c r="B2241" s="216" t="str">
        <f>IF(LEN(A2241)=0,"",INDEX('Smelter Look-up'!$A:$A,MATCH($A2241,'Smelter Look-up'!$E:$E,0)))</f>
        <v/>
      </c>
      <c r="C2241" s="220" t="str">
        <f>IF(LEN(A2241)=0,"",INDEX('Smelter Look-up'!$C:$C,MATCH($A2241,'Smelter Look-up'!$E:$E,0)))</f>
        <v/>
      </c>
      <c r="D2241" s="282"/>
      <c r="E2241" s="216" t="str">
        <f ca="1">IF(ISERROR($V2241),"",OFFSET('Smelter Look-up'!$D$4,$V2241-4,0)&amp;"")</f>
        <v/>
      </c>
      <c r="F2241" s="216" t="str">
        <f ca="1">IF(ISERROR($V2241),"",OFFSET('Smelter Look-up'!$E$4,$V2241-4,0))</f>
        <v/>
      </c>
      <c r="G2241" s="216" t="str">
        <f ca="1">IF(C2241=$X$4,"Enter smelter details",IF(ISERROR($V2241),"",OFFSET('Smelter Look-up'!$F$4,$V2241-4,0)))</f>
        <v/>
      </c>
      <c r="H2241" s="217" t="str">
        <f ca="1">IF(ISERROR($V2241),"",OFFSET('Smelter Look-up'!$G$4,$V2241-4,0))</f>
        <v/>
      </c>
      <c r="I2241" s="218" t="str">
        <f ca="1">IF(ISERROR($V2241),"",OFFSET('Smelter Look-up'!$H$4,$V2241-4,0))</f>
        <v/>
      </c>
      <c r="J2241" s="218" t="str">
        <f ca="1">IF(ISERROR($V2241),"",OFFSET('Smelter Look-up'!$I$4,$V2241-4,0))</f>
        <v/>
      </c>
      <c r="K2241" s="272"/>
      <c r="L2241" s="272"/>
      <c r="M2241" s="272"/>
      <c r="N2241" s="272"/>
      <c r="O2241" s="272"/>
      <c r="P2241" s="219"/>
      <c r="Q2241" s="273"/>
      <c r="R2241" s="216" t="str">
        <f ca="1">IF(ISERROR($V2241),"",OFFSET('Smelter Look-up'!$C$4,$V2241-4,0)&amp;"")</f>
        <v/>
      </c>
      <c r="S2241" s="224" t="str">
        <f t="shared" ca="1" si="318"/>
        <v/>
      </c>
      <c r="T2241" s="224" t="str">
        <f ca="1">IF(B2241="","",IF(ISERROR(MATCH($J2241,SorP!$B$1:$B$6230,0)),"",INDIRECT("'SorP'!$A$"&amp;MATCH($J2241,SorP!$B$1:$B$6230,0))))</f>
        <v/>
      </c>
      <c r="U2241" s="240"/>
      <c r="V2241" s="274" t="e">
        <f>IF(C2241="",NA(),MATCH($B2241&amp;$C2241,'Smelter Look-up'!$J:$J,0))</f>
        <v>#N/A</v>
      </c>
      <c r="W2241" s="275"/>
      <c r="X2241" s="275">
        <f t="shared" ca="1" si="319"/>
        <v>0</v>
      </c>
      <c r="Y2241" s="275"/>
      <c r="Z2241" s="275"/>
      <c r="AB2241" s="277" t="str">
        <f t="shared" si="320"/>
        <v/>
      </c>
    </row>
    <row r="2242" spans="1:28" s="276" customFormat="1" ht="20.25">
      <c r="A2242" s="330"/>
      <c r="B2242" s="216" t="str">
        <f>IF(LEN(A2242)=0,"",INDEX('Smelter Look-up'!$A:$A,MATCH($A2242,'Smelter Look-up'!$E:$E,0)))</f>
        <v/>
      </c>
      <c r="C2242" s="220" t="str">
        <f>IF(LEN(A2242)=0,"",INDEX('Smelter Look-up'!$C:$C,MATCH($A2242,'Smelter Look-up'!$E:$E,0)))</f>
        <v/>
      </c>
      <c r="D2242" s="282"/>
      <c r="E2242" s="216" t="str">
        <f ca="1">IF(ISERROR($V2242),"",OFFSET('Smelter Look-up'!$D$4,$V2242-4,0)&amp;"")</f>
        <v/>
      </c>
      <c r="F2242" s="216" t="str">
        <f ca="1">IF(ISERROR($V2242),"",OFFSET('Smelter Look-up'!$E$4,$V2242-4,0))</f>
        <v/>
      </c>
      <c r="G2242" s="216" t="str">
        <f ca="1">IF(C2242=$X$4,"Enter smelter details",IF(ISERROR($V2242),"",OFFSET('Smelter Look-up'!$F$4,$V2242-4,0)))</f>
        <v/>
      </c>
      <c r="H2242" s="217" t="str">
        <f ca="1">IF(ISERROR($V2242),"",OFFSET('Smelter Look-up'!$G$4,$V2242-4,0))</f>
        <v/>
      </c>
      <c r="I2242" s="218" t="str">
        <f ca="1">IF(ISERROR($V2242),"",OFFSET('Smelter Look-up'!$H$4,$V2242-4,0))</f>
        <v/>
      </c>
      <c r="J2242" s="218" t="str">
        <f ca="1">IF(ISERROR($V2242),"",OFFSET('Smelter Look-up'!$I$4,$V2242-4,0))</f>
        <v/>
      </c>
      <c r="K2242" s="272"/>
      <c r="L2242" s="272"/>
      <c r="M2242" s="272"/>
      <c r="N2242" s="272"/>
      <c r="O2242" s="272"/>
      <c r="P2242" s="219"/>
      <c r="Q2242" s="273"/>
      <c r="R2242" s="216" t="str">
        <f ca="1">IF(ISERROR($V2242),"",OFFSET('Smelter Look-up'!$C$4,$V2242-4,0)&amp;"")</f>
        <v/>
      </c>
      <c r="S2242" s="224" t="str">
        <f t="shared" ca="1" si="318"/>
        <v/>
      </c>
      <c r="T2242" s="224" t="str">
        <f ca="1">IF(B2242="","",IF(ISERROR(MATCH($J2242,SorP!$B$1:$B$6230,0)),"",INDIRECT("'SorP'!$A$"&amp;MATCH($J2242,SorP!$B$1:$B$6230,0))))</f>
        <v/>
      </c>
      <c r="U2242" s="240"/>
      <c r="V2242" s="274" t="e">
        <f>IF(C2242="",NA(),MATCH($B2242&amp;$C2242,'Smelter Look-up'!$J:$J,0))</f>
        <v>#N/A</v>
      </c>
      <c r="W2242" s="275"/>
      <c r="X2242" s="275">
        <f t="shared" ca="1" si="319"/>
        <v>0</v>
      </c>
      <c r="Y2242" s="275"/>
      <c r="Z2242" s="275"/>
      <c r="AB2242" s="277" t="str">
        <f t="shared" si="320"/>
        <v/>
      </c>
    </row>
    <row r="2243" spans="1:28" s="276" customFormat="1" ht="20.25">
      <c r="A2243" s="330"/>
      <c r="B2243" s="216" t="str">
        <f>IF(LEN(A2243)=0,"",INDEX('Smelter Look-up'!$A:$A,MATCH($A2243,'Smelter Look-up'!$E:$E,0)))</f>
        <v/>
      </c>
      <c r="C2243" s="220" t="str">
        <f>IF(LEN(A2243)=0,"",INDEX('Smelter Look-up'!$C:$C,MATCH($A2243,'Smelter Look-up'!$E:$E,0)))</f>
        <v/>
      </c>
      <c r="D2243" s="282"/>
      <c r="E2243" s="216" t="str">
        <f ca="1">IF(ISERROR($V2243),"",OFFSET('Smelter Look-up'!$D$4,$V2243-4,0)&amp;"")</f>
        <v/>
      </c>
      <c r="F2243" s="216" t="str">
        <f ca="1">IF(ISERROR($V2243),"",OFFSET('Smelter Look-up'!$E$4,$V2243-4,0))</f>
        <v/>
      </c>
      <c r="G2243" s="216" t="str">
        <f ca="1">IF(C2243=$X$4,"Enter smelter details",IF(ISERROR($V2243),"",OFFSET('Smelter Look-up'!$F$4,$V2243-4,0)))</f>
        <v/>
      </c>
      <c r="H2243" s="217" t="str">
        <f ca="1">IF(ISERROR($V2243),"",OFFSET('Smelter Look-up'!$G$4,$V2243-4,0))</f>
        <v/>
      </c>
      <c r="I2243" s="218" t="str">
        <f ca="1">IF(ISERROR($V2243),"",OFFSET('Smelter Look-up'!$H$4,$V2243-4,0))</f>
        <v/>
      </c>
      <c r="J2243" s="218" t="str">
        <f ca="1">IF(ISERROR($V2243),"",OFFSET('Smelter Look-up'!$I$4,$V2243-4,0))</f>
        <v/>
      </c>
      <c r="K2243" s="272"/>
      <c r="L2243" s="272"/>
      <c r="M2243" s="272"/>
      <c r="N2243" s="272"/>
      <c r="O2243" s="272"/>
      <c r="P2243" s="219"/>
      <c r="Q2243" s="273"/>
      <c r="R2243" s="216" t="str">
        <f ca="1">IF(ISERROR($V2243),"",OFFSET('Smelter Look-up'!$C$4,$V2243-4,0)&amp;"")</f>
        <v/>
      </c>
      <c r="S2243" s="224" t="str">
        <f t="shared" ca="1" si="318"/>
        <v/>
      </c>
      <c r="T2243" s="224" t="str">
        <f ca="1">IF(B2243="","",IF(ISERROR(MATCH($J2243,SorP!$B$1:$B$6230,0)),"",INDIRECT("'SorP'!$A$"&amp;MATCH($J2243,SorP!$B$1:$B$6230,0))))</f>
        <v/>
      </c>
      <c r="U2243" s="240"/>
      <c r="V2243" s="274" t="e">
        <f>IF(C2243="",NA(),MATCH($B2243&amp;$C2243,'Smelter Look-up'!$J:$J,0))</f>
        <v>#N/A</v>
      </c>
      <c r="W2243" s="275"/>
      <c r="X2243" s="275">
        <f t="shared" ca="1" si="319"/>
        <v>0</v>
      </c>
      <c r="Y2243" s="275"/>
      <c r="Z2243" s="275"/>
      <c r="AB2243" s="277" t="str">
        <f t="shared" si="320"/>
        <v/>
      </c>
    </row>
    <row r="2244" spans="1:28" s="276" customFormat="1" ht="20.25">
      <c r="A2244" s="330"/>
      <c r="B2244" s="216" t="str">
        <f>IF(LEN(A2244)=0,"",INDEX('Smelter Look-up'!$A:$A,MATCH($A2244,'Smelter Look-up'!$E:$E,0)))</f>
        <v/>
      </c>
      <c r="C2244" s="220" t="str">
        <f>IF(LEN(A2244)=0,"",INDEX('Smelter Look-up'!$C:$C,MATCH($A2244,'Smelter Look-up'!$E:$E,0)))</f>
        <v/>
      </c>
      <c r="D2244" s="282"/>
      <c r="E2244" s="216" t="str">
        <f ca="1">IF(ISERROR($V2244),"",OFFSET('Smelter Look-up'!$D$4,$V2244-4,0)&amp;"")</f>
        <v/>
      </c>
      <c r="F2244" s="216" t="str">
        <f ca="1">IF(ISERROR($V2244),"",OFFSET('Smelter Look-up'!$E$4,$V2244-4,0))</f>
        <v/>
      </c>
      <c r="G2244" s="216" t="str">
        <f ca="1">IF(C2244=$X$4,"Enter smelter details",IF(ISERROR($V2244),"",OFFSET('Smelter Look-up'!$F$4,$V2244-4,0)))</f>
        <v/>
      </c>
      <c r="H2244" s="217" t="str">
        <f ca="1">IF(ISERROR($V2244),"",OFFSET('Smelter Look-up'!$G$4,$V2244-4,0))</f>
        <v/>
      </c>
      <c r="I2244" s="218" t="str">
        <f ca="1">IF(ISERROR($V2244),"",OFFSET('Smelter Look-up'!$H$4,$V2244-4,0))</f>
        <v/>
      </c>
      <c r="J2244" s="218" t="str">
        <f ca="1">IF(ISERROR($V2244),"",OFFSET('Smelter Look-up'!$I$4,$V2244-4,0))</f>
        <v/>
      </c>
      <c r="K2244" s="272"/>
      <c r="L2244" s="272"/>
      <c r="M2244" s="272"/>
      <c r="N2244" s="272"/>
      <c r="O2244" s="272"/>
      <c r="P2244" s="219"/>
      <c r="Q2244" s="273"/>
      <c r="R2244" s="216" t="str">
        <f ca="1">IF(ISERROR($V2244),"",OFFSET('Smelter Look-up'!$C$4,$V2244-4,0)&amp;"")</f>
        <v/>
      </c>
      <c r="S2244" s="224" t="str">
        <f t="shared" ca="1" si="318"/>
        <v/>
      </c>
      <c r="T2244" s="224" t="str">
        <f ca="1">IF(B2244="","",IF(ISERROR(MATCH($J2244,SorP!$B$1:$B$6230,0)),"",INDIRECT("'SorP'!$A$"&amp;MATCH($J2244,SorP!$B$1:$B$6230,0))))</f>
        <v/>
      </c>
      <c r="U2244" s="240"/>
      <c r="V2244" s="274" t="e">
        <f>IF(C2244="",NA(),MATCH($B2244&amp;$C2244,'Smelter Look-up'!$J:$J,0))</f>
        <v>#N/A</v>
      </c>
      <c r="W2244" s="275"/>
      <c r="X2244" s="275">
        <f t="shared" ca="1" si="319"/>
        <v>0</v>
      </c>
      <c r="Y2244" s="275"/>
      <c r="Z2244" s="275"/>
      <c r="AB2244" s="277" t="str">
        <f t="shared" si="320"/>
        <v/>
      </c>
    </row>
    <row r="2245" spans="1:28" s="276" customFormat="1" ht="20.25">
      <c r="A2245" s="330"/>
      <c r="B2245" s="216" t="str">
        <f>IF(LEN(A2245)=0,"",INDEX('Smelter Look-up'!$A:$A,MATCH($A2245,'Smelter Look-up'!$E:$E,0)))</f>
        <v/>
      </c>
      <c r="C2245" s="220" t="str">
        <f>IF(LEN(A2245)=0,"",INDEX('Smelter Look-up'!$C:$C,MATCH($A2245,'Smelter Look-up'!$E:$E,0)))</f>
        <v/>
      </c>
      <c r="D2245" s="282"/>
      <c r="E2245" s="216" t="str">
        <f ca="1">IF(ISERROR($V2245),"",OFFSET('Smelter Look-up'!$D$4,$V2245-4,0)&amp;"")</f>
        <v/>
      </c>
      <c r="F2245" s="216" t="str">
        <f ca="1">IF(ISERROR($V2245),"",OFFSET('Smelter Look-up'!$E$4,$V2245-4,0))</f>
        <v/>
      </c>
      <c r="G2245" s="216" t="str">
        <f ca="1">IF(C2245=$X$4,"Enter smelter details",IF(ISERROR($V2245),"",OFFSET('Smelter Look-up'!$F$4,$V2245-4,0)))</f>
        <v/>
      </c>
      <c r="H2245" s="217" t="str">
        <f ca="1">IF(ISERROR($V2245),"",OFFSET('Smelter Look-up'!$G$4,$V2245-4,0))</f>
        <v/>
      </c>
      <c r="I2245" s="218" t="str">
        <f ca="1">IF(ISERROR($V2245),"",OFFSET('Smelter Look-up'!$H$4,$V2245-4,0))</f>
        <v/>
      </c>
      <c r="J2245" s="218" t="str">
        <f ca="1">IF(ISERROR($V2245),"",OFFSET('Smelter Look-up'!$I$4,$V2245-4,0))</f>
        <v/>
      </c>
      <c r="K2245" s="272"/>
      <c r="L2245" s="272"/>
      <c r="M2245" s="272"/>
      <c r="N2245" s="272"/>
      <c r="O2245" s="272"/>
      <c r="P2245" s="219"/>
      <c r="Q2245" s="273"/>
      <c r="R2245" s="216" t="str">
        <f ca="1">IF(ISERROR($V2245),"",OFFSET('Smelter Look-up'!$C$4,$V2245-4,0)&amp;"")</f>
        <v/>
      </c>
      <c r="S2245" s="224" t="str">
        <f t="shared" ca="1" si="318"/>
        <v/>
      </c>
      <c r="T2245" s="224" t="str">
        <f ca="1">IF(B2245="","",IF(ISERROR(MATCH($J2245,SorP!$B$1:$B$6230,0)),"",INDIRECT("'SorP'!$A$"&amp;MATCH($J2245,SorP!$B$1:$B$6230,0))))</f>
        <v/>
      </c>
      <c r="U2245" s="240"/>
      <c r="V2245" s="274" t="e">
        <f>IF(C2245="",NA(),MATCH($B2245&amp;$C2245,'Smelter Look-up'!$J:$J,0))</f>
        <v>#N/A</v>
      </c>
      <c r="W2245" s="275"/>
      <c r="X2245" s="275">
        <f t="shared" ca="1" si="319"/>
        <v>0</v>
      </c>
      <c r="Y2245" s="275"/>
      <c r="Z2245" s="275"/>
      <c r="AB2245" s="277" t="str">
        <f t="shared" si="320"/>
        <v/>
      </c>
    </row>
    <row r="2246" spans="1:28" s="276" customFormat="1" ht="20.25">
      <c r="A2246" s="330"/>
      <c r="B2246" s="216" t="str">
        <f>IF(LEN(A2246)=0,"",INDEX('Smelter Look-up'!$A:$A,MATCH($A2246,'Smelter Look-up'!$E:$E,0)))</f>
        <v/>
      </c>
      <c r="C2246" s="220" t="str">
        <f>IF(LEN(A2246)=0,"",INDEX('Smelter Look-up'!$C:$C,MATCH($A2246,'Smelter Look-up'!$E:$E,0)))</f>
        <v/>
      </c>
      <c r="D2246" s="282"/>
      <c r="E2246" s="216" t="str">
        <f ca="1">IF(ISERROR($V2246),"",OFFSET('Smelter Look-up'!$D$4,$V2246-4,0)&amp;"")</f>
        <v/>
      </c>
      <c r="F2246" s="216" t="str">
        <f ca="1">IF(ISERROR($V2246),"",OFFSET('Smelter Look-up'!$E$4,$V2246-4,0))</f>
        <v/>
      </c>
      <c r="G2246" s="216" t="str">
        <f ca="1">IF(C2246=$X$4,"Enter smelter details",IF(ISERROR($V2246),"",OFFSET('Smelter Look-up'!$F$4,$V2246-4,0)))</f>
        <v/>
      </c>
      <c r="H2246" s="217" t="str">
        <f ca="1">IF(ISERROR($V2246),"",OFFSET('Smelter Look-up'!$G$4,$V2246-4,0))</f>
        <v/>
      </c>
      <c r="I2246" s="218" t="str">
        <f ca="1">IF(ISERROR($V2246),"",OFFSET('Smelter Look-up'!$H$4,$V2246-4,0))</f>
        <v/>
      </c>
      <c r="J2246" s="218" t="str">
        <f ca="1">IF(ISERROR($V2246),"",OFFSET('Smelter Look-up'!$I$4,$V2246-4,0))</f>
        <v/>
      </c>
      <c r="K2246" s="272"/>
      <c r="L2246" s="272"/>
      <c r="M2246" s="272"/>
      <c r="N2246" s="272"/>
      <c r="O2246" s="272"/>
      <c r="P2246" s="219"/>
      <c r="Q2246" s="273"/>
      <c r="R2246" s="216" t="str">
        <f ca="1">IF(ISERROR($V2246),"",OFFSET('Smelter Look-up'!$C$4,$V2246-4,0)&amp;"")</f>
        <v/>
      </c>
      <c r="S2246" s="224" t="str">
        <f t="shared" ca="1" si="318"/>
        <v/>
      </c>
      <c r="T2246" s="224" t="str">
        <f ca="1">IF(B2246="","",IF(ISERROR(MATCH($J2246,SorP!$B$1:$B$6230,0)),"",INDIRECT("'SorP'!$A$"&amp;MATCH($J2246,SorP!$B$1:$B$6230,0))))</f>
        <v/>
      </c>
      <c r="U2246" s="240"/>
      <c r="V2246" s="274" t="e">
        <f>IF(C2246="",NA(),MATCH($B2246&amp;$C2246,'Smelter Look-up'!$J:$J,0))</f>
        <v>#N/A</v>
      </c>
      <c r="W2246" s="275"/>
      <c r="X2246" s="275">
        <f t="shared" ca="1" si="319"/>
        <v>0</v>
      </c>
      <c r="Y2246" s="275"/>
      <c r="Z2246" s="275"/>
      <c r="AB2246" s="277" t="str">
        <f t="shared" si="320"/>
        <v/>
      </c>
    </row>
    <row r="2247" spans="1:28" s="276" customFormat="1" ht="20.25">
      <c r="A2247" s="330"/>
      <c r="B2247" s="216" t="str">
        <f>IF(LEN(A2247)=0,"",INDEX('Smelter Look-up'!$A:$A,MATCH($A2247,'Smelter Look-up'!$E:$E,0)))</f>
        <v/>
      </c>
      <c r="C2247" s="220" t="str">
        <f>IF(LEN(A2247)=0,"",INDEX('Smelter Look-up'!$C:$C,MATCH($A2247,'Smelter Look-up'!$E:$E,0)))</f>
        <v/>
      </c>
      <c r="D2247" s="282"/>
      <c r="E2247" s="216" t="str">
        <f ca="1">IF(ISERROR($V2247),"",OFFSET('Smelter Look-up'!$D$4,$V2247-4,0)&amp;"")</f>
        <v/>
      </c>
      <c r="F2247" s="216" t="str">
        <f ca="1">IF(ISERROR($V2247),"",OFFSET('Smelter Look-up'!$E$4,$V2247-4,0))</f>
        <v/>
      </c>
      <c r="G2247" s="216" t="str">
        <f ca="1">IF(C2247=$X$4,"Enter smelter details",IF(ISERROR($V2247),"",OFFSET('Smelter Look-up'!$F$4,$V2247-4,0)))</f>
        <v/>
      </c>
      <c r="H2247" s="217" t="str">
        <f ca="1">IF(ISERROR($V2247),"",OFFSET('Smelter Look-up'!$G$4,$V2247-4,0))</f>
        <v/>
      </c>
      <c r="I2247" s="218" t="str">
        <f ca="1">IF(ISERROR($V2247),"",OFFSET('Smelter Look-up'!$H$4,$V2247-4,0))</f>
        <v/>
      </c>
      <c r="J2247" s="218" t="str">
        <f ca="1">IF(ISERROR($V2247),"",OFFSET('Smelter Look-up'!$I$4,$V2247-4,0))</f>
        <v/>
      </c>
      <c r="K2247" s="272"/>
      <c r="L2247" s="272"/>
      <c r="M2247" s="272"/>
      <c r="N2247" s="272"/>
      <c r="O2247" s="272"/>
      <c r="P2247" s="219"/>
      <c r="Q2247" s="273"/>
      <c r="R2247" s="216" t="str">
        <f ca="1">IF(ISERROR($V2247),"",OFFSET('Smelter Look-up'!$C$4,$V2247-4,0)&amp;"")</f>
        <v/>
      </c>
      <c r="S2247" s="224" t="str">
        <f t="shared" ca="1" si="318"/>
        <v/>
      </c>
      <c r="T2247" s="224" t="str">
        <f ca="1">IF(B2247="","",IF(ISERROR(MATCH($J2247,SorP!$B$1:$B$6230,0)),"",INDIRECT("'SorP'!$A$"&amp;MATCH($J2247,SorP!$B$1:$B$6230,0))))</f>
        <v/>
      </c>
      <c r="U2247" s="240"/>
      <c r="V2247" s="274" t="e">
        <f>IF(C2247="",NA(),MATCH($B2247&amp;$C2247,'Smelter Look-up'!$J:$J,0))</f>
        <v>#N/A</v>
      </c>
      <c r="W2247" s="275"/>
      <c r="X2247" s="275">
        <f t="shared" ca="1" si="319"/>
        <v>0</v>
      </c>
      <c r="Y2247" s="275"/>
      <c r="Z2247" s="275"/>
      <c r="AB2247" s="277" t="str">
        <f t="shared" si="320"/>
        <v/>
      </c>
    </row>
    <row r="2248" spans="1:28" s="276" customFormat="1" ht="20.25">
      <c r="A2248" s="330"/>
      <c r="B2248" s="216" t="str">
        <f>IF(LEN(A2248)=0,"",INDEX('Smelter Look-up'!$A:$A,MATCH($A2248,'Smelter Look-up'!$E:$E,0)))</f>
        <v/>
      </c>
      <c r="C2248" s="220" t="str">
        <f>IF(LEN(A2248)=0,"",INDEX('Smelter Look-up'!$C:$C,MATCH($A2248,'Smelter Look-up'!$E:$E,0)))</f>
        <v/>
      </c>
      <c r="D2248" s="282"/>
      <c r="E2248" s="216" t="str">
        <f ca="1">IF(ISERROR($V2248),"",OFFSET('Smelter Look-up'!$D$4,$V2248-4,0)&amp;"")</f>
        <v/>
      </c>
      <c r="F2248" s="216" t="str">
        <f ca="1">IF(ISERROR($V2248),"",OFFSET('Smelter Look-up'!$E$4,$V2248-4,0))</f>
        <v/>
      </c>
      <c r="G2248" s="216" t="str">
        <f ca="1">IF(C2248=$X$4,"Enter smelter details",IF(ISERROR($V2248),"",OFFSET('Smelter Look-up'!$F$4,$V2248-4,0)))</f>
        <v/>
      </c>
      <c r="H2248" s="217" t="str">
        <f ca="1">IF(ISERROR($V2248),"",OFFSET('Smelter Look-up'!$G$4,$V2248-4,0))</f>
        <v/>
      </c>
      <c r="I2248" s="218" t="str">
        <f ca="1">IF(ISERROR($V2248),"",OFFSET('Smelter Look-up'!$H$4,$V2248-4,0))</f>
        <v/>
      </c>
      <c r="J2248" s="218" t="str">
        <f ca="1">IF(ISERROR($V2248),"",OFFSET('Smelter Look-up'!$I$4,$V2248-4,0))</f>
        <v/>
      </c>
      <c r="K2248" s="272"/>
      <c r="L2248" s="272"/>
      <c r="M2248" s="272"/>
      <c r="N2248" s="272"/>
      <c r="O2248" s="272"/>
      <c r="P2248" s="219"/>
      <c r="Q2248" s="273"/>
      <c r="R2248" s="216" t="str">
        <f ca="1">IF(ISERROR($V2248),"",OFFSET('Smelter Look-up'!$C$4,$V2248-4,0)&amp;"")</f>
        <v/>
      </c>
      <c r="S2248" s="224" t="str">
        <f t="shared" ca="1" si="318"/>
        <v/>
      </c>
      <c r="T2248" s="224" t="str">
        <f ca="1">IF(B2248="","",IF(ISERROR(MATCH($J2248,SorP!$B$1:$B$6230,0)),"",INDIRECT("'SorP'!$A$"&amp;MATCH($J2248,SorP!$B$1:$B$6230,0))))</f>
        <v/>
      </c>
      <c r="U2248" s="240"/>
      <c r="V2248" s="274" t="e">
        <f>IF(C2248="",NA(),MATCH($B2248&amp;$C2248,'Smelter Look-up'!$J:$J,0))</f>
        <v>#N/A</v>
      </c>
      <c r="W2248" s="275"/>
      <c r="X2248" s="275">
        <f t="shared" ca="1" si="319"/>
        <v>0</v>
      </c>
      <c r="Y2248" s="275"/>
      <c r="Z2248" s="275"/>
      <c r="AB2248" s="277" t="str">
        <f t="shared" si="320"/>
        <v/>
      </c>
    </row>
    <row r="2249" spans="1:28" s="276" customFormat="1" ht="20.25">
      <c r="A2249" s="330"/>
      <c r="B2249" s="216" t="str">
        <f>IF(LEN(A2249)=0,"",INDEX('Smelter Look-up'!$A:$A,MATCH($A2249,'Smelter Look-up'!$E:$E,0)))</f>
        <v/>
      </c>
      <c r="C2249" s="220" t="str">
        <f>IF(LEN(A2249)=0,"",INDEX('Smelter Look-up'!$C:$C,MATCH($A2249,'Smelter Look-up'!$E:$E,0)))</f>
        <v/>
      </c>
      <c r="D2249" s="282"/>
      <c r="E2249" s="216" t="str">
        <f ca="1">IF(ISERROR($V2249),"",OFFSET('Smelter Look-up'!$D$4,$V2249-4,0)&amp;"")</f>
        <v/>
      </c>
      <c r="F2249" s="216" t="str">
        <f ca="1">IF(ISERROR($V2249),"",OFFSET('Smelter Look-up'!$E$4,$V2249-4,0))</f>
        <v/>
      </c>
      <c r="G2249" s="216" t="str">
        <f ca="1">IF(C2249=$X$4,"Enter smelter details",IF(ISERROR($V2249),"",OFFSET('Smelter Look-up'!$F$4,$V2249-4,0)))</f>
        <v/>
      </c>
      <c r="H2249" s="217" t="str">
        <f ca="1">IF(ISERROR($V2249),"",OFFSET('Smelter Look-up'!$G$4,$V2249-4,0))</f>
        <v/>
      </c>
      <c r="I2249" s="218" t="str">
        <f ca="1">IF(ISERROR($V2249),"",OFFSET('Smelter Look-up'!$H$4,$V2249-4,0))</f>
        <v/>
      </c>
      <c r="J2249" s="218" t="str">
        <f ca="1">IF(ISERROR($V2249),"",OFFSET('Smelter Look-up'!$I$4,$V2249-4,0))</f>
        <v/>
      </c>
      <c r="K2249" s="272"/>
      <c r="L2249" s="272"/>
      <c r="M2249" s="272"/>
      <c r="N2249" s="272"/>
      <c r="O2249" s="272"/>
      <c r="P2249" s="219"/>
      <c r="Q2249" s="273"/>
      <c r="R2249" s="216" t="str">
        <f ca="1">IF(ISERROR($V2249),"",OFFSET('Smelter Look-up'!$C$4,$V2249-4,0)&amp;"")</f>
        <v/>
      </c>
      <c r="S2249" s="224" t="str">
        <f t="shared" ca="1" si="318"/>
        <v/>
      </c>
      <c r="T2249" s="224" t="str">
        <f ca="1">IF(B2249="","",IF(ISERROR(MATCH($J2249,SorP!$B$1:$B$6230,0)),"",INDIRECT("'SorP'!$A$"&amp;MATCH($J2249,SorP!$B$1:$B$6230,0))))</f>
        <v/>
      </c>
      <c r="U2249" s="240"/>
      <c r="V2249" s="274" t="e">
        <f>IF(C2249="",NA(),MATCH($B2249&amp;$C2249,'Smelter Look-up'!$J:$J,0))</f>
        <v>#N/A</v>
      </c>
      <c r="W2249" s="275"/>
      <c r="X2249" s="275">
        <f t="shared" ca="1" si="319"/>
        <v>0</v>
      </c>
      <c r="Y2249" s="275"/>
      <c r="Z2249" s="275"/>
      <c r="AB2249" s="277" t="str">
        <f t="shared" si="320"/>
        <v/>
      </c>
    </row>
    <row r="2250" spans="1:28" s="276" customFormat="1" ht="20.25">
      <c r="A2250" s="330"/>
      <c r="B2250" s="216" t="str">
        <f>IF(LEN(A2250)=0,"",INDEX('Smelter Look-up'!$A:$A,MATCH($A2250,'Smelter Look-up'!$E:$E,0)))</f>
        <v/>
      </c>
      <c r="C2250" s="220" t="str">
        <f>IF(LEN(A2250)=0,"",INDEX('Smelter Look-up'!$C:$C,MATCH($A2250,'Smelter Look-up'!$E:$E,0)))</f>
        <v/>
      </c>
      <c r="D2250" s="282"/>
      <c r="E2250" s="216" t="str">
        <f ca="1">IF(ISERROR($V2250),"",OFFSET('Smelter Look-up'!$D$4,$V2250-4,0)&amp;"")</f>
        <v/>
      </c>
      <c r="F2250" s="216" t="str">
        <f ca="1">IF(ISERROR($V2250),"",OFFSET('Smelter Look-up'!$E$4,$V2250-4,0))</f>
        <v/>
      </c>
      <c r="G2250" s="216" t="str">
        <f ca="1">IF(C2250=$X$4,"Enter smelter details",IF(ISERROR($V2250),"",OFFSET('Smelter Look-up'!$F$4,$V2250-4,0)))</f>
        <v/>
      </c>
      <c r="H2250" s="217" t="str">
        <f ca="1">IF(ISERROR($V2250),"",OFFSET('Smelter Look-up'!$G$4,$V2250-4,0))</f>
        <v/>
      </c>
      <c r="I2250" s="218" t="str">
        <f ca="1">IF(ISERROR($V2250),"",OFFSET('Smelter Look-up'!$H$4,$V2250-4,0))</f>
        <v/>
      </c>
      <c r="J2250" s="218" t="str">
        <f ca="1">IF(ISERROR($V2250),"",OFFSET('Smelter Look-up'!$I$4,$V2250-4,0))</f>
        <v/>
      </c>
      <c r="K2250" s="272"/>
      <c r="L2250" s="272"/>
      <c r="M2250" s="272"/>
      <c r="N2250" s="272"/>
      <c r="O2250" s="272"/>
      <c r="P2250" s="219"/>
      <c r="Q2250" s="273"/>
      <c r="R2250" s="216" t="str">
        <f ca="1">IF(ISERROR($V2250),"",OFFSET('Smelter Look-up'!$C$4,$V2250-4,0)&amp;"")</f>
        <v/>
      </c>
      <c r="S2250" s="224" t="str">
        <f t="shared" ca="1" si="318"/>
        <v/>
      </c>
      <c r="T2250" s="224" t="str">
        <f ca="1">IF(B2250="","",IF(ISERROR(MATCH($J2250,SorP!$B$1:$B$6230,0)),"",INDIRECT("'SorP'!$A$"&amp;MATCH($J2250,SorP!$B$1:$B$6230,0))))</f>
        <v/>
      </c>
      <c r="U2250" s="240"/>
      <c r="V2250" s="274" t="e">
        <f>IF(C2250="",NA(),MATCH($B2250&amp;$C2250,'Smelter Look-up'!$J:$J,0))</f>
        <v>#N/A</v>
      </c>
      <c r="W2250" s="275"/>
      <c r="X2250" s="275">
        <f t="shared" ca="1" si="319"/>
        <v>0</v>
      </c>
      <c r="Y2250" s="275"/>
      <c r="Z2250" s="275"/>
      <c r="AB2250" s="277" t="str">
        <f t="shared" si="320"/>
        <v/>
      </c>
    </row>
    <row r="2251" spans="1:28" s="276" customFormat="1" ht="20.25">
      <c r="A2251" s="330"/>
      <c r="B2251" s="216" t="str">
        <f>IF(LEN(A2251)=0,"",INDEX('Smelter Look-up'!$A:$A,MATCH($A2251,'Smelter Look-up'!$E:$E,0)))</f>
        <v/>
      </c>
      <c r="C2251" s="220" t="str">
        <f>IF(LEN(A2251)=0,"",INDEX('Smelter Look-up'!$C:$C,MATCH($A2251,'Smelter Look-up'!$E:$E,0)))</f>
        <v/>
      </c>
      <c r="D2251" s="282"/>
      <c r="E2251" s="216" t="str">
        <f ca="1">IF(ISERROR($V2251),"",OFFSET('Smelter Look-up'!$D$4,$V2251-4,0)&amp;"")</f>
        <v/>
      </c>
      <c r="F2251" s="216" t="str">
        <f ca="1">IF(ISERROR($V2251),"",OFFSET('Smelter Look-up'!$E$4,$V2251-4,0))</f>
        <v/>
      </c>
      <c r="G2251" s="216" t="str">
        <f ca="1">IF(C2251=$X$4,"Enter smelter details",IF(ISERROR($V2251),"",OFFSET('Smelter Look-up'!$F$4,$V2251-4,0)))</f>
        <v/>
      </c>
      <c r="H2251" s="217" t="str">
        <f ca="1">IF(ISERROR($V2251),"",OFFSET('Smelter Look-up'!$G$4,$V2251-4,0))</f>
        <v/>
      </c>
      <c r="I2251" s="218" t="str">
        <f ca="1">IF(ISERROR($V2251),"",OFFSET('Smelter Look-up'!$H$4,$V2251-4,0))</f>
        <v/>
      </c>
      <c r="J2251" s="218" t="str">
        <f ca="1">IF(ISERROR($V2251),"",OFFSET('Smelter Look-up'!$I$4,$V2251-4,0))</f>
        <v/>
      </c>
      <c r="K2251" s="272"/>
      <c r="L2251" s="272"/>
      <c r="M2251" s="272"/>
      <c r="N2251" s="272"/>
      <c r="O2251" s="272"/>
      <c r="P2251" s="219"/>
      <c r="Q2251" s="273"/>
      <c r="R2251" s="216" t="str">
        <f ca="1">IF(ISERROR($V2251),"",OFFSET('Smelter Look-up'!$C$4,$V2251-4,0)&amp;"")</f>
        <v/>
      </c>
      <c r="S2251" s="224" t="str">
        <f t="shared" ca="1" si="318"/>
        <v/>
      </c>
      <c r="T2251" s="224" t="str">
        <f ca="1">IF(B2251="","",IF(ISERROR(MATCH($J2251,SorP!$B$1:$B$6230,0)),"",INDIRECT("'SorP'!$A$"&amp;MATCH($J2251,SorP!$B$1:$B$6230,0))))</f>
        <v/>
      </c>
      <c r="U2251" s="240"/>
      <c r="V2251" s="274" t="e">
        <f>IF(C2251="",NA(),MATCH($B2251&amp;$C2251,'Smelter Look-up'!$J:$J,0))</f>
        <v>#N/A</v>
      </c>
      <c r="W2251" s="275"/>
      <c r="X2251" s="275">
        <f t="shared" ca="1" si="319"/>
        <v>0</v>
      </c>
      <c r="Y2251" s="275"/>
      <c r="Z2251" s="275"/>
      <c r="AB2251" s="277" t="str">
        <f t="shared" si="320"/>
        <v/>
      </c>
    </row>
    <row r="2252" spans="1:28" s="276" customFormat="1" ht="20.25">
      <c r="A2252" s="330"/>
      <c r="B2252" s="216" t="str">
        <f>IF(LEN(A2252)=0,"",INDEX('Smelter Look-up'!$A:$A,MATCH($A2252,'Smelter Look-up'!$E:$E,0)))</f>
        <v/>
      </c>
      <c r="C2252" s="220" t="str">
        <f>IF(LEN(A2252)=0,"",INDEX('Smelter Look-up'!$C:$C,MATCH($A2252,'Smelter Look-up'!$E:$E,0)))</f>
        <v/>
      </c>
      <c r="D2252" s="282"/>
      <c r="E2252" s="216" t="str">
        <f ca="1">IF(ISERROR($V2252),"",OFFSET('Smelter Look-up'!$D$4,$V2252-4,0)&amp;"")</f>
        <v/>
      </c>
      <c r="F2252" s="216" t="str">
        <f ca="1">IF(ISERROR($V2252),"",OFFSET('Smelter Look-up'!$E$4,$V2252-4,0))</f>
        <v/>
      </c>
      <c r="G2252" s="216" t="str">
        <f ca="1">IF(C2252=$X$4,"Enter smelter details",IF(ISERROR($V2252),"",OFFSET('Smelter Look-up'!$F$4,$V2252-4,0)))</f>
        <v/>
      </c>
      <c r="H2252" s="217" t="str">
        <f ca="1">IF(ISERROR($V2252),"",OFFSET('Smelter Look-up'!$G$4,$V2252-4,0))</f>
        <v/>
      </c>
      <c r="I2252" s="218" t="str">
        <f ca="1">IF(ISERROR($V2252),"",OFFSET('Smelter Look-up'!$H$4,$V2252-4,0))</f>
        <v/>
      </c>
      <c r="J2252" s="218" t="str">
        <f ca="1">IF(ISERROR($V2252),"",OFFSET('Smelter Look-up'!$I$4,$V2252-4,0))</f>
        <v/>
      </c>
      <c r="K2252" s="272"/>
      <c r="L2252" s="272"/>
      <c r="M2252" s="272"/>
      <c r="N2252" s="272"/>
      <c r="O2252" s="272"/>
      <c r="P2252" s="219"/>
      <c r="Q2252" s="273"/>
      <c r="R2252" s="216" t="str">
        <f ca="1">IF(ISERROR($V2252),"",OFFSET('Smelter Look-up'!$C$4,$V2252-4,0)&amp;"")</f>
        <v/>
      </c>
      <c r="S2252" s="224" t="str">
        <f t="shared" ca="1" si="318"/>
        <v/>
      </c>
      <c r="T2252" s="224" t="str">
        <f ca="1">IF(B2252="","",IF(ISERROR(MATCH($J2252,SorP!$B$1:$B$6230,0)),"",INDIRECT("'SorP'!$A$"&amp;MATCH($J2252,SorP!$B$1:$B$6230,0))))</f>
        <v/>
      </c>
      <c r="U2252" s="240"/>
      <c r="V2252" s="274" t="e">
        <f>IF(C2252="",NA(),MATCH($B2252&amp;$C2252,'Smelter Look-up'!$J:$J,0))</f>
        <v>#N/A</v>
      </c>
      <c r="W2252" s="275"/>
      <c r="X2252" s="275">
        <f t="shared" ca="1" si="319"/>
        <v>0</v>
      </c>
      <c r="Y2252" s="275"/>
      <c r="Z2252" s="275"/>
      <c r="AB2252" s="277" t="str">
        <f t="shared" si="320"/>
        <v/>
      </c>
    </row>
    <row r="2253" spans="1:28" s="276" customFormat="1" ht="20.25">
      <c r="A2253" s="330"/>
      <c r="B2253" s="216" t="str">
        <f>IF(LEN(A2253)=0,"",INDEX('Smelter Look-up'!$A:$A,MATCH($A2253,'Smelter Look-up'!$E:$E,0)))</f>
        <v/>
      </c>
      <c r="C2253" s="220" t="str">
        <f>IF(LEN(A2253)=0,"",INDEX('Smelter Look-up'!$C:$C,MATCH($A2253,'Smelter Look-up'!$E:$E,0)))</f>
        <v/>
      </c>
      <c r="D2253" s="282"/>
      <c r="E2253" s="216" t="str">
        <f ca="1">IF(ISERROR($V2253),"",OFFSET('Smelter Look-up'!$D$4,$V2253-4,0)&amp;"")</f>
        <v/>
      </c>
      <c r="F2253" s="216" t="str">
        <f ca="1">IF(ISERROR($V2253),"",OFFSET('Smelter Look-up'!$E$4,$V2253-4,0))</f>
        <v/>
      </c>
      <c r="G2253" s="216" t="str">
        <f ca="1">IF(C2253=$X$4,"Enter smelter details",IF(ISERROR($V2253),"",OFFSET('Smelter Look-up'!$F$4,$V2253-4,0)))</f>
        <v/>
      </c>
      <c r="H2253" s="217" t="str">
        <f ca="1">IF(ISERROR($V2253),"",OFFSET('Smelter Look-up'!$G$4,$V2253-4,0))</f>
        <v/>
      </c>
      <c r="I2253" s="218" t="str">
        <f ca="1">IF(ISERROR($V2253),"",OFFSET('Smelter Look-up'!$H$4,$V2253-4,0))</f>
        <v/>
      </c>
      <c r="J2253" s="218" t="str">
        <f ca="1">IF(ISERROR($V2253),"",OFFSET('Smelter Look-up'!$I$4,$V2253-4,0))</f>
        <v/>
      </c>
      <c r="K2253" s="272"/>
      <c r="L2253" s="272"/>
      <c r="M2253" s="272"/>
      <c r="N2253" s="272"/>
      <c r="O2253" s="272"/>
      <c r="P2253" s="219"/>
      <c r="Q2253" s="273"/>
      <c r="R2253" s="216" t="str">
        <f ca="1">IF(ISERROR($V2253),"",OFFSET('Smelter Look-up'!$C$4,$V2253-4,0)&amp;"")</f>
        <v/>
      </c>
      <c r="S2253" s="224" t="str">
        <f t="shared" ca="1" si="318"/>
        <v/>
      </c>
      <c r="T2253" s="224" t="str">
        <f ca="1">IF(B2253="","",IF(ISERROR(MATCH($J2253,SorP!$B$1:$B$6230,0)),"",INDIRECT("'SorP'!$A$"&amp;MATCH($J2253,SorP!$B$1:$B$6230,0))))</f>
        <v/>
      </c>
      <c r="U2253" s="240"/>
      <c r="V2253" s="274" t="e">
        <f>IF(C2253="",NA(),MATCH($B2253&amp;$C2253,'Smelter Look-up'!$J:$J,0))</f>
        <v>#N/A</v>
      </c>
      <c r="W2253" s="275"/>
      <c r="X2253" s="275">
        <f t="shared" ca="1" si="319"/>
        <v>0</v>
      </c>
      <c r="Y2253" s="275"/>
      <c r="Z2253" s="275"/>
      <c r="AB2253" s="277" t="str">
        <f t="shared" si="320"/>
        <v/>
      </c>
    </row>
    <row r="2254" spans="1:28" s="276" customFormat="1" ht="20.25">
      <c r="A2254" s="330"/>
      <c r="B2254" s="216" t="str">
        <f>IF(LEN(A2254)=0,"",INDEX('Smelter Look-up'!$A:$A,MATCH($A2254,'Smelter Look-up'!$E:$E,0)))</f>
        <v/>
      </c>
      <c r="C2254" s="220" t="str">
        <f>IF(LEN(A2254)=0,"",INDEX('Smelter Look-up'!$C:$C,MATCH($A2254,'Smelter Look-up'!$E:$E,0)))</f>
        <v/>
      </c>
      <c r="D2254" s="282"/>
      <c r="E2254" s="216" t="str">
        <f ca="1">IF(ISERROR($V2254),"",OFFSET('Smelter Look-up'!$D$4,$V2254-4,0)&amp;"")</f>
        <v/>
      </c>
      <c r="F2254" s="216" t="str">
        <f ca="1">IF(ISERROR($V2254),"",OFFSET('Smelter Look-up'!$E$4,$V2254-4,0))</f>
        <v/>
      </c>
      <c r="G2254" s="216" t="str">
        <f ca="1">IF(C2254=$X$4,"Enter smelter details",IF(ISERROR($V2254),"",OFFSET('Smelter Look-up'!$F$4,$V2254-4,0)))</f>
        <v/>
      </c>
      <c r="H2254" s="217" t="str">
        <f ca="1">IF(ISERROR($V2254),"",OFFSET('Smelter Look-up'!$G$4,$V2254-4,0))</f>
        <v/>
      </c>
      <c r="I2254" s="218" t="str">
        <f ca="1">IF(ISERROR($V2254),"",OFFSET('Smelter Look-up'!$H$4,$V2254-4,0))</f>
        <v/>
      </c>
      <c r="J2254" s="218" t="str">
        <f ca="1">IF(ISERROR($V2254),"",OFFSET('Smelter Look-up'!$I$4,$V2254-4,0))</f>
        <v/>
      </c>
      <c r="K2254" s="272"/>
      <c r="L2254" s="272"/>
      <c r="M2254" s="272"/>
      <c r="N2254" s="272"/>
      <c r="O2254" s="272"/>
      <c r="P2254" s="219"/>
      <c r="Q2254" s="273"/>
      <c r="R2254" s="216" t="str">
        <f ca="1">IF(ISERROR($V2254),"",OFFSET('Smelter Look-up'!$C$4,$V2254-4,0)&amp;"")</f>
        <v/>
      </c>
      <c r="S2254" s="224" t="str">
        <f t="shared" ca="1" si="318"/>
        <v/>
      </c>
      <c r="T2254" s="224" t="str">
        <f ca="1">IF(B2254="","",IF(ISERROR(MATCH($J2254,SorP!$B$1:$B$6230,0)),"",INDIRECT("'SorP'!$A$"&amp;MATCH($J2254,SorP!$B$1:$B$6230,0))))</f>
        <v/>
      </c>
      <c r="U2254" s="240"/>
      <c r="V2254" s="274" t="e">
        <f>IF(C2254="",NA(),MATCH($B2254&amp;$C2254,'Smelter Look-up'!$J:$J,0))</f>
        <v>#N/A</v>
      </c>
      <c r="W2254" s="275"/>
      <c r="X2254" s="275">
        <f t="shared" ca="1" si="319"/>
        <v>0</v>
      </c>
      <c r="Y2254" s="275"/>
      <c r="Z2254" s="275"/>
      <c r="AB2254" s="277" t="str">
        <f t="shared" si="320"/>
        <v/>
      </c>
    </row>
    <row r="2255" spans="1:28" s="276" customFormat="1" ht="20.25">
      <c r="A2255" s="330"/>
      <c r="B2255" s="216" t="str">
        <f>IF(LEN(A2255)=0,"",INDEX('Smelter Look-up'!$A:$A,MATCH($A2255,'Smelter Look-up'!$E:$E,0)))</f>
        <v/>
      </c>
      <c r="C2255" s="220" t="str">
        <f>IF(LEN(A2255)=0,"",INDEX('Smelter Look-up'!$C:$C,MATCH($A2255,'Smelter Look-up'!$E:$E,0)))</f>
        <v/>
      </c>
      <c r="D2255" s="282"/>
      <c r="E2255" s="216" t="str">
        <f ca="1">IF(ISERROR($V2255),"",OFFSET('Smelter Look-up'!$D$4,$V2255-4,0)&amp;"")</f>
        <v/>
      </c>
      <c r="F2255" s="216" t="str">
        <f ca="1">IF(ISERROR($V2255),"",OFFSET('Smelter Look-up'!$E$4,$V2255-4,0))</f>
        <v/>
      </c>
      <c r="G2255" s="216" t="str">
        <f ca="1">IF(C2255=$X$4,"Enter smelter details",IF(ISERROR($V2255),"",OFFSET('Smelter Look-up'!$F$4,$V2255-4,0)))</f>
        <v/>
      </c>
      <c r="H2255" s="217" t="str">
        <f ca="1">IF(ISERROR($V2255),"",OFFSET('Smelter Look-up'!$G$4,$V2255-4,0))</f>
        <v/>
      </c>
      <c r="I2255" s="218" t="str">
        <f ca="1">IF(ISERROR($V2255),"",OFFSET('Smelter Look-up'!$H$4,$V2255-4,0))</f>
        <v/>
      </c>
      <c r="J2255" s="218" t="str">
        <f ca="1">IF(ISERROR($V2255),"",OFFSET('Smelter Look-up'!$I$4,$V2255-4,0))</f>
        <v/>
      </c>
      <c r="K2255" s="272"/>
      <c r="L2255" s="272"/>
      <c r="M2255" s="272"/>
      <c r="N2255" s="272"/>
      <c r="O2255" s="272"/>
      <c r="P2255" s="219"/>
      <c r="Q2255" s="273"/>
      <c r="R2255" s="216" t="str">
        <f ca="1">IF(ISERROR($V2255),"",OFFSET('Smelter Look-up'!$C$4,$V2255-4,0)&amp;"")</f>
        <v/>
      </c>
      <c r="S2255" s="224" t="str">
        <f t="shared" ca="1" si="318"/>
        <v/>
      </c>
      <c r="T2255" s="224" t="str">
        <f ca="1">IF(B2255="","",IF(ISERROR(MATCH($J2255,SorP!$B$1:$B$6230,0)),"",INDIRECT("'SorP'!$A$"&amp;MATCH($J2255,SorP!$B$1:$B$6230,0))))</f>
        <v/>
      </c>
      <c r="U2255" s="240"/>
      <c r="V2255" s="274" t="e">
        <f>IF(C2255="",NA(),MATCH($B2255&amp;$C2255,'Smelter Look-up'!$J:$J,0))</f>
        <v>#N/A</v>
      </c>
      <c r="W2255" s="275"/>
      <c r="X2255" s="275">
        <f t="shared" ca="1" si="319"/>
        <v>0</v>
      </c>
      <c r="Y2255" s="275"/>
      <c r="Z2255" s="275"/>
      <c r="AB2255" s="277" t="str">
        <f t="shared" si="320"/>
        <v/>
      </c>
    </row>
    <row r="2256" spans="1:28" s="276" customFormat="1" ht="20.25">
      <c r="A2256" s="330"/>
      <c r="B2256" s="216" t="str">
        <f>IF(LEN(A2256)=0,"",INDEX('Smelter Look-up'!$A:$A,MATCH($A2256,'Smelter Look-up'!$E:$E,0)))</f>
        <v/>
      </c>
      <c r="C2256" s="220" t="str">
        <f>IF(LEN(A2256)=0,"",INDEX('Smelter Look-up'!$C:$C,MATCH($A2256,'Smelter Look-up'!$E:$E,0)))</f>
        <v/>
      </c>
      <c r="D2256" s="282"/>
      <c r="E2256" s="216" t="str">
        <f ca="1">IF(ISERROR($V2256),"",OFFSET('Smelter Look-up'!$D$4,$V2256-4,0)&amp;"")</f>
        <v/>
      </c>
      <c r="F2256" s="216" t="str">
        <f ca="1">IF(ISERROR($V2256),"",OFFSET('Smelter Look-up'!$E$4,$V2256-4,0))</f>
        <v/>
      </c>
      <c r="G2256" s="216" t="str">
        <f ca="1">IF(C2256=$X$4,"Enter smelter details",IF(ISERROR($V2256),"",OFFSET('Smelter Look-up'!$F$4,$V2256-4,0)))</f>
        <v/>
      </c>
      <c r="H2256" s="217" t="str">
        <f ca="1">IF(ISERROR($V2256),"",OFFSET('Smelter Look-up'!$G$4,$V2256-4,0))</f>
        <v/>
      </c>
      <c r="I2256" s="218" t="str">
        <f ca="1">IF(ISERROR($V2256),"",OFFSET('Smelter Look-up'!$H$4,$V2256-4,0))</f>
        <v/>
      </c>
      <c r="J2256" s="218" t="str">
        <f ca="1">IF(ISERROR($V2256),"",OFFSET('Smelter Look-up'!$I$4,$V2256-4,0))</f>
        <v/>
      </c>
      <c r="K2256" s="272"/>
      <c r="L2256" s="272"/>
      <c r="M2256" s="272"/>
      <c r="N2256" s="272"/>
      <c r="O2256" s="272"/>
      <c r="P2256" s="219"/>
      <c r="Q2256" s="273"/>
      <c r="R2256" s="216" t="str">
        <f ca="1">IF(ISERROR($V2256),"",OFFSET('Smelter Look-up'!$C$4,$V2256-4,0)&amp;"")</f>
        <v/>
      </c>
      <c r="S2256" s="224" t="str">
        <f t="shared" ca="1" si="318"/>
        <v/>
      </c>
      <c r="T2256" s="224" t="str">
        <f ca="1">IF(B2256="","",IF(ISERROR(MATCH($J2256,SorP!$B$1:$B$6230,0)),"",INDIRECT("'SorP'!$A$"&amp;MATCH($J2256,SorP!$B$1:$B$6230,0))))</f>
        <v/>
      </c>
      <c r="U2256" s="240"/>
      <c r="V2256" s="274" t="e">
        <f>IF(C2256="",NA(),MATCH($B2256&amp;$C2256,'Smelter Look-up'!$J:$J,0))</f>
        <v>#N/A</v>
      </c>
      <c r="W2256" s="275"/>
      <c r="X2256" s="275">
        <f t="shared" ca="1" si="319"/>
        <v>0</v>
      </c>
      <c r="Y2256" s="275"/>
      <c r="Z2256" s="275"/>
      <c r="AB2256" s="277" t="str">
        <f t="shared" si="320"/>
        <v/>
      </c>
    </row>
    <row r="2257" spans="1:28" s="276" customFormat="1" ht="20.25">
      <c r="A2257" s="330"/>
      <c r="B2257" s="216" t="str">
        <f>IF(LEN(A2257)=0,"",INDEX('Smelter Look-up'!$A:$A,MATCH($A2257,'Smelter Look-up'!$E:$E,0)))</f>
        <v/>
      </c>
      <c r="C2257" s="220" t="str">
        <f>IF(LEN(A2257)=0,"",INDEX('Smelter Look-up'!$C:$C,MATCH($A2257,'Smelter Look-up'!$E:$E,0)))</f>
        <v/>
      </c>
      <c r="D2257" s="282"/>
      <c r="E2257" s="216" t="str">
        <f ca="1">IF(ISERROR($V2257),"",OFFSET('Smelter Look-up'!$D$4,$V2257-4,0)&amp;"")</f>
        <v/>
      </c>
      <c r="F2257" s="216" t="str">
        <f ca="1">IF(ISERROR($V2257),"",OFFSET('Smelter Look-up'!$E$4,$V2257-4,0))</f>
        <v/>
      </c>
      <c r="G2257" s="216" t="str">
        <f ca="1">IF(C2257=$X$4,"Enter smelter details",IF(ISERROR($V2257),"",OFFSET('Smelter Look-up'!$F$4,$V2257-4,0)))</f>
        <v/>
      </c>
      <c r="H2257" s="217" t="str">
        <f ca="1">IF(ISERROR($V2257),"",OFFSET('Smelter Look-up'!$G$4,$V2257-4,0))</f>
        <v/>
      </c>
      <c r="I2257" s="218" t="str">
        <f ca="1">IF(ISERROR($V2257),"",OFFSET('Smelter Look-up'!$H$4,$V2257-4,0))</f>
        <v/>
      </c>
      <c r="J2257" s="218" t="str">
        <f ca="1">IF(ISERROR($V2257),"",OFFSET('Smelter Look-up'!$I$4,$V2257-4,0))</f>
        <v/>
      </c>
      <c r="K2257" s="272"/>
      <c r="L2257" s="272"/>
      <c r="M2257" s="272"/>
      <c r="N2257" s="272"/>
      <c r="O2257" s="272"/>
      <c r="P2257" s="219"/>
      <c r="Q2257" s="273"/>
      <c r="R2257" s="216" t="str">
        <f ca="1">IF(ISERROR($V2257),"",OFFSET('Smelter Look-up'!$C$4,$V2257-4,0)&amp;"")</f>
        <v/>
      </c>
      <c r="S2257" s="224" t="str">
        <f t="shared" ca="1" si="318"/>
        <v/>
      </c>
      <c r="T2257" s="224" t="str">
        <f ca="1">IF(B2257="","",IF(ISERROR(MATCH($J2257,SorP!$B$1:$B$6230,0)),"",INDIRECT("'SorP'!$A$"&amp;MATCH($J2257,SorP!$B$1:$B$6230,0))))</f>
        <v/>
      </c>
      <c r="U2257" s="240"/>
      <c r="V2257" s="274" t="e">
        <f>IF(C2257="",NA(),MATCH($B2257&amp;$C2257,'Smelter Look-up'!$J:$J,0))</f>
        <v>#N/A</v>
      </c>
      <c r="W2257" s="275"/>
      <c r="X2257" s="275">
        <f t="shared" ca="1" si="319"/>
        <v>0</v>
      </c>
      <c r="Y2257" s="275"/>
      <c r="Z2257" s="275"/>
      <c r="AB2257" s="277" t="str">
        <f t="shared" si="320"/>
        <v/>
      </c>
    </row>
    <row r="2258" spans="1:28" s="276" customFormat="1" ht="20.25">
      <c r="A2258" s="330"/>
      <c r="B2258" s="216" t="str">
        <f>IF(LEN(A2258)=0,"",INDEX('Smelter Look-up'!$A:$A,MATCH($A2258,'Smelter Look-up'!$E:$E,0)))</f>
        <v/>
      </c>
      <c r="C2258" s="220" t="str">
        <f>IF(LEN(A2258)=0,"",INDEX('Smelter Look-up'!$C:$C,MATCH($A2258,'Smelter Look-up'!$E:$E,0)))</f>
        <v/>
      </c>
      <c r="D2258" s="282"/>
      <c r="E2258" s="216" t="str">
        <f ca="1">IF(ISERROR($V2258),"",OFFSET('Smelter Look-up'!$D$4,$V2258-4,0)&amp;"")</f>
        <v/>
      </c>
      <c r="F2258" s="216" t="str">
        <f ca="1">IF(ISERROR($V2258),"",OFFSET('Smelter Look-up'!$E$4,$V2258-4,0))</f>
        <v/>
      </c>
      <c r="G2258" s="216" t="str">
        <f ca="1">IF(C2258=$X$4,"Enter smelter details",IF(ISERROR($V2258),"",OFFSET('Smelter Look-up'!$F$4,$V2258-4,0)))</f>
        <v/>
      </c>
      <c r="H2258" s="217" t="str">
        <f ca="1">IF(ISERROR($V2258),"",OFFSET('Smelter Look-up'!$G$4,$V2258-4,0))</f>
        <v/>
      </c>
      <c r="I2258" s="218" t="str">
        <f ca="1">IF(ISERROR($V2258),"",OFFSET('Smelter Look-up'!$H$4,$V2258-4,0))</f>
        <v/>
      </c>
      <c r="J2258" s="218" t="str">
        <f ca="1">IF(ISERROR($V2258),"",OFFSET('Smelter Look-up'!$I$4,$V2258-4,0))</f>
        <v/>
      </c>
      <c r="K2258" s="272"/>
      <c r="L2258" s="272"/>
      <c r="M2258" s="272"/>
      <c r="N2258" s="272"/>
      <c r="O2258" s="272"/>
      <c r="P2258" s="219"/>
      <c r="Q2258" s="273"/>
      <c r="R2258" s="216" t="str">
        <f ca="1">IF(ISERROR($V2258),"",OFFSET('Smelter Look-up'!$C$4,$V2258-4,0)&amp;"")</f>
        <v/>
      </c>
      <c r="S2258" s="224" t="str">
        <f t="shared" ca="1" si="318"/>
        <v/>
      </c>
      <c r="T2258" s="224" t="str">
        <f ca="1">IF(B2258="","",IF(ISERROR(MATCH($J2258,SorP!$B$1:$B$6230,0)),"",INDIRECT("'SorP'!$A$"&amp;MATCH($J2258,SorP!$B$1:$B$6230,0))))</f>
        <v/>
      </c>
      <c r="U2258" s="240"/>
      <c r="V2258" s="274" t="e">
        <f>IF(C2258="",NA(),MATCH($B2258&amp;$C2258,'Smelter Look-up'!$J:$J,0))</f>
        <v>#N/A</v>
      </c>
      <c r="W2258" s="275"/>
      <c r="X2258" s="275">
        <f t="shared" ca="1" si="319"/>
        <v>0</v>
      </c>
      <c r="Y2258" s="275"/>
      <c r="Z2258" s="275"/>
      <c r="AB2258" s="277" t="str">
        <f t="shared" si="320"/>
        <v/>
      </c>
    </row>
    <row r="2259" spans="1:28" s="276" customFormat="1" ht="20.25">
      <c r="A2259" s="330"/>
      <c r="B2259" s="216" t="str">
        <f>IF(LEN(A2259)=0,"",INDEX('Smelter Look-up'!$A:$A,MATCH($A2259,'Smelter Look-up'!$E:$E,0)))</f>
        <v/>
      </c>
      <c r="C2259" s="220" t="str">
        <f>IF(LEN(A2259)=0,"",INDEX('Smelter Look-up'!$C:$C,MATCH($A2259,'Smelter Look-up'!$E:$E,0)))</f>
        <v/>
      </c>
      <c r="D2259" s="282"/>
      <c r="E2259" s="216" t="str">
        <f ca="1">IF(ISERROR($V2259),"",OFFSET('Smelter Look-up'!$D$4,$V2259-4,0)&amp;"")</f>
        <v/>
      </c>
      <c r="F2259" s="216" t="str">
        <f ca="1">IF(ISERROR($V2259),"",OFFSET('Smelter Look-up'!$E$4,$V2259-4,0))</f>
        <v/>
      </c>
      <c r="G2259" s="216" t="str">
        <f ca="1">IF(C2259=$X$4,"Enter smelter details",IF(ISERROR($V2259),"",OFFSET('Smelter Look-up'!$F$4,$V2259-4,0)))</f>
        <v/>
      </c>
      <c r="H2259" s="217" t="str">
        <f ca="1">IF(ISERROR($V2259),"",OFFSET('Smelter Look-up'!$G$4,$V2259-4,0))</f>
        <v/>
      </c>
      <c r="I2259" s="218" t="str">
        <f ca="1">IF(ISERROR($V2259),"",OFFSET('Smelter Look-up'!$H$4,$V2259-4,0))</f>
        <v/>
      </c>
      <c r="J2259" s="218" t="str">
        <f ca="1">IF(ISERROR($V2259),"",OFFSET('Smelter Look-up'!$I$4,$V2259-4,0))</f>
        <v/>
      </c>
      <c r="K2259" s="272"/>
      <c r="L2259" s="272"/>
      <c r="M2259" s="272"/>
      <c r="N2259" s="272"/>
      <c r="O2259" s="272"/>
      <c r="P2259" s="219"/>
      <c r="Q2259" s="273"/>
      <c r="R2259" s="216" t="str">
        <f ca="1">IF(ISERROR($V2259),"",OFFSET('Smelter Look-up'!$C$4,$V2259-4,0)&amp;"")</f>
        <v/>
      </c>
      <c r="S2259" s="224" t="str">
        <f t="shared" ca="1" si="318"/>
        <v/>
      </c>
      <c r="T2259" s="224" t="str">
        <f ca="1">IF(B2259="","",IF(ISERROR(MATCH($J2259,SorP!$B$1:$B$6230,0)),"",INDIRECT("'SorP'!$A$"&amp;MATCH($J2259,SorP!$B$1:$B$6230,0))))</f>
        <v/>
      </c>
      <c r="U2259" s="240"/>
      <c r="V2259" s="274" t="e">
        <f>IF(C2259="",NA(),MATCH($B2259&amp;$C2259,'Smelter Look-up'!$J:$J,0))</f>
        <v>#N/A</v>
      </c>
      <c r="W2259" s="275"/>
      <c r="X2259" s="275">
        <f t="shared" ca="1" si="319"/>
        <v>0</v>
      </c>
      <c r="Y2259" s="275"/>
      <c r="Z2259" s="275"/>
      <c r="AB2259" s="277" t="str">
        <f t="shared" si="320"/>
        <v/>
      </c>
    </row>
    <row r="2260" spans="1:28" s="276" customFormat="1" ht="20.25">
      <c r="A2260" s="330"/>
      <c r="B2260" s="216" t="str">
        <f>IF(LEN(A2260)=0,"",INDEX('Smelter Look-up'!$A:$A,MATCH($A2260,'Smelter Look-up'!$E:$E,0)))</f>
        <v/>
      </c>
      <c r="C2260" s="220" t="str">
        <f>IF(LEN(A2260)=0,"",INDEX('Smelter Look-up'!$C:$C,MATCH($A2260,'Smelter Look-up'!$E:$E,0)))</f>
        <v/>
      </c>
      <c r="D2260" s="282"/>
      <c r="E2260" s="216" t="str">
        <f ca="1">IF(ISERROR($V2260),"",OFFSET('Smelter Look-up'!$D$4,$V2260-4,0)&amp;"")</f>
        <v/>
      </c>
      <c r="F2260" s="216" t="str">
        <f ca="1">IF(ISERROR($V2260),"",OFFSET('Smelter Look-up'!$E$4,$V2260-4,0))</f>
        <v/>
      </c>
      <c r="G2260" s="216" t="str">
        <f ca="1">IF(C2260=$X$4,"Enter smelter details",IF(ISERROR($V2260),"",OFFSET('Smelter Look-up'!$F$4,$V2260-4,0)))</f>
        <v/>
      </c>
      <c r="H2260" s="217" t="str">
        <f ca="1">IF(ISERROR($V2260),"",OFFSET('Smelter Look-up'!$G$4,$V2260-4,0))</f>
        <v/>
      </c>
      <c r="I2260" s="218" t="str">
        <f ca="1">IF(ISERROR($V2260),"",OFFSET('Smelter Look-up'!$H$4,$V2260-4,0))</f>
        <v/>
      </c>
      <c r="J2260" s="218" t="str">
        <f ca="1">IF(ISERROR($V2260),"",OFFSET('Smelter Look-up'!$I$4,$V2260-4,0))</f>
        <v/>
      </c>
      <c r="K2260" s="272"/>
      <c r="L2260" s="272"/>
      <c r="M2260" s="272"/>
      <c r="N2260" s="272"/>
      <c r="O2260" s="272"/>
      <c r="P2260" s="219"/>
      <c r="Q2260" s="273"/>
      <c r="R2260" s="216" t="str">
        <f ca="1">IF(ISERROR($V2260),"",OFFSET('Smelter Look-up'!$C$4,$V2260-4,0)&amp;"")</f>
        <v/>
      </c>
      <c r="S2260" s="224" t="str">
        <f t="shared" ca="1" si="318"/>
        <v/>
      </c>
      <c r="T2260" s="224" t="str">
        <f ca="1">IF(B2260="","",IF(ISERROR(MATCH($J2260,SorP!$B$1:$B$6230,0)),"",INDIRECT("'SorP'!$A$"&amp;MATCH($J2260,SorP!$B$1:$B$6230,0))))</f>
        <v/>
      </c>
      <c r="U2260" s="240"/>
      <c r="V2260" s="274" t="e">
        <f>IF(C2260="",NA(),MATCH($B2260&amp;$C2260,'Smelter Look-up'!$J:$J,0))</f>
        <v>#N/A</v>
      </c>
      <c r="W2260" s="275"/>
      <c r="X2260" s="275">
        <f t="shared" ca="1" si="319"/>
        <v>0</v>
      </c>
      <c r="Y2260" s="275"/>
      <c r="Z2260" s="275"/>
      <c r="AB2260" s="277" t="str">
        <f t="shared" si="320"/>
        <v/>
      </c>
    </row>
    <row r="2261" spans="1:28" s="276" customFormat="1" ht="20.25">
      <c r="A2261" s="330"/>
      <c r="B2261" s="216" t="str">
        <f>IF(LEN(A2261)=0,"",INDEX('Smelter Look-up'!$A:$A,MATCH($A2261,'Smelter Look-up'!$E:$E,0)))</f>
        <v/>
      </c>
      <c r="C2261" s="220" t="str">
        <f>IF(LEN(A2261)=0,"",INDEX('Smelter Look-up'!$C:$C,MATCH($A2261,'Smelter Look-up'!$E:$E,0)))</f>
        <v/>
      </c>
      <c r="D2261" s="282"/>
      <c r="E2261" s="216" t="str">
        <f ca="1">IF(ISERROR($V2261),"",OFFSET('Smelter Look-up'!$D$4,$V2261-4,0)&amp;"")</f>
        <v/>
      </c>
      <c r="F2261" s="216" t="str">
        <f ca="1">IF(ISERROR($V2261),"",OFFSET('Smelter Look-up'!$E$4,$V2261-4,0))</f>
        <v/>
      </c>
      <c r="G2261" s="216" t="str">
        <f ca="1">IF(C2261=$X$4,"Enter smelter details",IF(ISERROR($V2261),"",OFFSET('Smelter Look-up'!$F$4,$V2261-4,0)))</f>
        <v/>
      </c>
      <c r="H2261" s="217" t="str">
        <f ca="1">IF(ISERROR($V2261),"",OFFSET('Smelter Look-up'!$G$4,$V2261-4,0))</f>
        <v/>
      </c>
      <c r="I2261" s="218" t="str">
        <f ca="1">IF(ISERROR($V2261),"",OFFSET('Smelter Look-up'!$H$4,$V2261-4,0))</f>
        <v/>
      </c>
      <c r="J2261" s="218" t="str">
        <f ca="1">IF(ISERROR($V2261),"",OFFSET('Smelter Look-up'!$I$4,$V2261-4,0))</f>
        <v/>
      </c>
      <c r="K2261" s="272"/>
      <c r="L2261" s="272"/>
      <c r="M2261" s="272"/>
      <c r="N2261" s="272"/>
      <c r="O2261" s="272"/>
      <c r="P2261" s="219"/>
      <c r="Q2261" s="273"/>
      <c r="R2261" s="216" t="str">
        <f ca="1">IF(ISERROR($V2261),"",OFFSET('Smelter Look-up'!$C$4,$V2261-4,0)&amp;"")</f>
        <v/>
      </c>
      <c r="S2261" s="224" t="str">
        <f t="shared" ca="1" si="318"/>
        <v/>
      </c>
      <c r="T2261" s="224" t="str">
        <f ca="1">IF(B2261="","",IF(ISERROR(MATCH($J2261,SorP!$B$1:$B$6230,0)),"",INDIRECT("'SorP'!$A$"&amp;MATCH($J2261,SorP!$B$1:$B$6230,0))))</f>
        <v/>
      </c>
      <c r="U2261" s="240"/>
      <c r="V2261" s="274" t="e">
        <f>IF(C2261="",NA(),MATCH($B2261&amp;$C2261,'Smelter Look-up'!$J:$J,0))</f>
        <v>#N/A</v>
      </c>
      <c r="W2261" s="275"/>
      <c r="X2261" s="275">
        <f t="shared" ca="1" si="319"/>
        <v>0</v>
      </c>
      <c r="Y2261" s="275"/>
      <c r="Z2261" s="275"/>
      <c r="AB2261" s="277" t="str">
        <f t="shared" si="320"/>
        <v/>
      </c>
    </row>
    <row r="2262" spans="1:28" s="276" customFormat="1" ht="20.25">
      <c r="A2262" s="330"/>
      <c r="B2262" s="216" t="str">
        <f>IF(LEN(A2262)=0,"",INDEX('Smelter Look-up'!$A:$A,MATCH($A2262,'Smelter Look-up'!$E:$E,0)))</f>
        <v/>
      </c>
      <c r="C2262" s="220" t="str">
        <f>IF(LEN(A2262)=0,"",INDEX('Smelter Look-up'!$C:$C,MATCH($A2262,'Smelter Look-up'!$E:$E,0)))</f>
        <v/>
      </c>
      <c r="D2262" s="282"/>
      <c r="E2262" s="216" t="str">
        <f ca="1">IF(ISERROR($V2262),"",OFFSET('Smelter Look-up'!$D$4,$V2262-4,0)&amp;"")</f>
        <v/>
      </c>
      <c r="F2262" s="216" t="str">
        <f ca="1">IF(ISERROR($V2262),"",OFFSET('Smelter Look-up'!$E$4,$V2262-4,0))</f>
        <v/>
      </c>
      <c r="G2262" s="216" t="str">
        <f ca="1">IF(C2262=$X$4,"Enter smelter details",IF(ISERROR($V2262),"",OFFSET('Smelter Look-up'!$F$4,$V2262-4,0)))</f>
        <v/>
      </c>
      <c r="H2262" s="217" t="str">
        <f ca="1">IF(ISERROR($V2262),"",OFFSET('Smelter Look-up'!$G$4,$V2262-4,0))</f>
        <v/>
      </c>
      <c r="I2262" s="218" t="str">
        <f ca="1">IF(ISERROR($V2262),"",OFFSET('Smelter Look-up'!$H$4,$V2262-4,0))</f>
        <v/>
      </c>
      <c r="J2262" s="218" t="str">
        <f ca="1">IF(ISERROR($V2262),"",OFFSET('Smelter Look-up'!$I$4,$V2262-4,0))</f>
        <v/>
      </c>
      <c r="K2262" s="272"/>
      <c r="L2262" s="272"/>
      <c r="M2262" s="272"/>
      <c r="N2262" s="272"/>
      <c r="O2262" s="272"/>
      <c r="P2262" s="219"/>
      <c r="Q2262" s="273"/>
      <c r="R2262" s="216" t="str">
        <f ca="1">IF(ISERROR($V2262),"",OFFSET('Smelter Look-up'!$C$4,$V2262-4,0)&amp;"")</f>
        <v/>
      </c>
      <c r="S2262" s="224" t="str">
        <f t="shared" ca="1" si="318"/>
        <v/>
      </c>
      <c r="T2262" s="224" t="str">
        <f ca="1">IF(B2262="","",IF(ISERROR(MATCH($J2262,SorP!$B$1:$B$6230,0)),"",INDIRECT("'SorP'!$A$"&amp;MATCH($J2262,SorP!$B$1:$B$6230,0))))</f>
        <v/>
      </c>
      <c r="U2262" s="240"/>
      <c r="V2262" s="274" t="e">
        <f>IF(C2262="",NA(),MATCH($B2262&amp;$C2262,'Smelter Look-up'!$J:$J,0))</f>
        <v>#N/A</v>
      </c>
      <c r="W2262" s="275"/>
      <c r="X2262" s="275">
        <f t="shared" ca="1" si="319"/>
        <v>0</v>
      </c>
      <c r="Y2262" s="275"/>
      <c r="Z2262" s="275"/>
      <c r="AB2262" s="277" t="str">
        <f t="shared" si="320"/>
        <v/>
      </c>
    </row>
    <row r="2263" spans="1:28" s="276" customFormat="1" ht="20.25">
      <c r="A2263" s="330"/>
      <c r="B2263" s="216" t="str">
        <f>IF(LEN(A2263)=0,"",INDEX('Smelter Look-up'!$A:$A,MATCH($A2263,'Smelter Look-up'!$E:$E,0)))</f>
        <v/>
      </c>
      <c r="C2263" s="220" t="str">
        <f>IF(LEN(A2263)=0,"",INDEX('Smelter Look-up'!$C:$C,MATCH($A2263,'Smelter Look-up'!$E:$E,0)))</f>
        <v/>
      </c>
      <c r="D2263" s="282"/>
      <c r="E2263" s="216" t="str">
        <f ca="1">IF(ISERROR($V2263),"",OFFSET('Smelter Look-up'!$D$4,$V2263-4,0)&amp;"")</f>
        <v/>
      </c>
      <c r="F2263" s="216" t="str">
        <f ca="1">IF(ISERROR($V2263),"",OFFSET('Smelter Look-up'!$E$4,$V2263-4,0))</f>
        <v/>
      </c>
      <c r="G2263" s="216" t="str">
        <f ca="1">IF(C2263=$X$4,"Enter smelter details",IF(ISERROR($V2263),"",OFFSET('Smelter Look-up'!$F$4,$V2263-4,0)))</f>
        <v/>
      </c>
      <c r="H2263" s="217" t="str">
        <f ca="1">IF(ISERROR($V2263),"",OFFSET('Smelter Look-up'!$G$4,$V2263-4,0))</f>
        <v/>
      </c>
      <c r="I2263" s="218" t="str">
        <f ca="1">IF(ISERROR($V2263),"",OFFSET('Smelter Look-up'!$H$4,$V2263-4,0))</f>
        <v/>
      </c>
      <c r="J2263" s="218" t="str">
        <f ca="1">IF(ISERROR($V2263),"",OFFSET('Smelter Look-up'!$I$4,$V2263-4,0))</f>
        <v/>
      </c>
      <c r="K2263" s="272"/>
      <c r="L2263" s="272"/>
      <c r="M2263" s="272"/>
      <c r="N2263" s="272"/>
      <c r="O2263" s="272"/>
      <c r="P2263" s="219"/>
      <c r="Q2263" s="273"/>
      <c r="R2263" s="216" t="str">
        <f ca="1">IF(ISERROR($V2263),"",OFFSET('Smelter Look-up'!$C$4,$V2263-4,0)&amp;"")</f>
        <v/>
      </c>
      <c r="S2263" s="224" t="str">
        <f t="shared" ca="1" si="318"/>
        <v/>
      </c>
      <c r="T2263" s="224" t="str">
        <f ca="1">IF(B2263="","",IF(ISERROR(MATCH($J2263,SorP!$B$1:$B$6230,0)),"",INDIRECT("'SorP'!$A$"&amp;MATCH($J2263,SorP!$B$1:$B$6230,0))))</f>
        <v/>
      </c>
      <c r="U2263" s="240"/>
      <c r="V2263" s="274" t="e">
        <f>IF(C2263="",NA(),MATCH($B2263&amp;$C2263,'Smelter Look-up'!$J:$J,0))</f>
        <v>#N/A</v>
      </c>
      <c r="W2263" s="275"/>
      <c r="X2263" s="275">
        <f t="shared" ca="1" si="319"/>
        <v>0</v>
      </c>
      <c r="Y2263" s="275"/>
      <c r="Z2263" s="275"/>
      <c r="AB2263" s="277" t="str">
        <f t="shared" si="320"/>
        <v/>
      </c>
    </row>
    <row r="2264" spans="1:28" s="276" customFormat="1" ht="20.25">
      <c r="A2264" s="330"/>
      <c r="B2264" s="216" t="str">
        <f>IF(LEN(A2264)=0,"",INDEX('Smelter Look-up'!$A:$A,MATCH($A2264,'Smelter Look-up'!$E:$E,0)))</f>
        <v/>
      </c>
      <c r="C2264" s="220" t="str">
        <f>IF(LEN(A2264)=0,"",INDEX('Smelter Look-up'!$C:$C,MATCH($A2264,'Smelter Look-up'!$E:$E,0)))</f>
        <v/>
      </c>
      <c r="D2264" s="282"/>
      <c r="E2264" s="216" t="str">
        <f ca="1">IF(ISERROR($V2264),"",OFFSET('Smelter Look-up'!$D$4,$V2264-4,0)&amp;"")</f>
        <v/>
      </c>
      <c r="F2264" s="216" t="str">
        <f ca="1">IF(ISERROR($V2264),"",OFFSET('Smelter Look-up'!$E$4,$V2264-4,0))</f>
        <v/>
      </c>
      <c r="G2264" s="216" t="str">
        <f ca="1">IF(C2264=$X$4,"Enter smelter details",IF(ISERROR($V2264),"",OFFSET('Smelter Look-up'!$F$4,$V2264-4,0)))</f>
        <v/>
      </c>
      <c r="H2264" s="217" t="str">
        <f ca="1">IF(ISERROR($V2264),"",OFFSET('Smelter Look-up'!$G$4,$V2264-4,0))</f>
        <v/>
      </c>
      <c r="I2264" s="218" t="str">
        <f ca="1">IF(ISERROR($V2264),"",OFFSET('Smelter Look-up'!$H$4,$V2264-4,0))</f>
        <v/>
      </c>
      <c r="J2264" s="218" t="str">
        <f ca="1">IF(ISERROR($V2264),"",OFFSET('Smelter Look-up'!$I$4,$V2264-4,0))</f>
        <v/>
      </c>
      <c r="K2264" s="272"/>
      <c r="L2264" s="272"/>
      <c r="M2264" s="272"/>
      <c r="N2264" s="272"/>
      <c r="O2264" s="272"/>
      <c r="P2264" s="219"/>
      <c r="Q2264" s="273"/>
      <c r="R2264" s="216" t="str">
        <f ca="1">IF(ISERROR($V2264),"",OFFSET('Smelter Look-up'!$C$4,$V2264-4,0)&amp;"")</f>
        <v/>
      </c>
      <c r="S2264" s="224" t="str">
        <f t="shared" ca="1" si="318"/>
        <v/>
      </c>
      <c r="T2264" s="224" t="str">
        <f ca="1">IF(B2264="","",IF(ISERROR(MATCH($J2264,SorP!$B$1:$B$6230,0)),"",INDIRECT("'SorP'!$A$"&amp;MATCH($J2264,SorP!$B$1:$B$6230,0))))</f>
        <v/>
      </c>
      <c r="U2264" s="240"/>
      <c r="V2264" s="274" t="e">
        <f>IF(C2264="",NA(),MATCH($B2264&amp;$C2264,'Smelter Look-up'!$J:$J,0))</f>
        <v>#N/A</v>
      </c>
      <c r="W2264" s="275"/>
      <c r="X2264" s="275">
        <f t="shared" ca="1" si="319"/>
        <v>0</v>
      </c>
      <c r="Y2264" s="275"/>
      <c r="Z2264" s="275"/>
      <c r="AB2264" s="277" t="str">
        <f t="shared" si="320"/>
        <v/>
      </c>
    </row>
    <row r="2265" spans="1:28" s="276" customFormat="1" ht="20.25">
      <c r="A2265" s="330"/>
      <c r="B2265" s="216" t="str">
        <f>IF(LEN(A2265)=0,"",INDEX('Smelter Look-up'!$A:$A,MATCH($A2265,'Smelter Look-up'!$E:$E,0)))</f>
        <v/>
      </c>
      <c r="C2265" s="220" t="str">
        <f>IF(LEN(A2265)=0,"",INDEX('Smelter Look-up'!$C:$C,MATCH($A2265,'Smelter Look-up'!$E:$E,0)))</f>
        <v/>
      </c>
      <c r="D2265" s="282"/>
      <c r="E2265" s="216" t="str">
        <f ca="1">IF(ISERROR($V2265),"",OFFSET('Smelter Look-up'!$D$4,$V2265-4,0)&amp;"")</f>
        <v/>
      </c>
      <c r="F2265" s="216" t="str">
        <f ca="1">IF(ISERROR($V2265),"",OFFSET('Smelter Look-up'!$E$4,$V2265-4,0))</f>
        <v/>
      </c>
      <c r="G2265" s="216" t="str">
        <f ca="1">IF(C2265=$X$4,"Enter smelter details",IF(ISERROR($V2265),"",OFFSET('Smelter Look-up'!$F$4,$V2265-4,0)))</f>
        <v/>
      </c>
      <c r="H2265" s="217" t="str">
        <f ca="1">IF(ISERROR($V2265),"",OFFSET('Smelter Look-up'!$G$4,$V2265-4,0))</f>
        <v/>
      </c>
      <c r="I2265" s="218" t="str">
        <f ca="1">IF(ISERROR($V2265),"",OFFSET('Smelter Look-up'!$H$4,$V2265-4,0))</f>
        <v/>
      </c>
      <c r="J2265" s="218" t="str">
        <f ca="1">IF(ISERROR($V2265),"",OFFSET('Smelter Look-up'!$I$4,$V2265-4,0))</f>
        <v/>
      </c>
      <c r="K2265" s="272"/>
      <c r="L2265" s="272"/>
      <c r="M2265" s="272"/>
      <c r="N2265" s="272"/>
      <c r="O2265" s="272"/>
      <c r="P2265" s="219"/>
      <c r="Q2265" s="273"/>
      <c r="R2265" s="216" t="str">
        <f ca="1">IF(ISERROR($V2265),"",OFFSET('Smelter Look-up'!$C$4,$V2265-4,0)&amp;"")</f>
        <v/>
      </c>
      <c r="S2265" s="224" t="str">
        <f t="shared" ca="1" si="318"/>
        <v/>
      </c>
      <c r="T2265" s="224" t="str">
        <f ca="1">IF(B2265="","",IF(ISERROR(MATCH($J2265,SorP!$B$1:$B$6230,0)),"",INDIRECT("'SorP'!$A$"&amp;MATCH($J2265,SorP!$B$1:$B$6230,0))))</f>
        <v/>
      </c>
      <c r="U2265" s="240"/>
      <c r="V2265" s="274" t="e">
        <f>IF(C2265="",NA(),MATCH($B2265&amp;$C2265,'Smelter Look-up'!$J:$J,0))</f>
        <v>#N/A</v>
      </c>
      <c r="W2265" s="275"/>
      <c r="X2265" s="275">
        <f t="shared" ca="1" si="319"/>
        <v>0</v>
      </c>
      <c r="Y2265" s="275"/>
      <c r="Z2265" s="275"/>
      <c r="AB2265" s="277" t="str">
        <f t="shared" si="320"/>
        <v/>
      </c>
    </row>
    <row r="2266" spans="1:28" s="276" customFormat="1" ht="20.25">
      <c r="A2266" s="330"/>
      <c r="B2266" s="216" t="str">
        <f>IF(LEN(A2266)=0,"",INDEX('Smelter Look-up'!$A:$A,MATCH($A2266,'Smelter Look-up'!$E:$E,0)))</f>
        <v/>
      </c>
      <c r="C2266" s="220" t="str">
        <f>IF(LEN(A2266)=0,"",INDEX('Smelter Look-up'!$C:$C,MATCH($A2266,'Smelter Look-up'!$E:$E,0)))</f>
        <v/>
      </c>
      <c r="D2266" s="282"/>
      <c r="E2266" s="216" t="str">
        <f ca="1">IF(ISERROR($V2266),"",OFFSET('Smelter Look-up'!$D$4,$V2266-4,0)&amp;"")</f>
        <v/>
      </c>
      <c r="F2266" s="216" t="str">
        <f ca="1">IF(ISERROR($V2266),"",OFFSET('Smelter Look-up'!$E$4,$V2266-4,0))</f>
        <v/>
      </c>
      <c r="G2266" s="216" t="str">
        <f ca="1">IF(C2266=$X$4,"Enter smelter details",IF(ISERROR($V2266),"",OFFSET('Smelter Look-up'!$F$4,$V2266-4,0)))</f>
        <v/>
      </c>
      <c r="H2266" s="217" t="str">
        <f ca="1">IF(ISERROR($V2266),"",OFFSET('Smelter Look-up'!$G$4,$V2266-4,0))</f>
        <v/>
      </c>
      <c r="I2266" s="218" t="str">
        <f ca="1">IF(ISERROR($V2266),"",OFFSET('Smelter Look-up'!$H$4,$V2266-4,0))</f>
        <v/>
      </c>
      <c r="J2266" s="218" t="str">
        <f ca="1">IF(ISERROR($V2266),"",OFFSET('Smelter Look-up'!$I$4,$V2266-4,0))</f>
        <v/>
      </c>
      <c r="K2266" s="272"/>
      <c r="L2266" s="272"/>
      <c r="M2266" s="272"/>
      <c r="N2266" s="272"/>
      <c r="O2266" s="272"/>
      <c r="P2266" s="219"/>
      <c r="Q2266" s="273"/>
      <c r="R2266" s="216" t="str">
        <f ca="1">IF(ISERROR($V2266),"",OFFSET('Smelter Look-up'!$C$4,$V2266-4,0)&amp;"")</f>
        <v/>
      </c>
      <c r="S2266" s="224" t="str">
        <f t="shared" ca="1" si="318"/>
        <v/>
      </c>
      <c r="T2266" s="224" t="str">
        <f ca="1">IF(B2266="","",IF(ISERROR(MATCH($J2266,SorP!$B$1:$B$6230,0)),"",INDIRECT("'SorP'!$A$"&amp;MATCH($J2266,SorP!$B$1:$B$6230,0))))</f>
        <v/>
      </c>
      <c r="U2266" s="240"/>
      <c r="V2266" s="274" t="e">
        <f>IF(C2266="",NA(),MATCH($B2266&amp;$C2266,'Smelter Look-up'!$J:$J,0))</f>
        <v>#N/A</v>
      </c>
      <c r="W2266" s="275"/>
      <c r="X2266" s="275">
        <f t="shared" ca="1" si="319"/>
        <v>0</v>
      </c>
      <c r="Y2266" s="275"/>
      <c r="Z2266" s="275"/>
      <c r="AB2266" s="277" t="str">
        <f t="shared" si="320"/>
        <v/>
      </c>
    </row>
    <row r="2267" spans="1:28" s="276" customFormat="1" ht="20.25">
      <c r="A2267" s="330"/>
      <c r="B2267" s="216" t="str">
        <f>IF(LEN(A2267)=0,"",INDEX('Smelter Look-up'!$A:$A,MATCH($A2267,'Smelter Look-up'!$E:$E,0)))</f>
        <v/>
      </c>
      <c r="C2267" s="220" t="str">
        <f>IF(LEN(A2267)=0,"",INDEX('Smelter Look-up'!$C:$C,MATCH($A2267,'Smelter Look-up'!$E:$E,0)))</f>
        <v/>
      </c>
      <c r="D2267" s="282"/>
      <c r="E2267" s="216" t="str">
        <f ca="1">IF(ISERROR($V2267),"",OFFSET('Smelter Look-up'!$D$4,$V2267-4,0)&amp;"")</f>
        <v/>
      </c>
      <c r="F2267" s="216" t="str">
        <f ca="1">IF(ISERROR($V2267),"",OFFSET('Smelter Look-up'!$E$4,$V2267-4,0))</f>
        <v/>
      </c>
      <c r="G2267" s="216" t="str">
        <f ca="1">IF(C2267=$X$4,"Enter smelter details",IF(ISERROR($V2267),"",OFFSET('Smelter Look-up'!$F$4,$V2267-4,0)))</f>
        <v/>
      </c>
      <c r="H2267" s="217" t="str">
        <f ca="1">IF(ISERROR($V2267),"",OFFSET('Smelter Look-up'!$G$4,$V2267-4,0))</f>
        <v/>
      </c>
      <c r="I2267" s="218" t="str">
        <f ca="1">IF(ISERROR($V2267),"",OFFSET('Smelter Look-up'!$H$4,$V2267-4,0))</f>
        <v/>
      </c>
      <c r="J2267" s="218" t="str">
        <f ca="1">IF(ISERROR($V2267),"",OFFSET('Smelter Look-up'!$I$4,$V2267-4,0))</f>
        <v/>
      </c>
      <c r="K2267" s="272"/>
      <c r="L2267" s="272"/>
      <c r="M2267" s="272"/>
      <c r="N2267" s="272"/>
      <c r="O2267" s="272"/>
      <c r="P2267" s="219"/>
      <c r="Q2267" s="273"/>
      <c r="R2267" s="216" t="str">
        <f ca="1">IF(ISERROR($V2267),"",OFFSET('Smelter Look-up'!$C$4,$V2267-4,0)&amp;"")</f>
        <v/>
      </c>
      <c r="S2267" s="224" t="str">
        <f t="shared" ca="1" si="318"/>
        <v/>
      </c>
      <c r="T2267" s="224" t="str">
        <f ca="1">IF(B2267="","",IF(ISERROR(MATCH($J2267,SorP!$B$1:$B$6230,0)),"",INDIRECT("'SorP'!$A$"&amp;MATCH($J2267,SorP!$B$1:$B$6230,0))))</f>
        <v/>
      </c>
      <c r="U2267" s="240"/>
      <c r="V2267" s="274" t="e">
        <f>IF(C2267="",NA(),MATCH($B2267&amp;$C2267,'Smelter Look-up'!$J:$J,0))</f>
        <v>#N/A</v>
      </c>
      <c r="W2267" s="275"/>
      <c r="X2267" s="275">
        <f t="shared" ca="1" si="319"/>
        <v>0</v>
      </c>
      <c r="Y2267" s="275"/>
      <c r="Z2267" s="275"/>
      <c r="AB2267" s="277" t="str">
        <f t="shared" si="320"/>
        <v/>
      </c>
    </row>
    <row r="2268" spans="1:28" s="276" customFormat="1" ht="20.25">
      <c r="A2268" s="330"/>
      <c r="B2268" s="216" t="str">
        <f>IF(LEN(A2268)=0,"",INDEX('Smelter Look-up'!$A:$A,MATCH($A2268,'Smelter Look-up'!$E:$E,0)))</f>
        <v/>
      </c>
      <c r="C2268" s="220" t="str">
        <f>IF(LEN(A2268)=0,"",INDEX('Smelter Look-up'!$C:$C,MATCH($A2268,'Smelter Look-up'!$E:$E,0)))</f>
        <v/>
      </c>
      <c r="D2268" s="282"/>
      <c r="E2268" s="216" t="str">
        <f ca="1">IF(ISERROR($V2268),"",OFFSET('Smelter Look-up'!$D$4,$V2268-4,0)&amp;"")</f>
        <v/>
      </c>
      <c r="F2268" s="216" t="str">
        <f ca="1">IF(ISERROR($V2268),"",OFFSET('Smelter Look-up'!$E$4,$V2268-4,0))</f>
        <v/>
      </c>
      <c r="G2268" s="216" t="str">
        <f ca="1">IF(C2268=$X$4,"Enter smelter details",IF(ISERROR($V2268),"",OFFSET('Smelter Look-up'!$F$4,$V2268-4,0)))</f>
        <v/>
      </c>
      <c r="H2268" s="217" t="str">
        <f ca="1">IF(ISERROR($V2268),"",OFFSET('Smelter Look-up'!$G$4,$V2268-4,0))</f>
        <v/>
      </c>
      <c r="I2268" s="218" t="str">
        <f ca="1">IF(ISERROR($V2268),"",OFFSET('Smelter Look-up'!$H$4,$V2268-4,0))</f>
        <v/>
      </c>
      <c r="J2268" s="218" t="str">
        <f ca="1">IF(ISERROR($V2268),"",OFFSET('Smelter Look-up'!$I$4,$V2268-4,0))</f>
        <v/>
      </c>
      <c r="K2268" s="272"/>
      <c r="L2268" s="272"/>
      <c r="M2268" s="272"/>
      <c r="N2268" s="272"/>
      <c r="O2268" s="272"/>
      <c r="P2268" s="219"/>
      <c r="Q2268" s="273"/>
      <c r="R2268" s="216" t="str">
        <f ca="1">IF(ISERROR($V2268),"",OFFSET('Smelter Look-up'!$C$4,$V2268-4,0)&amp;"")</f>
        <v/>
      </c>
      <c r="S2268" s="224" t="str">
        <f t="shared" ref="S2268:S2298" ca="1" si="321">IF(B2268="","",IF(ISERROR(MATCH($E2268,CL,0)),"Unknown",INDIRECT("'C'!$A$"&amp;MATCH($E2268,CL,0)+1)))</f>
        <v/>
      </c>
      <c r="T2268" s="224" t="str">
        <f ca="1">IF(B2268="","",IF(ISERROR(MATCH($J2268,SorP!$B$1:$B$6230,0)),"",INDIRECT("'SorP'!$A$"&amp;MATCH($J2268,SorP!$B$1:$B$6230,0))))</f>
        <v/>
      </c>
      <c r="U2268" s="240"/>
      <c r="V2268" s="274" t="e">
        <f>IF(C2268="",NA(),MATCH($B2268&amp;$C2268,'Smelter Look-up'!$J:$J,0))</f>
        <v>#N/A</v>
      </c>
      <c r="W2268" s="275"/>
      <c r="X2268" s="275">
        <f t="shared" ref="X2268:X2298" ca="1" si="322">IF(AND(C2268="Smelter not listed",OR(LEN(D2268)=0,LEN(E2268)=0)),1,0)</f>
        <v>0</v>
      </c>
      <c r="Y2268" s="275"/>
      <c r="Z2268" s="275"/>
      <c r="AB2268" s="277" t="str">
        <f t="shared" ref="AB2268:AB2298" si="323">B2268&amp;C2268</f>
        <v/>
      </c>
    </row>
    <row r="2269" spans="1:28" s="276" customFormat="1" ht="20.25">
      <c r="A2269" s="330"/>
      <c r="B2269" s="216" t="str">
        <f>IF(LEN(A2269)=0,"",INDEX('Smelter Look-up'!$A:$A,MATCH($A2269,'Smelter Look-up'!$E:$E,0)))</f>
        <v/>
      </c>
      <c r="C2269" s="220" t="str">
        <f>IF(LEN(A2269)=0,"",INDEX('Smelter Look-up'!$C:$C,MATCH($A2269,'Smelter Look-up'!$E:$E,0)))</f>
        <v/>
      </c>
      <c r="D2269" s="282"/>
      <c r="E2269" s="216" t="str">
        <f ca="1">IF(ISERROR($V2269),"",OFFSET('Smelter Look-up'!$D$4,$V2269-4,0)&amp;"")</f>
        <v/>
      </c>
      <c r="F2269" s="216" t="str">
        <f ca="1">IF(ISERROR($V2269),"",OFFSET('Smelter Look-up'!$E$4,$V2269-4,0))</f>
        <v/>
      </c>
      <c r="G2269" s="216" t="str">
        <f ca="1">IF(C2269=$X$4,"Enter smelter details",IF(ISERROR($V2269),"",OFFSET('Smelter Look-up'!$F$4,$V2269-4,0)))</f>
        <v/>
      </c>
      <c r="H2269" s="217" t="str">
        <f ca="1">IF(ISERROR($V2269),"",OFFSET('Smelter Look-up'!$G$4,$V2269-4,0))</f>
        <v/>
      </c>
      <c r="I2269" s="218" t="str">
        <f ca="1">IF(ISERROR($V2269),"",OFFSET('Smelter Look-up'!$H$4,$V2269-4,0))</f>
        <v/>
      </c>
      <c r="J2269" s="218" t="str">
        <f ca="1">IF(ISERROR($V2269),"",OFFSET('Smelter Look-up'!$I$4,$V2269-4,0))</f>
        <v/>
      </c>
      <c r="K2269" s="272"/>
      <c r="L2269" s="272"/>
      <c r="M2269" s="272"/>
      <c r="N2269" s="272"/>
      <c r="O2269" s="272"/>
      <c r="P2269" s="219"/>
      <c r="Q2269" s="273"/>
      <c r="R2269" s="216" t="str">
        <f ca="1">IF(ISERROR($V2269),"",OFFSET('Smelter Look-up'!$C$4,$V2269-4,0)&amp;"")</f>
        <v/>
      </c>
      <c r="S2269" s="224" t="str">
        <f t="shared" ca="1" si="321"/>
        <v/>
      </c>
      <c r="T2269" s="224" t="str">
        <f ca="1">IF(B2269="","",IF(ISERROR(MATCH($J2269,SorP!$B$1:$B$6230,0)),"",INDIRECT("'SorP'!$A$"&amp;MATCH($J2269,SorP!$B$1:$B$6230,0))))</f>
        <v/>
      </c>
      <c r="U2269" s="240"/>
      <c r="V2269" s="274" t="e">
        <f>IF(C2269="",NA(),MATCH($B2269&amp;$C2269,'Smelter Look-up'!$J:$J,0))</f>
        <v>#N/A</v>
      </c>
      <c r="W2269" s="275"/>
      <c r="X2269" s="275">
        <f t="shared" ca="1" si="322"/>
        <v>0</v>
      </c>
      <c r="Y2269" s="275"/>
      <c r="Z2269" s="275"/>
      <c r="AB2269" s="277" t="str">
        <f t="shared" si="323"/>
        <v/>
      </c>
    </row>
    <row r="2270" spans="1:28" s="276" customFormat="1" ht="20.25">
      <c r="A2270" s="330"/>
      <c r="B2270" s="216" t="str">
        <f>IF(LEN(A2270)=0,"",INDEX('Smelter Look-up'!$A:$A,MATCH($A2270,'Smelter Look-up'!$E:$E,0)))</f>
        <v/>
      </c>
      <c r="C2270" s="220" t="str">
        <f>IF(LEN(A2270)=0,"",INDEX('Smelter Look-up'!$C:$C,MATCH($A2270,'Smelter Look-up'!$E:$E,0)))</f>
        <v/>
      </c>
      <c r="D2270" s="282"/>
      <c r="E2270" s="216" t="str">
        <f ca="1">IF(ISERROR($V2270),"",OFFSET('Smelter Look-up'!$D$4,$V2270-4,0)&amp;"")</f>
        <v/>
      </c>
      <c r="F2270" s="216" t="str">
        <f ca="1">IF(ISERROR($V2270),"",OFFSET('Smelter Look-up'!$E$4,$V2270-4,0))</f>
        <v/>
      </c>
      <c r="G2270" s="216" t="str">
        <f ca="1">IF(C2270=$X$4,"Enter smelter details",IF(ISERROR($V2270),"",OFFSET('Smelter Look-up'!$F$4,$V2270-4,0)))</f>
        <v/>
      </c>
      <c r="H2270" s="217" t="str">
        <f ca="1">IF(ISERROR($V2270),"",OFFSET('Smelter Look-up'!$G$4,$V2270-4,0))</f>
        <v/>
      </c>
      <c r="I2270" s="218" t="str">
        <f ca="1">IF(ISERROR($V2270),"",OFFSET('Smelter Look-up'!$H$4,$V2270-4,0))</f>
        <v/>
      </c>
      <c r="J2270" s="218" t="str">
        <f ca="1">IF(ISERROR($V2270),"",OFFSET('Smelter Look-up'!$I$4,$V2270-4,0))</f>
        <v/>
      </c>
      <c r="K2270" s="272"/>
      <c r="L2270" s="272"/>
      <c r="M2270" s="272"/>
      <c r="N2270" s="272"/>
      <c r="O2270" s="272"/>
      <c r="P2270" s="219"/>
      <c r="Q2270" s="273"/>
      <c r="R2270" s="216" t="str">
        <f ca="1">IF(ISERROR($V2270),"",OFFSET('Smelter Look-up'!$C$4,$V2270-4,0)&amp;"")</f>
        <v/>
      </c>
      <c r="S2270" s="224" t="str">
        <f t="shared" ca="1" si="321"/>
        <v/>
      </c>
      <c r="T2270" s="224" t="str">
        <f ca="1">IF(B2270="","",IF(ISERROR(MATCH($J2270,SorP!$B$1:$B$6230,0)),"",INDIRECT("'SorP'!$A$"&amp;MATCH($J2270,SorP!$B$1:$B$6230,0))))</f>
        <v/>
      </c>
      <c r="U2270" s="240"/>
      <c r="V2270" s="274" t="e">
        <f>IF(C2270="",NA(),MATCH($B2270&amp;$C2270,'Smelter Look-up'!$J:$J,0))</f>
        <v>#N/A</v>
      </c>
      <c r="W2270" s="275"/>
      <c r="X2270" s="275">
        <f t="shared" ca="1" si="322"/>
        <v>0</v>
      </c>
      <c r="Y2270" s="275"/>
      <c r="Z2270" s="275"/>
      <c r="AB2270" s="277" t="str">
        <f t="shared" si="323"/>
        <v/>
      </c>
    </row>
    <row r="2271" spans="1:28" s="276" customFormat="1" ht="20.25">
      <c r="A2271" s="330"/>
      <c r="B2271" s="216" t="str">
        <f>IF(LEN(A2271)=0,"",INDEX('Smelter Look-up'!$A:$A,MATCH($A2271,'Smelter Look-up'!$E:$E,0)))</f>
        <v/>
      </c>
      <c r="C2271" s="220" t="str">
        <f>IF(LEN(A2271)=0,"",INDEX('Smelter Look-up'!$C:$C,MATCH($A2271,'Smelter Look-up'!$E:$E,0)))</f>
        <v/>
      </c>
      <c r="D2271" s="282"/>
      <c r="E2271" s="216" t="str">
        <f ca="1">IF(ISERROR($V2271),"",OFFSET('Smelter Look-up'!$D$4,$V2271-4,0)&amp;"")</f>
        <v/>
      </c>
      <c r="F2271" s="216" t="str">
        <f ca="1">IF(ISERROR($V2271),"",OFFSET('Smelter Look-up'!$E$4,$V2271-4,0))</f>
        <v/>
      </c>
      <c r="G2271" s="216" t="str">
        <f ca="1">IF(C2271=$X$4,"Enter smelter details",IF(ISERROR($V2271),"",OFFSET('Smelter Look-up'!$F$4,$V2271-4,0)))</f>
        <v/>
      </c>
      <c r="H2271" s="217" t="str">
        <f ca="1">IF(ISERROR($V2271),"",OFFSET('Smelter Look-up'!$G$4,$V2271-4,0))</f>
        <v/>
      </c>
      <c r="I2271" s="218" t="str">
        <f ca="1">IF(ISERROR($V2271),"",OFFSET('Smelter Look-up'!$H$4,$V2271-4,0))</f>
        <v/>
      </c>
      <c r="J2271" s="218" t="str">
        <f ca="1">IF(ISERROR($V2271),"",OFFSET('Smelter Look-up'!$I$4,$V2271-4,0))</f>
        <v/>
      </c>
      <c r="K2271" s="272"/>
      <c r="L2271" s="272"/>
      <c r="M2271" s="272"/>
      <c r="N2271" s="272"/>
      <c r="O2271" s="272"/>
      <c r="P2271" s="219"/>
      <c r="Q2271" s="273"/>
      <c r="R2271" s="216" t="str">
        <f ca="1">IF(ISERROR($V2271),"",OFFSET('Smelter Look-up'!$C$4,$V2271-4,0)&amp;"")</f>
        <v/>
      </c>
      <c r="S2271" s="224" t="str">
        <f t="shared" ca="1" si="321"/>
        <v/>
      </c>
      <c r="T2271" s="224" t="str">
        <f ca="1">IF(B2271="","",IF(ISERROR(MATCH($J2271,SorP!$B$1:$B$6230,0)),"",INDIRECT("'SorP'!$A$"&amp;MATCH($J2271,SorP!$B$1:$B$6230,0))))</f>
        <v/>
      </c>
      <c r="U2271" s="240"/>
      <c r="V2271" s="274" t="e">
        <f>IF(C2271="",NA(),MATCH($B2271&amp;$C2271,'Smelter Look-up'!$J:$J,0))</f>
        <v>#N/A</v>
      </c>
      <c r="W2271" s="275"/>
      <c r="X2271" s="275">
        <f t="shared" ca="1" si="322"/>
        <v>0</v>
      </c>
      <c r="Y2271" s="275"/>
      <c r="Z2271" s="275"/>
      <c r="AB2271" s="277" t="str">
        <f t="shared" si="323"/>
        <v/>
      </c>
    </row>
    <row r="2272" spans="1:28" s="276" customFormat="1" ht="20.25">
      <c r="A2272" s="330"/>
      <c r="B2272" s="216" t="str">
        <f>IF(LEN(A2272)=0,"",INDEX('Smelter Look-up'!$A:$A,MATCH($A2272,'Smelter Look-up'!$E:$E,0)))</f>
        <v/>
      </c>
      <c r="C2272" s="220" t="str">
        <f>IF(LEN(A2272)=0,"",INDEX('Smelter Look-up'!$C:$C,MATCH($A2272,'Smelter Look-up'!$E:$E,0)))</f>
        <v/>
      </c>
      <c r="D2272" s="282"/>
      <c r="E2272" s="216" t="str">
        <f ca="1">IF(ISERROR($V2272),"",OFFSET('Smelter Look-up'!$D$4,$V2272-4,0)&amp;"")</f>
        <v/>
      </c>
      <c r="F2272" s="216" t="str">
        <f ca="1">IF(ISERROR($V2272),"",OFFSET('Smelter Look-up'!$E$4,$V2272-4,0))</f>
        <v/>
      </c>
      <c r="G2272" s="216" t="str">
        <f ca="1">IF(C2272=$X$4,"Enter smelter details",IF(ISERROR($V2272),"",OFFSET('Smelter Look-up'!$F$4,$V2272-4,0)))</f>
        <v/>
      </c>
      <c r="H2272" s="217" t="str">
        <f ca="1">IF(ISERROR($V2272),"",OFFSET('Smelter Look-up'!$G$4,$V2272-4,0))</f>
        <v/>
      </c>
      <c r="I2272" s="218" t="str">
        <f ca="1">IF(ISERROR($V2272),"",OFFSET('Smelter Look-up'!$H$4,$V2272-4,0))</f>
        <v/>
      </c>
      <c r="J2272" s="218" t="str">
        <f ca="1">IF(ISERROR($V2272),"",OFFSET('Smelter Look-up'!$I$4,$V2272-4,0))</f>
        <v/>
      </c>
      <c r="K2272" s="272"/>
      <c r="L2272" s="272"/>
      <c r="M2272" s="272"/>
      <c r="N2272" s="272"/>
      <c r="O2272" s="272"/>
      <c r="P2272" s="219"/>
      <c r="Q2272" s="273"/>
      <c r="R2272" s="216" t="str">
        <f ca="1">IF(ISERROR($V2272),"",OFFSET('Smelter Look-up'!$C$4,$V2272-4,0)&amp;"")</f>
        <v/>
      </c>
      <c r="S2272" s="224" t="str">
        <f t="shared" ca="1" si="321"/>
        <v/>
      </c>
      <c r="T2272" s="224" t="str">
        <f ca="1">IF(B2272="","",IF(ISERROR(MATCH($J2272,SorP!$B$1:$B$6230,0)),"",INDIRECT("'SorP'!$A$"&amp;MATCH($J2272,SorP!$B$1:$B$6230,0))))</f>
        <v/>
      </c>
      <c r="U2272" s="240"/>
      <c r="V2272" s="274" t="e">
        <f>IF(C2272="",NA(),MATCH($B2272&amp;$C2272,'Smelter Look-up'!$J:$J,0))</f>
        <v>#N/A</v>
      </c>
      <c r="W2272" s="275"/>
      <c r="X2272" s="275">
        <f t="shared" ca="1" si="322"/>
        <v>0</v>
      </c>
      <c r="Y2272" s="275"/>
      <c r="Z2272" s="275"/>
      <c r="AB2272" s="277" t="str">
        <f t="shared" si="323"/>
        <v/>
      </c>
    </row>
    <row r="2273" spans="1:28" s="276" customFormat="1" ht="20.25">
      <c r="A2273" s="330"/>
      <c r="B2273" s="216" t="str">
        <f>IF(LEN(A2273)=0,"",INDEX('Smelter Look-up'!$A:$A,MATCH($A2273,'Smelter Look-up'!$E:$E,0)))</f>
        <v/>
      </c>
      <c r="C2273" s="220" t="str">
        <f>IF(LEN(A2273)=0,"",INDEX('Smelter Look-up'!$C:$C,MATCH($A2273,'Smelter Look-up'!$E:$E,0)))</f>
        <v/>
      </c>
      <c r="D2273" s="282"/>
      <c r="E2273" s="216" t="str">
        <f ca="1">IF(ISERROR($V2273),"",OFFSET('Smelter Look-up'!$D$4,$V2273-4,0)&amp;"")</f>
        <v/>
      </c>
      <c r="F2273" s="216" t="str">
        <f ca="1">IF(ISERROR($V2273),"",OFFSET('Smelter Look-up'!$E$4,$V2273-4,0))</f>
        <v/>
      </c>
      <c r="G2273" s="216" t="str">
        <f ca="1">IF(C2273=$X$4,"Enter smelter details",IF(ISERROR($V2273),"",OFFSET('Smelter Look-up'!$F$4,$V2273-4,0)))</f>
        <v/>
      </c>
      <c r="H2273" s="217" t="str">
        <f ca="1">IF(ISERROR($V2273),"",OFFSET('Smelter Look-up'!$G$4,$V2273-4,0))</f>
        <v/>
      </c>
      <c r="I2273" s="218" t="str">
        <f ca="1">IF(ISERROR($V2273),"",OFFSET('Smelter Look-up'!$H$4,$V2273-4,0))</f>
        <v/>
      </c>
      <c r="J2273" s="218" t="str">
        <f ca="1">IF(ISERROR($V2273),"",OFFSET('Smelter Look-up'!$I$4,$V2273-4,0))</f>
        <v/>
      </c>
      <c r="K2273" s="272"/>
      <c r="L2273" s="272"/>
      <c r="M2273" s="272"/>
      <c r="N2273" s="272"/>
      <c r="O2273" s="272"/>
      <c r="P2273" s="219"/>
      <c r="Q2273" s="273"/>
      <c r="R2273" s="216" t="str">
        <f ca="1">IF(ISERROR($V2273),"",OFFSET('Smelter Look-up'!$C$4,$V2273-4,0)&amp;"")</f>
        <v/>
      </c>
      <c r="S2273" s="224" t="str">
        <f t="shared" ca="1" si="321"/>
        <v/>
      </c>
      <c r="T2273" s="224" t="str">
        <f ca="1">IF(B2273="","",IF(ISERROR(MATCH($J2273,SorP!$B$1:$B$6230,0)),"",INDIRECT("'SorP'!$A$"&amp;MATCH($J2273,SorP!$B$1:$B$6230,0))))</f>
        <v/>
      </c>
      <c r="U2273" s="240"/>
      <c r="V2273" s="274" t="e">
        <f>IF(C2273="",NA(),MATCH($B2273&amp;$C2273,'Smelter Look-up'!$J:$J,0))</f>
        <v>#N/A</v>
      </c>
      <c r="W2273" s="275"/>
      <c r="X2273" s="275">
        <f t="shared" ca="1" si="322"/>
        <v>0</v>
      </c>
      <c r="Y2273" s="275"/>
      <c r="Z2273" s="275"/>
      <c r="AB2273" s="277" t="str">
        <f t="shared" si="323"/>
        <v/>
      </c>
    </row>
    <row r="2274" spans="1:28" s="276" customFormat="1" ht="20.25">
      <c r="A2274" s="330"/>
      <c r="B2274" s="216" t="str">
        <f>IF(LEN(A2274)=0,"",INDEX('Smelter Look-up'!$A:$A,MATCH($A2274,'Smelter Look-up'!$E:$E,0)))</f>
        <v/>
      </c>
      <c r="C2274" s="220" t="str">
        <f>IF(LEN(A2274)=0,"",INDEX('Smelter Look-up'!$C:$C,MATCH($A2274,'Smelter Look-up'!$E:$E,0)))</f>
        <v/>
      </c>
      <c r="D2274" s="282"/>
      <c r="E2274" s="216" t="str">
        <f ca="1">IF(ISERROR($V2274),"",OFFSET('Smelter Look-up'!$D$4,$V2274-4,0)&amp;"")</f>
        <v/>
      </c>
      <c r="F2274" s="216" t="str">
        <f ca="1">IF(ISERROR($V2274),"",OFFSET('Smelter Look-up'!$E$4,$V2274-4,0))</f>
        <v/>
      </c>
      <c r="G2274" s="216" t="str">
        <f ca="1">IF(C2274=$X$4,"Enter smelter details",IF(ISERROR($V2274),"",OFFSET('Smelter Look-up'!$F$4,$V2274-4,0)))</f>
        <v/>
      </c>
      <c r="H2274" s="217" t="str">
        <f ca="1">IF(ISERROR($V2274),"",OFFSET('Smelter Look-up'!$G$4,$V2274-4,0))</f>
        <v/>
      </c>
      <c r="I2274" s="218" t="str">
        <f ca="1">IF(ISERROR($V2274),"",OFFSET('Smelter Look-up'!$H$4,$V2274-4,0))</f>
        <v/>
      </c>
      <c r="J2274" s="218" t="str">
        <f ca="1">IF(ISERROR($V2274),"",OFFSET('Smelter Look-up'!$I$4,$V2274-4,0))</f>
        <v/>
      </c>
      <c r="K2274" s="272"/>
      <c r="L2274" s="272"/>
      <c r="M2274" s="272"/>
      <c r="N2274" s="272"/>
      <c r="O2274" s="272"/>
      <c r="P2274" s="219"/>
      <c r="Q2274" s="273"/>
      <c r="R2274" s="216" t="str">
        <f ca="1">IF(ISERROR($V2274),"",OFFSET('Smelter Look-up'!$C$4,$V2274-4,0)&amp;"")</f>
        <v/>
      </c>
      <c r="S2274" s="224" t="str">
        <f t="shared" ca="1" si="321"/>
        <v/>
      </c>
      <c r="T2274" s="224" t="str">
        <f ca="1">IF(B2274="","",IF(ISERROR(MATCH($J2274,SorP!$B$1:$B$6230,0)),"",INDIRECT("'SorP'!$A$"&amp;MATCH($J2274,SorP!$B$1:$B$6230,0))))</f>
        <v/>
      </c>
      <c r="U2274" s="240"/>
      <c r="V2274" s="274" t="e">
        <f>IF(C2274="",NA(),MATCH($B2274&amp;$C2274,'Smelter Look-up'!$J:$J,0))</f>
        <v>#N/A</v>
      </c>
      <c r="W2274" s="275"/>
      <c r="X2274" s="275">
        <f t="shared" ca="1" si="322"/>
        <v>0</v>
      </c>
      <c r="Y2274" s="275"/>
      <c r="Z2274" s="275"/>
      <c r="AB2274" s="277" t="str">
        <f t="shared" si="323"/>
        <v/>
      </c>
    </row>
    <row r="2275" spans="1:28" s="276" customFormat="1" ht="20.25">
      <c r="A2275" s="330"/>
      <c r="B2275" s="216" t="str">
        <f>IF(LEN(A2275)=0,"",INDEX('Smelter Look-up'!$A:$A,MATCH($A2275,'Smelter Look-up'!$E:$E,0)))</f>
        <v/>
      </c>
      <c r="C2275" s="220" t="str">
        <f>IF(LEN(A2275)=0,"",INDEX('Smelter Look-up'!$C:$C,MATCH($A2275,'Smelter Look-up'!$E:$E,0)))</f>
        <v/>
      </c>
      <c r="D2275" s="282"/>
      <c r="E2275" s="216" t="str">
        <f ca="1">IF(ISERROR($V2275),"",OFFSET('Smelter Look-up'!$D$4,$V2275-4,0)&amp;"")</f>
        <v/>
      </c>
      <c r="F2275" s="216" t="str">
        <f ca="1">IF(ISERROR($V2275),"",OFFSET('Smelter Look-up'!$E$4,$V2275-4,0))</f>
        <v/>
      </c>
      <c r="G2275" s="216" t="str">
        <f ca="1">IF(C2275=$X$4,"Enter smelter details",IF(ISERROR($V2275),"",OFFSET('Smelter Look-up'!$F$4,$V2275-4,0)))</f>
        <v/>
      </c>
      <c r="H2275" s="217" t="str">
        <f ca="1">IF(ISERROR($V2275),"",OFFSET('Smelter Look-up'!$G$4,$V2275-4,0))</f>
        <v/>
      </c>
      <c r="I2275" s="218" t="str">
        <f ca="1">IF(ISERROR($V2275),"",OFFSET('Smelter Look-up'!$H$4,$V2275-4,0))</f>
        <v/>
      </c>
      <c r="J2275" s="218" t="str">
        <f ca="1">IF(ISERROR($V2275),"",OFFSET('Smelter Look-up'!$I$4,$V2275-4,0))</f>
        <v/>
      </c>
      <c r="K2275" s="272"/>
      <c r="L2275" s="272"/>
      <c r="M2275" s="272"/>
      <c r="N2275" s="272"/>
      <c r="O2275" s="272"/>
      <c r="P2275" s="219"/>
      <c r="Q2275" s="273"/>
      <c r="R2275" s="216" t="str">
        <f ca="1">IF(ISERROR($V2275),"",OFFSET('Smelter Look-up'!$C$4,$V2275-4,0)&amp;"")</f>
        <v/>
      </c>
      <c r="S2275" s="224" t="str">
        <f t="shared" ca="1" si="321"/>
        <v/>
      </c>
      <c r="T2275" s="224" t="str">
        <f ca="1">IF(B2275="","",IF(ISERROR(MATCH($J2275,SorP!$B$1:$B$6230,0)),"",INDIRECT("'SorP'!$A$"&amp;MATCH($J2275,SorP!$B$1:$B$6230,0))))</f>
        <v/>
      </c>
      <c r="U2275" s="240"/>
      <c r="V2275" s="274" t="e">
        <f>IF(C2275="",NA(),MATCH($B2275&amp;$C2275,'Smelter Look-up'!$J:$J,0))</f>
        <v>#N/A</v>
      </c>
      <c r="W2275" s="275"/>
      <c r="X2275" s="275">
        <f t="shared" ca="1" si="322"/>
        <v>0</v>
      </c>
      <c r="Y2275" s="275"/>
      <c r="Z2275" s="275"/>
      <c r="AB2275" s="277" t="str">
        <f t="shared" si="323"/>
        <v/>
      </c>
    </row>
    <row r="2276" spans="1:28" s="276" customFormat="1" ht="20.25">
      <c r="A2276" s="330"/>
      <c r="B2276" s="216" t="str">
        <f>IF(LEN(A2276)=0,"",INDEX('Smelter Look-up'!$A:$A,MATCH($A2276,'Smelter Look-up'!$E:$E,0)))</f>
        <v/>
      </c>
      <c r="C2276" s="220" t="str">
        <f>IF(LEN(A2276)=0,"",INDEX('Smelter Look-up'!$C:$C,MATCH($A2276,'Smelter Look-up'!$E:$E,0)))</f>
        <v/>
      </c>
      <c r="D2276" s="282"/>
      <c r="E2276" s="216" t="str">
        <f ca="1">IF(ISERROR($V2276),"",OFFSET('Smelter Look-up'!$D$4,$V2276-4,0)&amp;"")</f>
        <v/>
      </c>
      <c r="F2276" s="216" t="str">
        <f ca="1">IF(ISERROR($V2276),"",OFFSET('Smelter Look-up'!$E$4,$V2276-4,0))</f>
        <v/>
      </c>
      <c r="G2276" s="216" t="str">
        <f ca="1">IF(C2276=$X$4,"Enter smelter details",IF(ISERROR($V2276),"",OFFSET('Smelter Look-up'!$F$4,$V2276-4,0)))</f>
        <v/>
      </c>
      <c r="H2276" s="217" t="str">
        <f ca="1">IF(ISERROR($V2276),"",OFFSET('Smelter Look-up'!$G$4,$V2276-4,0))</f>
        <v/>
      </c>
      <c r="I2276" s="218" t="str">
        <f ca="1">IF(ISERROR($V2276),"",OFFSET('Smelter Look-up'!$H$4,$V2276-4,0))</f>
        <v/>
      </c>
      <c r="J2276" s="218" t="str">
        <f ca="1">IF(ISERROR($V2276),"",OFFSET('Smelter Look-up'!$I$4,$V2276-4,0))</f>
        <v/>
      </c>
      <c r="K2276" s="272"/>
      <c r="L2276" s="272"/>
      <c r="M2276" s="272"/>
      <c r="N2276" s="272"/>
      <c r="O2276" s="272"/>
      <c r="P2276" s="219"/>
      <c r="Q2276" s="273"/>
      <c r="R2276" s="216" t="str">
        <f ca="1">IF(ISERROR($V2276),"",OFFSET('Smelter Look-up'!$C$4,$V2276-4,0)&amp;"")</f>
        <v/>
      </c>
      <c r="S2276" s="224" t="str">
        <f t="shared" ca="1" si="321"/>
        <v/>
      </c>
      <c r="T2276" s="224" t="str">
        <f ca="1">IF(B2276="","",IF(ISERROR(MATCH($J2276,SorP!$B$1:$B$6230,0)),"",INDIRECT("'SorP'!$A$"&amp;MATCH($J2276,SorP!$B$1:$B$6230,0))))</f>
        <v/>
      </c>
      <c r="U2276" s="240"/>
      <c r="V2276" s="274" t="e">
        <f>IF(C2276="",NA(),MATCH($B2276&amp;$C2276,'Smelter Look-up'!$J:$J,0))</f>
        <v>#N/A</v>
      </c>
      <c r="W2276" s="275"/>
      <c r="X2276" s="275">
        <f t="shared" ca="1" si="322"/>
        <v>0</v>
      </c>
      <c r="Y2276" s="275"/>
      <c r="Z2276" s="275"/>
      <c r="AB2276" s="277" t="str">
        <f t="shared" si="323"/>
        <v/>
      </c>
    </row>
    <row r="2277" spans="1:28" s="276" customFormat="1" ht="20.25">
      <c r="A2277" s="330"/>
      <c r="B2277" s="216" t="str">
        <f>IF(LEN(A2277)=0,"",INDEX('Smelter Look-up'!$A:$A,MATCH($A2277,'Smelter Look-up'!$E:$E,0)))</f>
        <v/>
      </c>
      <c r="C2277" s="220" t="str">
        <f>IF(LEN(A2277)=0,"",INDEX('Smelter Look-up'!$C:$C,MATCH($A2277,'Smelter Look-up'!$E:$E,0)))</f>
        <v/>
      </c>
      <c r="D2277" s="282"/>
      <c r="E2277" s="216" t="str">
        <f ca="1">IF(ISERROR($V2277),"",OFFSET('Smelter Look-up'!$D$4,$V2277-4,0)&amp;"")</f>
        <v/>
      </c>
      <c r="F2277" s="216" t="str">
        <f ca="1">IF(ISERROR($V2277),"",OFFSET('Smelter Look-up'!$E$4,$V2277-4,0))</f>
        <v/>
      </c>
      <c r="G2277" s="216" t="str">
        <f ca="1">IF(C2277=$X$4,"Enter smelter details",IF(ISERROR($V2277),"",OFFSET('Smelter Look-up'!$F$4,$V2277-4,0)))</f>
        <v/>
      </c>
      <c r="H2277" s="217" t="str">
        <f ca="1">IF(ISERROR($V2277),"",OFFSET('Smelter Look-up'!$G$4,$V2277-4,0))</f>
        <v/>
      </c>
      <c r="I2277" s="218" t="str">
        <f ca="1">IF(ISERROR($V2277),"",OFFSET('Smelter Look-up'!$H$4,$V2277-4,0))</f>
        <v/>
      </c>
      <c r="J2277" s="218" t="str">
        <f ca="1">IF(ISERROR($V2277),"",OFFSET('Smelter Look-up'!$I$4,$V2277-4,0))</f>
        <v/>
      </c>
      <c r="K2277" s="272"/>
      <c r="L2277" s="272"/>
      <c r="M2277" s="272"/>
      <c r="N2277" s="272"/>
      <c r="O2277" s="272"/>
      <c r="P2277" s="219"/>
      <c r="Q2277" s="273"/>
      <c r="R2277" s="216" t="str">
        <f ca="1">IF(ISERROR($V2277),"",OFFSET('Smelter Look-up'!$C$4,$V2277-4,0)&amp;"")</f>
        <v/>
      </c>
      <c r="S2277" s="224" t="str">
        <f t="shared" ca="1" si="321"/>
        <v/>
      </c>
      <c r="T2277" s="224" t="str">
        <f ca="1">IF(B2277="","",IF(ISERROR(MATCH($J2277,SorP!$B$1:$B$6230,0)),"",INDIRECT("'SorP'!$A$"&amp;MATCH($J2277,SorP!$B$1:$B$6230,0))))</f>
        <v/>
      </c>
      <c r="U2277" s="240"/>
      <c r="V2277" s="274" t="e">
        <f>IF(C2277="",NA(),MATCH($B2277&amp;$C2277,'Smelter Look-up'!$J:$J,0))</f>
        <v>#N/A</v>
      </c>
      <c r="W2277" s="275"/>
      <c r="X2277" s="275">
        <f t="shared" ca="1" si="322"/>
        <v>0</v>
      </c>
      <c r="Y2277" s="275"/>
      <c r="Z2277" s="275"/>
      <c r="AB2277" s="277" t="str">
        <f t="shared" si="323"/>
        <v/>
      </c>
    </row>
    <row r="2278" spans="1:28" s="276" customFormat="1" ht="20.25">
      <c r="A2278" s="330"/>
      <c r="B2278" s="216" t="str">
        <f>IF(LEN(A2278)=0,"",INDEX('Smelter Look-up'!$A:$A,MATCH($A2278,'Smelter Look-up'!$E:$E,0)))</f>
        <v/>
      </c>
      <c r="C2278" s="220" t="str">
        <f>IF(LEN(A2278)=0,"",INDEX('Smelter Look-up'!$C:$C,MATCH($A2278,'Smelter Look-up'!$E:$E,0)))</f>
        <v/>
      </c>
      <c r="D2278" s="282"/>
      <c r="E2278" s="216" t="str">
        <f ca="1">IF(ISERROR($V2278),"",OFFSET('Smelter Look-up'!$D$4,$V2278-4,0)&amp;"")</f>
        <v/>
      </c>
      <c r="F2278" s="216" t="str">
        <f ca="1">IF(ISERROR($V2278),"",OFFSET('Smelter Look-up'!$E$4,$V2278-4,0))</f>
        <v/>
      </c>
      <c r="G2278" s="216" t="str">
        <f ca="1">IF(C2278=$X$4,"Enter smelter details",IF(ISERROR($V2278),"",OFFSET('Smelter Look-up'!$F$4,$V2278-4,0)))</f>
        <v/>
      </c>
      <c r="H2278" s="217" t="str">
        <f ca="1">IF(ISERROR($V2278),"",OFFSET('Smelter Look-up'!$G$4,$V2278-4,0))</f>
        <v/>
      </c>
      <c r="I2278" s="218" t="str">
        <f ca="1">IF(ISERROR($V2278),"",OFFSET('Smelter Look-up'!$H$4,$V2278-4,0))</f>
        <v/>
      </c>
      <c r="J2278" s="218" t="str">
        <f ca="1">IF(ISERROR($V2278),"",OFFSET('Smelter Look-up'!$I$4,$V2278-4,0))</f>
        <v/>
      </c>
      <c r="K2278" s="272"/>
      <c r="L2278" s="272"/>
      <c r="M2278" s="272"/>
      <c r="N2278" s="272"/>
      <c r="O2278" s="272"/>
      <c r="P2278" s="219"/>
      <c r="Q2278" s="273"/>
      <c r="R2278" s="216" t="str">
        <f ca="1">IF(ISERROR($V2278),"",OFFSET('Smelter Look-up'!$C$4,$V2278-4,0)&amp;"")</f>
        <v/>
      </c>
      <c r="S2278" s="224" t="str">
        <f t="shared" ca="1" si="321"/>
        <v/>
      </c>
      <c r="T2278" s="224" t="str">
        <f ca="1">IF(B2278="","",IF(ISERROR(MATCH($J2278,SorP!$B$1:$B$6230,0)),"",INDIRECT("'SorP'!$A$"&amp;MATCH($J2278,SorP!$B$1:$B$6230,0))))</f>
        <v/>
      </c>
      <c r="U2278" s="240"/>
      <c r="V2278" s="274" t="e">
        <f>IF(C2278="",NA(),MATCH($B2278&amp;$C2278,'Smelter Look-up'!$J:$J,0))</f>
        <v>#N/A</v>
      </c>
      <c r="W2278" s="275"/>
      <c r="X2278" s="275">
        <f t="shared" ca="1" si="322"/>
        <v>0</v>
      </c>
      <c r="Y2278" s="275"/>
      <c r="Z2278" s="275"/>
      <c r="AB2278" s="277" t="str">
        <f t="shared" si="323"/>
        <v/>
      </c>
    </row>
    <row r="2279" spans="1:28" s="276" customFormat="1" ht="20.25">
      <c r="A2279" s="330"/>
      <c r="B2279" s="216" t="str">
        <f>IF(LEN(A2279)=0,"",INDEX('Smelter Look-up'!$A:$A,MATCH($A2279,'Smelter Look-up'!$E:$E,0)))</f>
        <v/>
      </c>
      <c r="C2279" s="220" t="str">
        <f>IF(LEN(A2279)=0,"",INDEX('Smelter Look-up'!$C:$C,MATCH($A2279,'Smelter Look-up'!$E:$E,0)))</f>
        <v/>
      </c>
      <c r="D2279" s="282"/>
      <c r="E2279" s="216" t="str">
        <f ca="1">IF(ISERROR($V2279),"",OFFSET('Smelter Look-up'!$D$4,$V2279-4,0)&amp;"")</f>
        <v/>
      </c>
      <c r="F2279" s="216" t="str">
        <f ca="1">IF(ISERROR($V2279),"",OFFSET('Smelter Look-up'!$E$4,$V2279-4,0))</f>
        <v/>
      </c>
      <c r="G2279" s="216" t="str">
        <f ca="1">IF(C2279=$X$4,"Enter smelter details",IF(ISERROR($V2279),"",OFFSET('Smelter Look-up'!$F$4,$V2279-4,0)))</f>
        <v/>
      </c>
      <c r="H2279" s="217" t="str">
        <f ca="1">IF(ISERROR($V2279),"",OFFSET('Smelter Look-up'!$G$4,$V2279-4,0))</f>
        <v/>
      </c>
      <c r="I2279" s="218" t="str">
        <f ca="1">IF(ISERROR($V2279),"",OFFSET('Smelter Look-up'!$H$4,$V2279-4,0))</f>
        <v/>
      </c>
      <c r="J2279" s="218" t="str">
        <f ca="1">IF(ISERROR($V2279),"",OFFSET('Smelter Look-up'!$I$4,$V2279-4,0))</f>
        <v/>
      </c>
      <c r="K2279" s="272"/>
      <c r="L2279" s="272"/>
      <c r="M2279" s="272"/>
      <c r="N2279" s="272"/>
      <c r="O2279" s="272"/>
      <c r="P2279" s="219"/>
      <c r="Q2279" s="273"/>
      <c r="R2279" s="216" t="str">
        <f ca="1">IF(ISERROR($V2279),"",OFFSET('Smelter Look-up'!$C$4,$V2279-4,0)&amp;"")</f>
        <v/>
      </c>
      <c r="S2279" s="224" t="str">
        <f t="shared" ca="1" si="321"/>
        <v/>
      </c>
      <c r="T2279" s="224" t="str">
        <f ca="1">IF(B2279="","",IF(ISERROR(MATCH($J2279,SorP!$B$1:$B$6230,0)),"",INDIRECT("'SorP'!$A$"&amp;MATCH($J2279,SorP!$B$1:$B$6230,0))))</f>
        <v/>
      </c>
      <c r="U2279" s="240"/>
      <c r="V2279" s="274" t="e">
        <f>IF(C2279="",NA(),MATCH($B2279&amp;$C2279,'Smelter Look-up'!$J:$J,0))</f>
        <v>#N/A</v>
      </c>
      <c r="W2279" s="275"/>
      <c r="X2279" s="275">
        <f t="shared" ca="1" si="322"/>
        <v>0</v>
      </c>
      <c r="Y2279" s="275"/>
      <c r="Z2279" s="275"/>
      <c r="AB2279" s="277" t="str">
        <f t="shared" si="323"/>
        <v/>
      </c>
    </row>
    <row r="2280" spans="1:28" s="276" customFormat="1" ht="20.25">
      <c r="A2280" s="330"/>
      <c r="B2280" s="216" t="str">
        <f>IF(LEN(A2280)=0,"",INDEX('Smelter Look-up'!$A:$A,MATCH($A2280,'Smelter Look-up'!$E:$E,0)))</f>
        <v/>
      </c>
      <c r="C2280" s="220" t="str">
        <f>IF(LEN(A2280)=0,"",INDEX('Smelter Look-up'!$C:$C,MATCH($A2280,'Smelter Look-up'!$E:$E,0)))</f>
        <v/>
      </c>
      <c r="D2280" s="282"/>
      <c r="E2280" s="216" t="str">
        <f ca="1">IF(ISERROR($V2280),"",OFFSET('Smelter Look-up'!$D$4,$V2280-4,0)&amp;"")</f>
        <v/>
      </c>
      <c r="F2280" s="216" t="str">
        <f ca="1">IF(ISERROR($V2280),"",OFFSET('Smelter Look-up'!$E$4,$V2280-4,0))</f>
        <v/>
      </c>
      <c r="G2280" s="216" t="str">
        <f ca="1">IF(C2280=$X$4,"Enter smelter details",IF(ISERROR($V2280),"",OFFSET('Smelter Look-up'!$F$4,$V2280-4,0)))</f>
        <v/>
      </c>
      <c r="H2280" s="217" t="str">
        <f ca="1">IF(ISERROR($V2280),"",OFFSET('Smelter Look-up'!$G$4,$V2280-4,0))</f>
        <v/>
      </c>
      <c r="I2280" s="218" t="str">
        <f ca="1">IF(ISERROR($V2280),"",OFFSET('Smelter Look-up'!$H$4,$V2280-4,0))</f>
        <v/>
      </c>
      <c r="J2280" s="218" t="str">
        <f ca="1">IF(ISERROR($V2280),"",OFFSET('Smelter Look-up'!$I$4,$V2280-4,0))</f>
        <v/>
      </c>
      <c r="K2280" s="272"/>
      <c r="L2280" s="272"/>
      <c r="M2280" s="272"/>
      <c r="N2280" s="272"/>
      <c r="O2280" s="272"/>
      <c r="P2280" s="219"/>
      <c r="Q2280" s="273"/>
      <c r="R2280" s="216" t="str">
        <f ca="1">IF(ISERROR($V2280),"",OFFSET('Smelter Look-up'!$C$4,$V2280-4,0)&amp;"")</f>
        <v/>
      </c>
      <c r="S2280" s="224" t="str">
        <f t="shared" ca="1" si="321"/>
        <v/>
      </c>
      <c r="T2280" s="224" t="str">
        <f ca="1">IF(B2280="","",IF(ISERROR(MATCH($J2280,SorP!$B$1:$B$6230,0)),"",INDIRECT("'SorP'!$A$"&amp;MATCH($J2280,SorP!$B$1:$B$6230,0))))</f>
        <v/>
      </c>
      <c r="U2280" s="240"/>
      <c r="V2280" s="274" t="e">
        <f>IF(C2280="",NA(),MATCH($B2280&amp;$C2280,'Smelter Look-up'!$J:$J,0))</f>
        <v>#N/A</v>
      </c>
      <c r="W2280" s="275"/>
      <c r="X2280" s="275">
        <f t="shared" ca="1" si="322"/>
        <v>0</v>
      </c>
      <c r="Y2280" s="275"/>
      <c r="Z2280" s="275"/>
      <c r="AB2280" s="277" t="str">
        <f t="shared" si="323"/>
        <v/>
      </c>
    </row>
    <row r="2281" spans="1:28" s="276" customFormat="1" ht="20.25">
      <c r="A2281" s="330"/>
      <c r="B2281" s="216" t="str">
        <f>IF(LEN(A2281)=0,"",INDEX('Smelter Look-up'!$A:$A,MATCH($A2281,'Smelter Look-up'!$E:$E,0)))</f>
        <v/>
      </c>
      <c r="C2281" s="220" t="str">
        <f>IF(LEN(A2281)=0,"",INDEX('Smelter Look-up'!$C:$C,MATCH($A2281,'Smelter Look-up'!$E:$E,0)))</f>
        <v/>
      </c>
      <c r="D2281" s="282"/>
      <c r="E2281" s="216" t="str">
        <f ca="1">IF(ISERROR($V2281),"",OFFSET('Smelter Look-up'!$D$4,$V2281-4,0)&amp;"")</f>
        <v/>
      </c>
      <c r="F2281" s="216" t="str">
        <f ca="1">IF(ISERROR($V2281),"",OFFSET('Smelter Look-up'!$E$4,$V2281-4,0))</f>
        <v/>
      </c>
      <c r="G2281" s="216" t="str">
        <f ca="1">IF(C2281=$X$4,"Enter smelter details",IF(ISERROR($V2281),"",OFFSET('Smelter Look-up'!$F$4,$V2281-4,0)))</f>
        <v/>
      </c>
      <c r="H2281" s="217" t="str">
        <f ca="1">IF(ISERROR($V2281),"",OFFSET('Smelter Look-up'!$G$4,$V2281-4,0))</f>
        <v/>
      </c>
      <c r="I2281" s="218" t="str">
        <f ca="1">IF(ISERROR($V2281),"",OFFSET('Smelter Look-up'!$H$4,$V2281-4,0))</f>
        <v/>
      </c>
      <c r="J2281" s="218" t="str">
        <f ca="1">IF(ISERROR($V2281),"",OFFSET('Smelter Look-up'!$I$4,$V2281-4,0))</f>
        <v/>
      </c>
      <c r="K2281" s="272"/>
      <c r="L2281" s="272"/>
      <c r="M2281" s="272"/>
      <c r="N2281" s="272"/>
      <c r="O2281" s="272"/>
      <c r="P2281" s="219"/>
      <c r="Q2281" s="273"/>
      <c r="R2281" s="216" t="str">
        <f ca="1">IF(ISERROR($V2281),"",OFFSET('Smelter Look-up'!$C$4,$V2281-4,0)&amp;"")</f>
        <v/>
      </c>
      <c r="S2281" s="224" t="str">
        <f t="shared" ca="1" si="321"/>
        <v/>
      </c>
      <c r="T2281" s="224" t="str">
        <f ca="1">IF(B2281="","",IF(ISERROR(MATCH($J2281,SorP!$B$1:$B$6230,0)),"",INDIRECT("'SorP'!$A$"&amp;MATCH($J2281,SorP!$B$1:$B$6230,0))))</f>
        <v/>
      </c>
      <c r="U2281" s="240"/>
      <c r="V2281" s="274" t="e">
        <f>IF(C2281="",NA(),MATCH($B2281&amp;$C2281,'Smelter Look-up'!$J:$J,0))</f>
        <v>#N/A</v>
      </c>
      <c r="W2281" s="275"/>
      <c r="X2281" s="275">
        <f t="shared" ca="1" si="322"/>
        <v>0</v>
      </c>
      <c r="Y2281" s="275"/>
      <c r="Z2281" s="275"/>
      <c r="AB2281" s="277" t="str">
        <f t="shared" si="323"/>
        <v/>
      </c>
    </row>
    <row r="2282" spans="1:28" s="276" customFormat="1" ht="20.25">
      <c r="A2282" s="330"/>
      <c r="B2282" s="216" t="str">
        <f>IF(LEN(A2282)=0,"",INDEX('Smelter Look-up'!$A:$A,MATCH($A2282,'Smelter Look-up'!$E:$E,0)))</f>
        <v/>
      </c>
      <c r="C2282" s="220" t="str">
        <f>IF(LEN(A2282)=0,"",INDEX('Smelter Look-up'!$C:$C,MATCH($A2282,'Smelter Look-up'!$E:$E,0)))</f>
        <v/>
      </c>
      <c r="D2282" s="282"/>
      <c r="E2282" s="216" t="str">
        <f ca="1">IF(ISERROR($V2282),"",OFFSET('Smelter Look-up'!$D$4,$V2282-4,0)&amp;"")</f>
        <v/>
      </c>
      <c r="F2282" s="216" t="str">
        <f ca="1">IF(ISERROR($V2282),"",OFFSET('Smelter Look-up'!$E$4,$V2282-4,0))</f>
        <v/>
      </c>
      <c r="G2282" s="216" t="str">
        <f ca="1">IF(C2282=$X$4,"Enter smelter details",IF(ISERROR($V2282),"",OFFSET('Smelter Look-up'!$F$4,$V2282-4,0)))</f>
        <v/>
      </c>
      <c r="H2282" s="217" t="str">
        <f ca="1">IF(ISERROR($V2282),"",OFFSET('Smelter Look-up'!$G$4,$V2282-4,0))</f>
        <v/>
      </c>
      <c r="I2282" s="218" t="str">
        <f ca="1">IF(ISERROR($V2282),"",OFFSET('Smelter Look-up'!$H$4,$V2282-4,0))</f>
        <v/>
      </c>
      <c r="J2282" s="218" t="str">
        <f ca="1">IF(ISERROR($V2282),"",OFFSET('Smelter Look-up'!$I$4,$V2282-4,0))</f>
        <v/>
      </c>
      <c r="K2282" s="272"/>
      <c r="L2282" s="272"/>
      <c r="M2282" s="272"/>
      <c r="N2282" s="272"/>
      <c r="O2282" s="272"/>
      <c r="P2282" s="219"/>
      <c r="Q2282" s="273"/>
      <c r="R2282" s="216" t="str">
        <f ca="1">IF(ISERROR($V2282),"",OFFSET('Smelter Look-up'!$C$4,$V2282-4,0)&amp;"")</f>
        <v/>
      </c>
      <c r="S2282" s="224" t="str">
        <f t="shared" ca="1" si="321"/>
        <v/>
      </c>
      <c r="T2282" s="224" t="str">
        <f ca="1">IF(B2282="","",IF(ISERROR(MATCH($J2282,SorP!$B$1:$B$6230,0)),"",INDIRECT("'SorP'!$A$"&amp;MATCH($J2282,SorP!$B$1:$B$6230,0))))</f>
        <v/>
      </c>
      <c r="U2282" s="240"/>
      <c r="V2282" s="274" t="e">
        <f>IF(C2282="",NA(),MATCH($B2282&amp;$C2282,'Smelter Look-up'!$J:$J,0))</f>
        <v>#N/A</v>
      </c>
      <c r="W2282" s="275"/>
      <c r="X2282" s="275">
        <f t="shared" ca="1" si="322"/>
        <v>0</v>
      </c>
      <c r="Y2282" s="275"/>
      <c r="Z2282" s="275"/>
      <c r="AB2282" s="277" t="str">
        <f t="shared" si="323"/>
        <v/>
      </c>
    </row>
    <row r="2283" spans="1:28" s="276" customFormat="1" ht="20.25">
      <c r="A2283" s="330"/>
      <c r="B2283" s="216" t="str">
        <f>IF(LEN(A2283)=0,"",INDEX('Smelter Look-up'!$A:$A,MATCH($A2283,'Smelter Look-up'!$E:$E,0)))</f>
        <v/>
      </c>
      <c r="C2283" s="220" t="str">
        <f>IF(LEN(A2283)=0,"",INDEX('Smelter Look-up'!$C:$C,MATCH($A2283,'Smelter Look-up'!$E:$E,0)))</f>
        <v/>
      </c>
      <c r="D2283" s="282"/>
      <c r="E2283" s="216" t="str">
        <f ca="1">IF(ISERROR($V2283),"",OFFSET('Smelter Look-up'!$D$4,$V2283-4,0)&amp;"")</f>
        <v/>
      </c>
      <c r="F2283" s="216" t="str">
        <f ca="1">IF(ISERROR($V2283),"",OFFSET('Smelter Look-up'!$E$4,$V2283-4,0))</f>
        <v/>
      </c>
      <c r="G2283" s="216" t="str">
        <f ca="1">IF(C2283=$X$4,"Enter smelter details",IF(ISERROR($V2283),"",OFFSET('Smelter Look-up'!$F$4,$V2283-4,0)))</f>
        <v/>
      </c>
      <c r="H2283" s="217" t="str">
        <f ca="1">IF(ISERROR($V2283),"",OFFSET('Smelter Look-up'!$G$4,$V2283-4,0))</f>
        <v/>
      </c>
      <c r="I2283" s="218" t="str">
        <f ca="1">IF(ISERROR($V2283),"",OFFSET('Smelter Look-up'!$H$4,$V2283-4,0))</f>
        <v/>
      </c>
      <c r="J2283" s="218" t="str">
        <f ca="1">IF(ISERROR($V2283),"",OFFSET('Smelter Look-up'!$I$4,$V2283-4,0))</f>
        <v/>
      </c>
      <c r="K2283" s="272"/>
      <c r="L2283" s="272"/>
      <c r="M2283" s="272"/>
      <c r="N2283" s="272"/>
      <c r="O2283" s="272"/>
      <c r="P2283" s="219"/>
      <c r="Q2283" s="273"/>
      <c r="R2283" s="216" t="str">
        <f ca="1">IF(ISERROR($V2283),"",OFFSET('Smelter Look-up'!$C$4,$V2283-4,0)&amp;"")</f>
        <v/>
      </c>
      <c r="S2283" s="224" t="str">
        <f t="shared" ca="1" si="321"/>
        <v/>
      </c>
      <c r="T2283" s="224" t="str">
        <f ca="1">IF(B2283="","",IF(ISERROR(MATCH($J2283,SorP!$B$1:$B$6230,0)),"",INDIRECT("'SorP'!$A$"&amp;MATCH($J2283,SorP!$B$1:$B$6230,0))))</f>
        <v/>
      </c>
      <c r="U2283" s="240"/>
      <c r="V2283" s="274" t="e">
        <f>IF(C2283="",NA(),MATCH($B2283&amp;$C2283,'Smelter Look-up'!$J:$J,0))</f>
        <v>#N/A</v>
      </c>
      <c r="W2283" s="275"/>
      <c r="X2283" s="275">
        <f t="shared" ca="1" si="322"/>
        <v>0</v>
      </c>
      <c r="Y2283" s="275"/>
      <c r="Z2283" s="275"/>
      <c r="AB2283" s="277" t="str">
        <f t="shared" si="323"/>
        <v/>
      </c>
    </row>
    <row r="2284" spans="1:28" s="276" customFormat="1" ht="20.25">
      <c r="A2284" s="330"/>
      <c r="B2284" s="216" t="str">
        <f>IF(LEN(A2284)=0,"",INDEX('Smelter Look-up'!$A:$A,MATCH($A2284,'Smelter Look-up'!$E:$E,0)))</f>
        <v/>
      </c>
      <c r="C2284" s="220" t="str">
        <f>IF(LEN(A2284)=0,"",INDEX('Smelter Look-up'!$C:$C,MATCH($A2284,'Smelter Look-up'!$E:$E,0)))</f>
        <v/>
      </c>
      <c r="D2284" s="282"/>
      <c r="E2284" s="216" t="str">
        <f ca="1">IF(ISERROR($V2284),"",OFFSET('Smelter Look-up'!$D$4,$V2284-4,0)&amp;"")</f>
        <v/>
      </c>
      <c r="F2284" s="216" t="str">
        <f ca="1">IF(ISERROR($V2284),"",OFFSET('Smelter Look-up'!$E$4,$V2284-4,0))</f>
        <v/>
      </c>
      <c r="G2284" s="216" t="str">
        <f ca="1">IF(C2284=$X$4,"Enter smelter details",IF(ISERROR($V2284),"",OFFSET('Smelter Look-up'!$F$4,$V2284-4,0)))</f>
        <v/>
      </c>
      <c r="H2284" s="217" t="str">
        <f ca="1">IF(ISERROR($V2284),"",OFFSET('Smelter Look-up'!$G$4,$V2284-4,0))</f>
        <v/>
      </c>
      <c r="I2284" s="218" t="str">
        <f ca="1">IF(ISERROR($V2284),"",OFFSET('Smelter Look-up'!$H$4,$V2284-4,0))</f>
        <v/>
      </c>
      <c r="J2284" s="218" t="str">
        <f ca="1">IF(ISERROR($V2284),"",OFFSET('Smelter Look-up'!$I$4,$V2284-4,0))</f>
        <v/>
      </c>
      <c r="K2284" s="272"/>
      <c r="L2284" s="272"/>
      <c r="M2284" s="272"/>
      <c r="N2284" s="272"/>
      <c r="O2284" s="272"/>
      <c r="P2284" s="219"/>
      <c r="Q2284" s="273"/>
      <c r="R2284" s="216" t="str">
        <f ca="1">IF(ISERROR($V2284),"",OFFSET('Smelter Look-up'!$C$4,$V2284-4,0)&amp;"")</f>
        <v/>
      </c>
      <c r="S2284" s="224" t="str">
        <f t="shared" ca="1" si="321"/>
        <v/>
      </c>
      <c r="T2284" s="224" t="str">
        <f ca="1">IF(B2284="","",IF(ISERROR(MATCH($J2284,SorP!$B$1:$B$6230,0)),"",INDIRECT("'SorP'!$A$"&amp;MATCH($J2284,SorP!$B$1:$B$6230,0))))</f>
        <v/>
      </c>
      <c r="U2284" s="240"/>
      <c r="V2284" s="274" t="e">
        <f>IF(C2284="",NA(),MATCH($B2284&amp;$C2284,'Smelter Look-up'!$J:$J,0))</f>
        <v>#N/A</v>
      </c>
      <c r="W2284" s="275"/>
      <c r="X2284" s="275">
        <f t="shared" ca="1" si="322"/>
        <v>0</v>
      </c>
      <c r="Y2284" s="275"/>
      <c r="Z2284" s="275"/>
      <c r="AB2284" s="277" t="str">
        <f t="shared" si="323"/>
        <v/>
      </c>
    </row>
    <row r="2285" spans="1:28" s="276" customFormat="1" ht="20.25">
      <c r="A2285" s="330"/>
      <c r="B2285" s="216" t="str">
        <f>IF(LEN(A2285)=0,"",INDEX('Smelter Look-up'!$A:$A,MATCH($A2285,'Smelter Look-up'!$E:$E,0)))</f>
        <v/>
      </c>
      <c r="C2285" s="220" t="str">
        <f>IF(LEN(A2285)=0,"",INDEX('Smelter Look-up'!$C:$C,MATCH($A2285,'Smelter Look-up'!$E:$E,0)))</f>
        <v/>
      </c>
      <c r="D2285" s="282"/>
      <c r="E2285" s="216" t="str">
        <f ca="1">IF(ISERROR($V2285),"",OFFSET('Smelter Look-up'!$D$4,$V2285-4,0)&amp;"")</f>
        <v/>
      </c>
      <c r="F2285" s="216" t="str">
        <f ca="1">IF(ISERROR($V2285),"",OFFSET('Smelter Look-up'!$E$4,$V2285-4,0))</f>
        <v/>
      </c>
      <c r="G2285" s="216" t="str">
        <f ca="1">IF(C2285=$X$4,"Enter smelter details",IF(ISERROR($V2285),"",OFFSET('Smelter Look-up'!$F$4,$V2285-4,0)))</f>
        <v/>
      </c>
      <c r="H2285" s="217" t="str">
        <f ca="1">IF(ISERROR($V2285),"",OFFSET('Smelter Look-up'!$G$4,$V2285-4,0))</f>
        <v/>
      </c>
      <c r="I2285" s="218" t="str">
        <f ca="1">IF(ISERROR($V2285),"",OFFSET('Smelter Look-up'!$H$4,$V2285-4,0))</f>
        <v/>
      </c>
      <c r="J2285" s="218" t="str">
        <f ca="1">IF(ISERROR($V2285),"",OFFSET('Smelter Look-up'!$I$4,$V2285-4,0))</f>
        <v/>
      </c>
      <c r="K2285" s="272"/>
      <c r="L2285" s="272"/>
      <c r="M2285" s="272"/>
      <c r="N2285" s="272"/>
      <c r="O2285" s="272"/>
      <c r="P2285" s="219"/>
      <c r="Q2285" s="273"/>
      <c r="R2285" s="216" t="str">
        <f ca="1">IF(ISERROR($V2285),"",OFFSET('Smelter Look-up'!$C$4,$V2285-4,0)&amp;"")</f>
        <v/>
      </c>
      <c r="S2285" s="224" t="str">
        <f t="shared" ca="1" si="321"/>
        <v/>
      </c>
      <c r="T2285" s="224" t="str">
        <f ca="1">IF(B2285="","",IF(ISERROR(MATCH($J2285,SorP!$B$1:$B$6230,0)),"",INDIRECT("'SorP'!$A$"&amp;MATCH($J2285,SorP!$B$1:$B$6230,0))))</f>
        <v/>
      </c>
      <c r="U2285" s="240"/>
      <c r="V2285" s="274" t="e">
        <f>IF(C2285="",NA(),MATCH($B2285&amp;$C2285,'Smelter Look-up'!$J:$J,0))</f>
        <v>#N/A</v>
      </c>
      <c r="W2285" s="275"/>
      <c r="X2285" s="275">
        <f t="shared" ca="1" si="322"/>
        <v>0</v>
      </c>
      <c r="Y2285" s="275"/>
      <c r="Z2285" s="275"/>
      <c r="AB2285" s="277" t="str">
        <f t="shared" si="323"/>
        <v/>
      </c>
    </row>
    <row r="2286" spans="1:28" s="276" customFormat="1" ht="20.25">
      <c r="A2286" s="330"/>
      <c r="B2286" s="216" t="str">
        <f>IF(LEN(A2286)=0,"",INDEX('Smelter Look-up'!$A:$A,MATCH($A2286,'Smelter Look-up'!$E:$E,0)))</f>
        <v/>
      </c>
      <c r="C2286" s="220" t="str">
        <f>IF(LEN(A2286)=0,"",INDEX('Smelter Look-up'!$C:$C,MATCH($A2286,'Smelter Look-up'!$E:$E,0)))</f>
        <v/>
      </c>
      <c r="D2286" s="282"/>
      <c r="E2286" s="216" t="str">
        <f ca="1">IF(ISERROR($V2286),"",OFFSET('Smelter Look-up'!$D$4,$V2286-4,0)&amp;"")</f>
        <v/>
      </c>
      <c r="F2286" s="216" t="str">
        <f ca="1">IF(ISERROR($V2286),"",OFFSET('Smelter Look-up'!$E$4,$V2286-4,0))</f>
        <v/>
      </c>
      <c r="G2286" s="216" t="str">
        <f ca="1">IF(C2286=$X$4,"Enter smelter details",IF(ISERROR($V2286),"",OFFSET('Smelter Look-up'!$F$4,$V2286-4,0)))</f>
        <v/>
      </c>
      <c r="H2286" s="217" t="str">
        <f ca="1">IF(ISERROR($V2286),"",OFFSET('Smelter Look-up'!$G$4,$V2286-4,0))</f>
        <v/>
      </c>
      <c r="I2286" s="218" t="str">
        <f ca="1">IF(ISERROR($V2286),"",OFFSET('Smelter Look-up'!$H$4,$V2286-4,0))</f>
        <v/>
      </c>
      <c r="J2286" s="218" t="str">
        <f ca="1">IF(ISERROR($V2286),"",OFFSET('Smelter Look-up'!$I$4,$V2286-4,0))</f>
        <v/>
      </c>
      <c r="K2286" s="272"/>
      <c r="L2286" s="272"/>
      <c r="M2286" s="272"/>
      <c r="N2286" s="272"/>
      <c r="O2286" s="272"/>
      <c r="P2286" s="219"/>
      <c r="Q2286" s="273"/>
      <c r="R2286" s="216" t="str">
        <f ca="1">IF(ISERROR($V2286),"",OFFSET('Smelter Look-up'!$C$4,$V2286-4,0)&amp;"")</f>
        <v/>
      </c>
      <c r="S2286" s="224" t="str">
        <f t="shared" ca="1" si="321"/>
        <v/>
      </c>
      <c r="T2286" s="224" t="str">
        <f ca="1">IF(B2286="","",IF(ISERROR(MATCH($J2286,SorP!$B$1:$B$6230,0)),"",INDIRECT("'SorP'!$A$"&amp;MATCH($J2286,SorP!$B$1:$B$6230,0))))</f>
        <v/>
      </c>
      <c r="U2286" s="240"/>
      <c r="V2286" s="274" t="e">
        <f>IF(C2286="",NA(),MATCH($B2286&amp;$C2286,'Smelter Look-up'!$J:$J,0))</f>
        <v>#N/A</v>
      </c>
      <c r="W2286" s="275"/>
      <c r="X2286" s="275">
        <f t="shared" ca="1" si="322"/>
        <v>0</v>
      </c>
      <c r="Y2286" s="275"/>
      <c r="Z2286" s="275"/>
      <c r="AB2286" s="277" t="str">
        <f t="shared" si="323"/>
        <v/>
      </c>
    </row>
    <row r="2287" spans="1:28" s="276" customFormat="1" ht="20.25">
      <c r="A2287" s="330"/>
      <c r="B2287" s="216" t="str">
        <f>IF(LEN(A2287)=0,"",INDEX('Smelter Look-up'!$A:$A,MATCH($A2287,'Smelter Look-up'!$E:$E,0)))</f>
        <v/>
      </c>
      <c r="C2287" s="220" t="str">
        <f>IF(LEN(A2287)=0,"",INDEX('Smelter Look-up'!$C:$C,MATCH($A2287,'Smelter Look-up'!$E:$E,0)))</f>
        <v/>
      </c>
      <c r="D2287" s="282"/>
      <c r="E2287" s="216" t="str">
        <f ca="1">IF(ISERROR($V2287),"",OFFSET('Smelter Look-up'!$D$4,$V2287-4,0)&amp;"")</f>
        <v/>
      </c>
      <c r="F2287" s="216" t="str">
        <f ca="1">IF(ISERROR($V2287),"",OFFSET('Smelter Look-up'!$E$4,$V2287-4,0))</f>
        <v/>
      </c>
      <c r="G2287" s="216" t="str">
        <f ca="1">IF(C2287=$X$4,"Enter smelter details",IF(ISERROR($V2287),"",OFFSET('Smelter Look-up'!$F$4,$V2287-4,0)))</f>
        <v/>
      </c>
      <c r="H2287" s="217" t="str">
        <f ca="1">IF(ISERROR($V2287),"",OFFSET('Smelter Look-up'!$G$4,$V2287-4,0))</f>
        <v/>
      </c>
      <c r="I2287" s="218" t="str">
        <f ca="1">IF(ISERROR($V2287),"",OFFSET('Smelter Look-up'!$H$4,$V2287-4,0))</f>
        <v/>
      </c>
      <c r="J2287" s="218" t="str">
        <f ca="1">IF(ISERROR($V2287),"",OFFSET('Smelter Look-up'!$I$4,$V2287-4,0))</f>
        <v/>
      </c>
      <c r="K2287" s="272"/>
      <c r="L2287" s="272"/>
      <c r="M2287" s="272"/>
      <c r="N2287" s="272"/>
      <c r="O2287" s="272"/>
      <c r="P2287" s="219"/>
      <c r="Q2287" s="273"/>
      <c r="R2287" s="216" t="str">
        <f ca="1">IF(ISERROR($V2287),"",OFFSET('Smelter Look-up'!$C$4,$V2287-4,0)&amp;"")</f>
        <v/>
      </c>
      <c r="S2287" s="224" t="str">
        <f t="shared" ca="1" si="321"/>
        <v/>
      </c>
      <c r="T2287" s="224" t="str">
        <f ca="1">IF(B2287="","",IF(ISERROR(MATCH($J2287,SorP!$B$1:$B$6230,0)),"",INDIRECT("'SorP'!$A$"&amp;MATCH($J2287,SorP!$B$1:$B$6230,0))))</f>
        <v/>
      </c>
      <c r="U2287" s="240"/>
      <c r="V2287" s="274" t="e">
        <f>IF(C2287="",NA(),MATCH($B2287&amp;$C2287,'Smelter Look-up'!$J:$J,0))</f>
        <v>#N/A</v>
      </c>
      <c r="W2287" s="275"/>
      <c r="X2287" s="275">
        <f t="shared" ca="1" si="322"/>
        <v>0</v>
      </c>
      <c r="Y2287" s="275"/>
      <c r="Z2287" s="275"/>
      <c r="AB2287" s="277" t="str">
        <f t="shared" si="323"/>
        <v/>
      </c>
    </row>
    <row r="2288" spans="1:28" s="276" customFormat="1" ht="20.25">
      <c r="A2288" s="330"/>
      <c r="B2288" s="216" t="str">
        <f>IF(LEN(A2288)=0,"",INDEX('Smelter Look-up'!$A:$A,MATCH($A2288,'Smelter Look-up'!$E:$E,0)))</f>
        <v/>
      </c>
      <c r="C2288" s="220" t="str">
        <f>IF(LEN(A2288)=0,"",INDEX('Smelter Look-up'!$C:$C,MATCH($A2288,'Smelter Look-up'!$E:$E,0)))</f>
        <v/>
      </c>
      <c r="D2288" s="282"/>
      <c r="E2288" s="216" t="str">
        <f ca="1">IF(ISERROR($V2288),"",OFFSET('Smelter Look-up'!$D$4,$V2288-4,0)&amp;"")</f>
        <v/>
      </c>
      <c r="F2288" s="216" t="str">
        <f ca="1">IF(ISERROR($V2288),"",OFFSET('Smelter Look-up'!$E$4,$V2288-4,0))</f>
        <v/>
      </c>
      <c r="G2288" s="216" t="str">
        <f ca="1">IF(C2288=$X$4,"Enter smelter details",IF(ISERROR($V2288),"",OFFSET('Smelter Look-up'!$F$4,$V2288-4,0)))</f>
        <v/>
      </c>
      <c r="H2288" s="217" t="str">
        <f ca="1">IF(ISERROR($V2288),"",OFFSET('Smelter Look-up'!$G$4,$V2288-4,0))</f>
        <v/>
      </c>
      <c r="I2288" s="218" t="str">
        <f ca="1">IF(ISERROR($V2288),"",OFFSET('Smelter Look-up'!$H$4,$V2288-4,0))</f>
        <v/>
      </c>
      <c r="J2288" s="218" t="str">
        <f ca="1">IF(ISERROR($V2288),"",OFFSET('Smelter Look-up'!$I$4,$V2288-4,0))</f>
        <v/>
      </c>
      <c r="K2288" s="272"/>
      <c r="L2288" s="272"/>
      <c r="M2288" s="272"/>
      <c r="N2288" s="272"/>
      <c r="O2288" s="272"/>
      <c r="P2288" s="219"/>
      <c r="Q2288" s="273"/>
      <c r="R2288" s="216" t="str">
        <f ca="1">IF(ISERROR($V2288),"",OFFSET('Smelter Look-up'!$C$4,$V2288-4,0)&amp;"")</f>
        <v/>
      </c>
      <c r="S2288" s="224" t="str">
        <f t="shared" ca="1" si="321"/>
        <v/>
      </c>
      <c r="T2288" s="224" t="str">
        <f ca="1">IF(B2288="","",IF(ISERROR(MATCH($J2288,SorP!$B$1:$B$6230,0)),"",INDIRECT("'SorP'!$A$"&amp;MATCH($J2288,SorP!$B$1:$B$6230,0))))</f>
        <v/>
      </c>
      <c r="U2288" s="240"/>
      <c r="V2288" s="274" t="e">
        <f>IF(C2288="",NA(),MATCH($B2288&amp;$C2288,'Smelter Look-up'!$J:$J,0))</f>
        <v>#N/A</v>
      </c>
      <c r="W2288" s="275"/>
      <c r="X2288" s="275">
        <f t="shared" ca="1" si="322"/>
        <v>0</v>
      </c>
      <c r="Y2288" s="275"/>
      <c r="Z2288" s="275"/>
      <c r="AB2288" s="277" t="str">
        <f t="shared" si="323"/>
        <v/>
      </c>
    </row>
    <row r="2289" spans="1:28" s="276" customFormat="1" ht="20.25">
      <c r="A2289" s="330"/>
      <c r="B2289" s="216" t="str">
        <f>IF(LEN(A2289)=0,"",INDEX('Smelter Look-up'!$A:$A,MATCH($A2289,'Smelter Look-up'!$E:$E,0)))</f>
        <v/>
      </c>
      <c r="C2289" s="220" t="str">
        <f>IF(LEN(A2289)=0,"",INDEX('Smelter Look-up'!$C:$C,MATCH($A2289,'Smelter Look-up'!$E:$E,0)))</f>
        <v/>
      </c>
      <c r="D2289" s="282"/>
      <c r="E2289" s="216" t="str">
        <f ca="1">IF(ISERROR($V2289),"",OFFSET('Smelter Look-up'!$D$4,$V2289-4,0)&amp;"")</f>
        <v/>
      </c>
      <c r="F2289" s="216" t="str">
        <f ca="1">IF(ISERROR($V2289),"",OFFSET('Smelter Look-up'!$E$4,$V2289-4,0))</f>
        <v/>
      </c>
      <c r="G2289" s="216" t="str">
        <f ca="1">IF(C2289=$X$4,"Enter smelter details",IF(ISERROR($V2289),"",OFFSET('Smelter Look-up'!$F$4,$V2289-4,0)))</f>
        <v/>
      </c>
      <c r="H2289" s="217" t="str">
        <f ca="1">IF(ISERROR($V2289),"",OFFSET('Smelter Look-up'!$G$4,$V2289-4,0))</f>
        <v/>
      </c>
      <c r="I2289" s="218" t="str">
        <f ca="1">IF(ISERROR($V2289),"",OFFSET('Smelter Look-up'!$H$4,$V2289-4,0))</f>
        <v/>
      </c>
      <c r="J2289" s="218" t="str">
        <f ca="1">IF(ISERROR($V2289),"",OFFSET('Smelter Look-up'!$I$4,$V2289-4,0))</f>
        <v/>
      </c>
      <c r="K2289" s="272"/>
      <c r="L2289" s="272"/>
      <c r="M2289" s="272"/>
      <c r="N2289" s="272"/>
      <c r="O2289" s="272"/>
      <c r="P2289" s="219"/>
      <c r="Q2289" s="273"/>
      <c r="R2289" s="216" t="str">
        <f ca="1">IF(ISERROR($V2289),"",OFFSET('Smelter Look-up'!$C$4,$V2289-4,0)&amp;"")</f>
        <v/>
      </c>
      <c r="S2289" s="224" t="str">
        <f t="shared" ca="1" si="321"/>
        <v/>
      </c>
      <c r="T2289" s="224" t="str">
        <f ca="1">IF(B2289="","",IF(ISERROR(MATCH($J2289,SorP!$B$1:$B$6230,0)),"",INDIRECT("'SorP'!$A$"&amp;MATCH($J2289,SorP!$B$1:$B$6230,0))))</f>
        <v/>
      </c>
      <c r="U2289" s="240"/>
      <c r="V2289" s="274" t="e">
        <f>IF(C2289="",NA(),MATCH($B2289&amp;$C2289,'Smelter Look-up'!$J:$J,0))</f>
        <v>#N/A</v>
      </c>
      <c r="W2289" s="275"/>
      <c r="X2289" s="275">
        <f t="shared" ca="1" si="322"/>
        <v>0</v>
      </c>
      <c r="Y2289" s="275"/>
      <c r="Z2289" s="275"/>
      <c r="AB2289" s="277" t="str">
        <f t="shared" si="323"/>
        <v/>
      </c>
    </row>
    <row r="2290" spans="1:28" s="276" customFormat="1" ht="20.25">
      <c r="A2290" s="330"/>
      <c r="B2290" s="216" t="str">
        <f>IF(LEN(A2290)=0,"",INDEX('Smelter Look-up'!$A:$A,MATCH($A2290,'Smelter Look-up'!$E:$E,0)))</f>
        <v/>
      </c>
      <c r="C2290" s="220" t="str">
        <f>IF(LEN(A2290)=0,"",INDEX('Smelter Look-up'!$C:$C,MATCH($A2290,'Smelter Look-up'!$E:$E,0)))</f>
        <v/>
      </c>
      <c r="D2290" s="282"/>
      <c r="E2290" s="216" t="str">
        <f ca="1">IF(ISERROR($V2290),"",OFFSET('Smelter Look-up'!$D$4,$V2290-4,0)&amp;"")</f>
        <v/>
      </c>
      <c r="F2290" s="216" t="str">
        <f ca="1">IF(ISERROR($V2290),"",OFFSET('Smelter Look-up'!$E$4,$V2290-4,0))</f>
        <v/>
      </c>
      <c r="G2290" s="216" t="str">
        <f ca="1">IF(C2290=$X$4,"Enter smelter details",IF(ISERROR($V2290),"",OFFSET('Smelter Look-up'!$F$4,$V2290-4,0)))</f>
        <v/>
      </c>
      <c r="H2290" s="217" t="str">
        <f ca="1">IF(ISERROR($V2290),"",OFFSET('Smelter Look-up'!$G$4,$V2290-4,0))</f>
        <v/>
      </c>
      <c r="I2290" s="218" t="str">
        <f ca="1">IF(ISERROR($V2290),"",OFFSET('Smelter Look-up'!$H$4,$V2290-4,0))</f>
        <v/>
      </c>
      <c r="J2290" s="218" t="str">
        <f ca="1">IF(ISERROR($V2290),"",OFFSET('Smelter Look-up'!$I$4,$V2290-4,0))</f>
        <v/>
      </c>
      <c r="K2290" s="272"/>
      <c r="L2290" s="272"/>
      <c r="M2290" s="272"/>
      <c r="N2290" s="272"/>
      <c r="O2290" s="272"/>
      <c r="P2290" s="219"/>
      <c r="Q2290" s="273"/>
      <c r="R2290" s="216" t="str">
        <f ca="1">IF(ISERROR($V2290),"",OFFSET('Smelter Look-up'!$C$4,$V2290-4,0)&amp;"")</f>
        <v/>
      </c>
      <c r="S2290" s="224" t="str">
        <f t="shared" ca="1" si="321"/>
        <v/>
      </c>
      <c r="T2290" s="224" t="str">
        <f ca="1">IF(B2290="","",IF(ISERROR(MATCH($J2290,SorP!$B$1:$B$6230,0)),"",INDIRECT("'SorP'!$A$"&amp;MATCH($J2290,SorP!$B$1:$B$6230,0))))</f>
        <v/>
      </c>
      <c r="U2290" s="240"/>
      <c r="V2290" s="274" t="e">
        <f>IF(C2290="",NA(),MATCH($B2290&amp;$C2290,'Smelter Look-up'!$J:$J,0))</f>
        <v>#N/A</v>
      </c>
      <c r="W2290" s="275"/>
      <c r="X2290" s="275">
        <f t="shared" ca="1" si="322"/>
        <v>0</v>
      </c>
      <c r="Y2290" s="275"/>
      <c r="Z2290" s="275"/>
      <c r="AB2290" s="277" t="str">
        <f t="shared" si="323"/>
        <v/>
      </c>
    </row>
    <row r="2291" spans="1:28" s="276" customFormat="1" ht="20.25">
      <c r="A2291" s="330"/>
      <c r="B2291" s="216" t="str">
        <f>IF(LEN(A2291)=0,"",INDEX('Smelter Look-up'!$A:$A,MATCH($A2291,'Smelter Look-up'!$E:$E,0)))</f>
        <v/>
      </c>
      <c r="C2291" s="220" t="str">
        <f>IF(LEN(A2291)=0,"",INDEX('Smelter Look-up'!$C:$C,MATCH($A2291,'Smelter Look-up'!$E:$E,0)))</f>
        <v/>
      </c>
      <c r="D2291" s="282"/>
      <c r="E2291" s="216" t="str">
        <f ca="1">IF(ISERROR($V2291),"",OFFSET('Smelter Look-up'!$D$4,$V2291-4,0)&amp;"")</f>
        <v/>
      </c>
      <c r="F2291" s="216" t="str">
        <f ca="1">IF(ISERROR($V2291),"",OFFSET('Smelter Look-up'!$E$4,$V2291-4,0))</f>
        <v/>
      </c>
      <c r="G2291" s="216" t="str">
        <f ca="1">IF(C2291=$X$4,"Enter smelter details",IF(ISERROR($V2291),"",OFFSET('Smelter Look-up'!$F$4,$V2291-4,0)))</f>
        <v/>
      </c>
      <c r="H2291" s="217" t="str">
        <f ca="1">IF(ISERROR($V2291),"",OFFSET('Smelter Look-up'!$G$4,$V2291-4,0))</f>
        <v/>
      </c>
      <c r="I2291" s="218" t="str">
        <f ca="1">IF(ISERROR($V2291),"",OFFSET('Smelter Look-up'!$H$4,$V2291-4,0))</f>
        <v/>
      </c>
      <c r="J2291" s="218" t="str">
        <f ca="1">IF(ISERROR($V2291),"",OFFSET('Smelter Look-up'!$I$4,$V2291-4,0))</f>
        <v/>
      </c>
      <c r="K2291" s="272"/>
      <c r="L2291" s="272"/>
      <c r="M2291" s="272"/>
      <c r="N2291" s="272"/>
      <c r="O2291" s="272"/>
      <c r="P2291" s="219"/>
      <c r="Q2291" s="273"/>
      <c r="R2291" s="216" t="str">
        <f ca="1">IF(ISERROR($V2291),"",OFFSET('Smelter Look-up'!$C$4,$V2291-4,0)&amp;"")</f>
        <v/>
      </c>
      <c r="S2291" s="224" t="str">
        <f t="shared" ca="1" si="321"/>
        <v/>
      </c>
      <c r="T2291" s="224" t="str">
        <f ca="1">IF(B2291="","",IF(ISERROR(MATCH($J2291,SorP!$B$1:$B$6230,0)),"",INDIRECT("'SorP'!$A$"&amp;MATCH($J2291,SorP!$B$1:$B$6230,0))))</f>
        <v/>
      </c>
      <c r="U2291" s="240"/>
      <c r="V2291" s="274" t="e">
        <f>IF(C2291="",NA(),MATCH($B2291&amp;$C2291,'Smelter Look-up'!$J:$J,0))</f>
        <v>#N/A</v>
      </c>
      <c r="W2291" s="275"/>
      <c r="X2291" s="275">
        <f t="shared" ca="1" si="322"/>
        <v>0</v>
      </c>
      <c r="Y2291" s="275"/>
      <c r="Z2291" s="275"/>
      <c r="AB2291" s="277" t="str">
        <f t="shared" si="323"/>
        <v/>
      </c>
    </row>
    <row r="2292" spans="1:28" s="276" customFormat="1" ht="20.25">
      <c r="A2292" s="330"/>
      <c r="B2292" s="216" t="str">
        <f>IF(LEN(A2292)=0,"",INDEX('Smelter Look-up'!$A:$A,MATCH($A2292,'Smelter Look-up'!$E:$E,0)))</f>
        <v/>
      </c>
      <c r="C2292" s="220" t="str">
        <f>IF(LEN(A2292)=0,"",INDEX('Smelter Look-up'!$C:$C,MATCH($A2292,'Smelter Look-up'!$E:$E,0)))</f>
        <v/>
      </c>
      <c r="D2292" s="282"/>
      <c r="E2292" s="216" t="str">
        <f ca="1">IF(ISERROR($V2292),"",OFFSET('Smelter Look-up'!$D$4,$V2292-4,0)&amp;"")</f>
        <v/>
      </c>
      <c r="F2292" s="216" t="str">
        <f ca="1">IF(ISERROR($V2292),"",OFFSET('Smelter Look-up'!$E$4,$V2292-4,0))</f>
        <v/>
      </c>
      <c r="G2292" s="216" t="str">
        <f ca="1">IF(C2292=$X$4,"Enter smelter details",IF(ISERROR($V2292),"",OFFSET('Smelter Look-up'!$F$4,$V2292-4,0)))</f>
        <v/>
      </c>
      <c r="H2292" s="217" t="str">
        <f ca="1">IF(ISERROR($V2292),"",OFFSET('Smelter Look-up'!$G$4,$V2292-4,0))</f>
        <v/>
      </c>
      <c r="I2292" s="218" t="str">
        <f ca="1">IF(ISERROR($V2292),"",OFFSET('Smelter Look-up'!$H$4,$V2292-4,0))</f>
        <v/>
      </c>
      <c r="J2292" s="218" t="str">
        <f ca="1">IF(ISERROR($V2292),"",OFFSET('Smelter Look-up'!$I$4,$V2292-4,0))</f>
        <v/>
      </c>
      <c r="K2292" s="272"/>
      <c r="L2292" s="272"/>
      <c r="M2292" s="272"/>
      <c r="N2292" s="272"/>
      <c r="O2292" s="272"/>
      <c r="P2292" s="219"/>
      <c r="Q2292" s="273"/>
      <c r="R2292" s="216" t="str">
        <f ca="1">IF(ISERROR($V2292),"",OFFSET('Smelter Look-up'!$C$4,$V2292-4,0)&amp;"")</f>
        <v/>
      </c>
      <c r="S2292" s="224" t="str">
        <f t="shared" ca="1" si="321"/>
        <v/>
      </c>
      <c r="T2292" s="224" t="str">
        <f ca="1">IF(B2292="","",IF(ISERROR(MATCH($J2292,SorP!$B$1:$B$6230,0)),"",INDIRECT("'SorP'!$A$"&amp;MATCH($J2292,SorP!$B$1:$B$6230,0))))</f>
        <v/>
      </c>
      <c r="U2292" s="240"/>
      <c r="V2292" s="274" t="e">
        <f>IF(C2292="",NA(),MATCH($B2292&amp;$C2292,'Smelter Look-up'!$J:$J,0))</f>
        <v>#N/A</v>
      </c>
      <c r="W2292" s="275"/>
      <c r="X2292" s="275">
        <f t="shared" ca="1" si="322"/>
        <v>0</v>
      </c>
      <c r="Y2292" s="275"/>
      <c r="Z2292" s="275"/>
      <c r="AB2292" s="277" t="str">
        <f t="shared" si="323"/>
        <v/>
      </c>
    </row>
    <row r="2293" spans="1:28" s="276" customFormat="1" ht="20.25">
      <c r="A2293" s="330"/>
      <c r="B2293" s="216" t="str">
        <f>IF(LEN(A2293)=0,"",INDEX('Smelter Look-up'!$A:$A,MATCH($A2293,'Smelter Look-up'!$E:$E,0)))</f>
        <v/>
      </c>
      <c r="C2293" s="220" t="str">
        <f>IF(LEN(A2293)=0,"",INDEX('Smelter Look-up'!$C:$C,MATCH($A2293,'Smelter Look-up'!$E:$E,0)))</f>
        <v/>
      </c>
      <c r="D2293" s="282"/>
      <c r="E2293" s="216" t="str">
        <f ca="1">IF(ISERROR($V2293),"",OFFSET('Smelter Look-up'!$D$4,$V2293-4,0)&amp;"")</f>
        <v/>
      </c>
      <c r="F2293" s="216" t="str">
        <f ca="1">IF(ISERROR($V2293),"",OFFSET('Smelter Look-up'!$E$4,$V2293-4,0))</f>
        <v/>
      </c>
      <c r="G2293" s="216" t="str">
        <f ca="1">IF(C2293=$X$4,"Enter smelter details",IF(ISERROR($V2293),"",OFFSET('Smelter Look-up'!$F$4,$V2293-4,0)))</f>
        <v/>
      </c>
      <c r="H2293" s="217" t="str">
        <f ca="1">IF(ISERROR($V2293),"",OFFSET('Smelter Look-up'!$G$4,$V2293-4,0))</f>
        <v/>
      </c>
      <c r="I2293" s="218" t="str">
        <f ca="1">IF(ISERROR($V2293),"",OFFSET('Smelter Look-up'!$H$4,$V2293-4,0))</f>
        <v/>
      </c>
      <c r="J2293" s="218" t="str">
        <f ca="1">IF(ISERROR($V2293),"",OFFSET('Smelter Look-up'!$I$4,$V2293-4,0))</f>
        <v/>
      </c>
      <c r="K2293" s="272"/>
      <c r="L2293" s="272"/>
      <c r="M2293" s="272"/>
      <c r="N2293" s="272"/>
      <c r="O2293" s="272"/>
      <c r="P2293" s="219"/>
      <c r="Q2293" s="273"/>
      <c r="R2293" s="216" t="str">
        <f ca="1">IF(ISERROR($V2293),"",OFFSET('Smelter Look-up'!$C$4,$V2293-4,0)&amp;"")</f>
        <v/>
      </c>
      <c r="S2293" s="224" t="str">
        <f t="shared" ca="1" si="321"/>
        <v/>
      </c>
      <c r="T2293" s="224" t="str">
        <f ca="1">IF(B2293="","",IF(ISERROR(MATCH($J2293,SorP!$B$1:$B$6230,0)),"",INDIRECT("'SorP'!$A$"&amp;MATCH($J2293,SorP!$B$1:$B$6230,0))))</f>
        <v/>
      </c>
      <c r="U2293" s="240"/>
      <c r="V2293" s="274" t="e">
        <f>IF(C2293="",NA(),MATCH($B2293&amp;$C2293,'Smelter Look-up'!$J:$J,0))</f>
        <v>#N/A</v>
      </c>
      <c r="W2293" s="275"/>
      <c r="X2293" s="275">
        <f t="shared" ca="1" si="322"/>
        <v>0</v>
      </c>
      <c r="Y2293" s="275"/>
      <c r="Z2293" s="275"/>
      <c r="AB2293" s="277" t="str">
        <f t="shared" si="323"/>
        <v/>
      </c>
    </row>
    <row r="2294" spans="1:28" s="276" customFormat="1" ht="20.25">
      <c r="A2294" s="330"/>
      <c r="B2294" s="216" t="str">
        <f>IF(LEN(A2294)=0,"",INDEX('Smelter Look-up'!$A:$A,MATCH($A2294,'Smelter Look-up'!$E:$E,0)))</f>
        <v/>
      </c>
      <c r="C2294" s="220" t="str">
        <f>IF(LEN(A2294)=0,"",INDEX('Smelter Look-up'!$C:$C,MATCH($A2294,'Smelter Look-up'!$E:$E,0)))</f>
        <v/>
      </c>
      <c r="D2294" s="282"/>
      <c r="E2294" s="216" t="str">
        <f ca="1">IF(ISERROR($V2294),"",OFFSET('Smelter Look-up'!$D$4,$V2294-4,0)&amp;"")</f>
        <v/>
      </c>
      <c r="F2294" s="216" t="str">
        <f ca="1">IF(ISERROR($V2294),"",OFFSET('Smelter Look-up'!$E$4,$V2294-4,0))</f>
        <v/>
      </c>
      <c r="G2294" s="216" t="str">
        <f ca="1">IF(C2294=$X$4,"Enter smelter details",IF(ISERROR($V2294),"",OFFSET('Smelter Look-up'!$F$4,$V2294-4,0)))</f>
        <v/>
      </c>
      <c r="H2294" s="217" t="str">
        <f ca="1">IF(ISERROR($V2294),"",OFFSET('Smelter Look-up'!$G$4,$V2294-4,0))</f>
        <v/>
      </c>
      <c r="I2294" s="218" t="str">
        <f ca="1">IF(ISERROR($V2294),"",OFFSET('Smelter Look-up'!$H$4,$V2294-4,0))</f>
        <v/>
      </c>
      <c r="J2294" s="218" t="str">
        <f ca="1">IF(ISERROR($V2294),"",OFFSET('Smelter Look-up'!$I$4,$V2294-4,0))</f>
        <v/>
      </c>
      <c r="K2294" s="272"/>
      <c r="L2294" s="272"/>
      <c r="M2294" s="272"/>
      <c r="N2294" s="272"/>
      <c r="O2294" s="272"/>
      <c r="P2294" s="219"/>
      <c r="Q2294" s="273"/>
      <c r="R2294" s="216" t="str">
        <f ca="1">IF(ISERROR($V2294),"",OFFSET('Smelter Look-up'!$C$4,$V2294-4,0)&amp;"")</f>
        <v/>
      </c>
      <c r="S2294" s="224" t="str">
        <f t="shared" ca="1" si="321"/>
        <v/>
      </c>
      <c r="T2294" s="224" t="str">
        <f ca="1">IF(B2294="","",IF(ISERROR(MATCH($J2294,SorP!$B$1:$B$6230,0)),"",INDIRECT("'SorP'!$A$"&amp;MATCH($J2294,SorP!$B$1:$B$6230,0))))</f>
        <v/>
      </c>
      <c r="U2294" s="240"/>
      <c r="V2294" s="274" t="e">
        <f>IF(C2294="",NA(),MATCH($B2294&amp;$C2294,'Smelter Look-up'!$J:$J,0))</f>
        <v>#N/A</v>
      </c>
      <c r="W2294" s="275"/>
      <c r="X2294" s="275">
        <f t="shared" ca="1" si="322"/>
        <v>0</v>
      </c>
      <c r="Y2294" s="275"/>
      <c r="Z2294" s="275"/>
      <c r="AB2294" s="277" t="str">
        <f t="shared" si="323"/>
        <v/>
      </c>
    </row>
    <row r="2295" spans="1:28" s="276" customFormat="1" ht="20.25">
      <c r="A2295" s="330"/>
      <c r="B2295" s="216" t="str">
        <f>IF(LEN(A2295)=0,"",INDEX('Smelter Look-up'!$A:$A,MATCH($A2295,'Smelter Look-up'!$E:$E,0)))</f>
        <v/>
      </c>
      <c r="C2295" s="220" t="str">
        <f>IF(LEN(A2295)=0,"",INDEX('Smelter Look-up'!$C:$C,MATCH($A2295,'Smelter Look-up'!$E:$E,0)))</f>
        <v/>
      </c>
      <c r="D2295" s="282"/>
      <c r="E2295" s="216" t="str">
        <f ca="1">IF(ISERROR($V2295),"",OFFSET('Smelter Look-up'!$D$4,$V2295-4,0)&amp;"")</f>
        <v/>
      </c>
      <c r="F2295" s="216" t="str">
        <f ca="1">IF(ISERROR($V2295),"",OFFSET('Smelter Look-up'!$E$4,$V2295-4,0))</f>
        <v/>
      </c>
      <c r="G2295" s="216" t="str">
        <f ca="1">IF(C2295=$X$4,"Enter smelter details",IF(ISERROR($V2295),"",OFFSET('Smelter Look-up'!$F$4,$V2295-4,0)))</f>
        <v/>
      </c>
      <c r="H2295" s="217" t="str">
        <f ca="1">IF(ISERROR($V2295),"",OFFSET('Smelter Look-up'!$G$4,$V2295-4,0))</f>
        <v/>
      </c>
      <c r="I2295" s="218" t="str">
        <f ca="1">IF(ISERROR($V2295),"",OFFSET('Smelter Look-up'!$H$4,$V2295-4,0))</f>
        <v/>
      </c>
      <c r="J2295" s="218" t="str">
        <f ca="1">IF(ISERROR($V2295),"",OFFSET('Smelter Look-up'!$I$4,$V2295-4,0))</f>
        <v/>
      </c>
      <c r="K2295" s="272"/>
      <c r="L2295" s="272"/>
      <c r="M2295" s="272"/>
      <c r="N2295" s="272"/>
      <c r="O2295" s="272"/>
      <c r="P2295" s="219"/>
      <c r="Q2295" s="273"/>
      <c r="R2295" s="216" t="str">
        <f ca="1">IF(ISERROR($V2295),"",OFFSET('Smelter Look-up'!$C$4,$V2295-4,0)&amp;"")</f>
        <v/>
      </c>
      <c r="S2295" s="224" t="str">
        <f t="shared" ca="1" si="321"/>
        <v/>
      </c>
      <c r="T2295" s="224" t="str">
        <f ca="1">IF(B2295="","",IF(ISERROR(MATCH($J2295,SorP!$B$1:$B$6230,0)),"",INDIRECT("'SorP'!$A$"&amp;MATCH($J2295,SorP!$B$1:$B$6230,0))))</f>
        <v/>
      </c>
      <c r="U2295" s="240"/>
      <c r="V2295" s="274" t="e">
        <f>IF(C2295="",NA(),MATCH($B2295&amp;$C2295,'Smelter Look-up'!$J:$J,0))</f>
        <v>#N/A</v>
      </c>
      <c r="W2295" s="275"/>
      <c r="X2295" s="275">
        <f t="shared" ca="1" si="322"/>
        <v>0</v>
      </c>
      <c r="Y2295" s="275"/>
      <c r="Z2295" s="275"/>
      <c r="AB2295" s="277" t="str">
        <f t="shared" si="323"/>
        <v/>
      </c>
    </row>
    <row r="2296" spans="1:28" s="276" customFormat="1" ht="20.25">
      <c r="A2296" s="330"/>
      <c r="B2296" s="216" t="str">
        <f>IF(LEN(A2296)=0,"",INDEX('Smelter Look-up'!$A:$A,MATCH($A2296,'Smelter Look-up'!$E:$E,0)))</f>
        <v/>
      </c>
      <c r="C2296" s="220" t="str">
        <f>IF(LEN(A2296)=0,"",INDEX('Smelter Look-up'!$C:$C,MATCH($A2296,'Smelter Look-up'!$E:$E,0)))</f>
        <v/>
      </c>
      <c r="D2296" s="282"/>
      <c r="E2296" s="216" t="str">
        <f ca="1">IF(ISERROR($V2296),"",OFFSET('Smelter Look-up'!$D$4,$V2296-4,0)&amp;"")</f>
        <v/>
      </c>
      <c r="F2296" s="216" t="str">
        <f ca="1">IF(ISERROR($V2296),"",OFFSET('Smelter Look-up'!$E$4,$V2296-4,0))</f>
        <v/>
      </c>
      <c r="G2296" s="216" t="str">
        <f ca="1">IF(C2296=$X$4,"Enter smelter details",IF(ISERROR($V2296),"",OFFSET('Smelter Look-up'!$F$4,$V2296-4,0)))</f>
        <v/>
      </c>
      <c r="H2296" s="217" t="str">
        <f ca="1">IF(ISERROR($V2296),"",OFFSET('Smelter Look-up'!$G$4,$V2296-4,0))</f>
        <v/>
      </c>
      <c r="I2296" s="218" t="str">
        <f ca="1">IF(ISERROR($V2296),"",OFFSET('Smelter Look-up'!$H$4,$V2296-4,0))</f>
        <v/>
      </c>
      <c r="J2296" s="218" t="str">
        <f ca="1">IF(ISERROR($V2296),"",OFFSET('Smelter Look-up'!$I$4,$V2296-4,0))</f>
        <v/>
      </c>
      <c r="K2296" s="272"/>
      <c r="L2296" s="272"/>
      <c r="M2296" s="272"/>
      <c r="N2296" s="272"/>
      <c r="O2296" s="272"/>
      <c r="P2296" s="219"/>
      <c r="Q2296" s="273"/>
      <c r="R2296" s="216" t="str">
        <f ca="1">IF(ISERROR($V2296),"",OFFSET('Smelter Look-up'!$C$4,$V2296-4,0)&amp;"")</f>
        <v/>
      </c>
      <c r="S2296" s="224" t="str">
        <f t="shared" ca="1" si="321"/>
        <v/>
      </c>
      <c r="T2296" s="224" t="str">
        <f ca="1">IF(B2296="","",IF(ISERROR(MATCH($J2296,SorP!$B$1:$B$6230,0)),"",INDIRECT("'SorP'!$A$"&amp;MATCH($J2296,SorP!$B$1:$B$6230,0))))</f>
        <v/>
      </c>
      <c r="U2296" s="240"/>
      <c r="V2296" s="274" t="e">
        <f>IF(C2296="",NA(),MATCH($B2296&amp;$C2296,'Smelter Look-up'!$J:$J,0))</f>
        <v>#N/A</v>
      </c>
      <c r="W2296" s="275"/>
      <c r="X2296" s="275">
        <f t="shared" ca="1" si="322"/>
        <v>0</v>
      </c>
      <c r="Y2296" s="275"/>
      <c r="Z2296" s="275"/>
      <c r="AB2296" s="277" t="str">
        <f t="shared" si="323"/>
        <v/>
      </c>
    </row>
    <row r="2297" spans="1:28" s="276" customFormat="1" ht="20.25">
      <c r="A2297" s="330"/>
      <c r="B2297" s="216" t="str">
        <f>IF(LEN(A2297)=0,"",INDEX('Smelter Look-up'!$A:$A,MATCH($A2297,'Smelter Look-up'!$E:$E,0)))</f>
        <v/>
      </c>
      <c r="C2297" s="220" t="str">
        <f>IF(LEN(A2297)=0,"",INDEX('Smelter Look-up'!$C:$C,MATCH($A2297,'Smelter Look-up'!$E:$E,0)))</f>
        <v/>
      </c>
      <c r="D2297" s="282"/>
      <c r="E2297" s="216" t="str">
        <f ca="1">IF(ISERROR($V2297),"",OFFSET('Smelter Look-up'!$D$4,$V2297-4,0)&amp;"")</f>
        <v/>
      </c>
      <c r="F2297" s="216" t="str">
        <f ca="1">IF(ISERROR($V2297),"",OFFSET('Smelter Look-up'!$E$4,$V2297-4,0))</f>
        <v/>
      </c>
      <c r="G2297" s="216" t="str">
        <f ca="1">IF(C2297=$X$4,"Enter smelter details",IF(ISERROR($V2297),"",OFFSET('Smelter Look-up'!$F$4,$V2297-4,0)))</f>
        <v/>
      </c>
      <c r="H2297" s="217" t="str">
        <f ca="1">IF(ISERROR($V2297),"",OFFSET('Smelter Look-up'!$G$4,$V2297-4,0))</f>
        <v/>
      </c>
      <c r="I2297" s="218" t="str">
        <f ca="1">IF(ISERROR($V2297),"",OFFSET('Smelter Look-up'!$H$4,$V2297-4,0))</f>
        <v/>
      </c>
      <c r="J2297" s="218" t="str">
        <f ca="1">IF(ISERROR($V2297),"",OFFSET('Smelter Look-up'!$I$4,$V2297-4,0))</f>
        <v/>
      </c>
      <c r="K2297" s="272"/>
      <c r="L2297" s="272"/>
      <c r="M2297" s="272"/>
      <c r="N2297" s="272"/>
      <c r="O2297" s="272"/>
      <c r="P2297" s="219"/>
      <c r="Q2297" s="273"/>
      <c r="R2297" s="216" t="str">
        <f ca="1">IF(ISERROR($V2297),"",OFFSET('Smelter Look-up'!$C$4,$V2297-4,0)&amp;"")</f>
        <v/>
      </c>
      <c r="S2297" s="224" t="str">
        <f t="shared" ca="1" si="321"/>
        <v/>
      </c>
      <c r="T2297" s="224" t="str">
        <f ca="1">IF(B2297="","",IF(ISERROR(MATCH($J2297,SorP!$B$1:$B$6230,0)),"",INDIRECT("'SorP'!$A$"&amp;MATCH($J2297,SorP!$B$1:$B$6230,0))))</f>
        <v/>
      </c>
      <c r="U2297" s="240"/>
      <c r="V2297" s="274" t="e">
        <f>IF(C2297="",NA(),MATCH($B2297&amp;$C2297,'Smelter Look-up'!$J:$J,0))</f>
        <v>#N/A</v>
      </c>
      <c r="W2297" s="275"/>
      <c r="X2297" s="275">
        <f t="shared" ca="1" si="322"/>
        <v>0</v>
      </c>
      <c r="Y2297" s="275"/>
      <c r="Z2297" s="275"/>
      <c r="AB2297" s="277" t="str">
        <f t="shared" si="323"/>
        <v/>
      </c>
    </row>
    <row r="2298" spans="1:28" s="276" customFormat="1" ht="20.25">
      <c r="A2298" s="330"/>
      <c r="B2298" s="216" t="str">
        <f>IF(LEN(A2298)=0,"",INDEX('Smelter Look-up'!$A:$A,MATCH($A2298,'Smelter Look-up'!$E:$E,0)))</f>
        <v/>
      </c>
      <c r="C2298" s="220" t="str">
        <f>IF(LEN(A2298)=0,"",INDEX('Smelter Look-up'!$C:$C,MATCH($A2298,'Smelter Look-up'!$E:$E,0)))</f>
        <v/>
      </c>
      <c r="D2298" s="282"/>
      <c r="E2298" s="216" t="str">
        <f ca="1">IF(ISERROR($V2298),"",OFFSET('Smelter Look-up'!$D$4,$V2298-4,0)&amp;"")</f>
        <v/>
      </c>
      <c r="F2298" s="216" t="str">
        <f ca="1">IF(ISERROR($V2298),"",OFFSET('Smelter Look-up'!$E$4,$V2298-4,0))</f>
        <v/>
      </c>
      <c r="G2298" s="216" t="str">
        <f ca="1">IF(C2298=$X$4,"Enter smelter details",IF(ISERROR($V2298),"",OFFSET('Smelter Look-up'!$F$4,$V2298-4,0)))</f>
        <v/>
      </c>
      <c r="H2298" s="217" t="str">
        <f ca="1">IF(ISERROR($V2298),"",OFFSET('Smelter Look-up'!$G$4,$V2298-4,0))</f>
        <v/>
      </c>
      <c r="I2298" s="218" t="str">
        <f ca="1">IF(ISERROR($V2298),"",OFFSET('Smelter Look-up'!$H$4,$V2298-4,0))</f>
        <v/>
      </c>
      <c r="J2298" s="218" t="str">
        <f ca="1">IF(ISERROR($V2298),"",OFFSET('Smelter Look-up'!$I$4,$V2298-4,0))</f>
        <v/>
      </c>
      <c r="K2298" s="272"/>
      <c r="L2298" s="272"/>
      <c r="M2298" s="272"/>
      <c r="N2298" s="272"/>
      <c r="O2298" s="272"/>
      <c r="P2298" s="219"/>
      <c r="Q2298" s="273"/>
      <c r="R2298" s="216" t="str">
        <f ca="1">IF(ISERROR($V2298),"",OFFSET('Smelter Look-up'!$C$4,$V2298-4,0)&amp;"")</f>
        <v/>
      </c>
      <c r="S2298" s="224" t="str">
        <f t="shared" ca="1" si="321"/>
        <v/>
      </c>
      <c r="T2298" s="224" t="str">
        <f ca="1">IF(B2298="","",IF(ISERROR(MATCH($J2298,SorP!$B$1:$B$6230,0)),"",INDIRECT("'SorP'!$A$"&amp;MATCH($J2298,SorP!$B$1:$B$6230,0))))</f>
        <v/>
      </c>
      <c r="U2298" s="240"/>
      <c r="V2298" s="274" t="e">
        <f>IF(C2298="",NA(),MATCH($B2298&amp;$C2298,'Smelter Look-up'!$J:$J,0))</f>
        <v>#N/A</v>
      </c>
      <c r="W2298" s="275"/>
      <c r="X2298" s="275">
        <f t="shared" ca="1" si="322"/>
        <v>0</v>
      </c>
      <c r="Y2298" s="275"/>
      <c r="Z2298" s="275"/>
      <c r="AB2298" s="277" t="str">
        <f t="shared" si="323"/>
        <v/>
      </c>
    </row>
    <row r="2299" spans="1:28" s="276" customFormat="1" ht="20.25">
      <c r="A2299" s="330"/>
      <c r="B2299" s="216" t="str">
        <f>IF(LEN(A2299)=0,"",INDEX('Smelter Look-up'!$A:$A,MATCH($A2299,'Smelter Look-up'!$E:$E,0)))</f>
        <v/>
      </c>
      <c r="C2299" s="220" t="str">
        <f>IF(LEN(A2299)=0,"",INDEX('Smelter Look-up'!$C:$C,MATCH($A2299,'Smelter Look-up'!$E:$E,0)))</f>
        <v/>
      </c>
      <c r="D2299" s="282"/>
      <c r="E2299" s="216" t="str">
        <f ca="1">IF(ISERROR($V2299),"",OFFSET('Smelter Look-up'!$D$4,$V2299-4,0)&amp;"")</f>
        <v/>
      </c>
      <c r="F2299" s="216" t="str">
        <f ca="1">IF(ISERROR($V2299),"",OFFSET('Smelter Look-up'!$E$4,$V2299-4,0))</f>
        <v/>
      </c>
      <c r="G2299" s="216" t="str">
        <f ca="1">IF(C2299=$X$4,"Enter smelter details",IF(ISERROR($V2299),"",OFFSET('Smelter Look-up'!$F$4,$V2299-4,0)))</f>
        <v/>
      </c>
      <c r="H2299" s="217" t="str">
        <f ca="1">IF(ISERROR($V2299),"",OFFSET('Smelter Look-up'!$G$4,$V2299-4,0))</f>
        <v/>
      </c>
      <c r="I2299" s="218" t="str">
        <f ca="1">IF(ISERROR($V2299),"",OFFSET('Smelter Look-up'!$H$4,$V2299-4,0))</f>
        <v/>
      </c>
      <c r="J2299" s="218" t="str">
        <f ca="1">IF(ISERROR($V2299),"",OFFSET('Smelter Look-up'!$I$4,$V2299-4,0))</f>
        <v/>
      </c>
      <c r="K2299" s="272"/>
      <c r="L2299" s="272"/>
      <c r="M2299" s="272"/>
      <c r="N2299" s="272"/>
      <c r="O2299" s="272"/>
      <c r="P2299" s="219"/>
      <c r="Q2299" s="273"/>
      <c r="R2299" s="216" t="str">
        <f ca="1">IF(ISERROR($V2299),"",OFFSET('Smelter Look-up'!$C$4,$V2299-4,0)&amp;"")</f>
        <v/>
      </c>
      <c r="S2299" s="224" t="str">
        <f t="shared" ref="S2299" ca="1" si="324">IF(B2299="","",IF(ISERROR(MATCH($E2299,CL,0)),"Unknown",INDIRECT("'C'!$A$"&amp;MATCH($E2299,CL,0)+1)))</f>
        <v/>
      </c>
      <c r="T2299" s="224" t="str">
        <f ca="1">IF(B2299="","",IF(ISERROR(MATCH($J2299,SorP!$B$1:$B$6230,0)),"",INDIRECT("'SorP'!$A$"&amp;MATCH($J2299,SorP!$B$1:$B$6230,0))))</f>
        <v/>
      </c>
      <c r="U2299" s="240"/>
      <c r="V2299" s="274" t="e">
        <f>IF(C2299="",NA(),MATCH($B2299&amp;$C2299,'Smelter Look-up'!$J:$J,0))</f>
        <v>#N/A</v>
      </c>
      <c r="W2299" s="275"/>
      <c r="X2299" s="275">
        <f t="shared" ref="X2299" ca="1" si="325">IF(AND(C2299="Smelter not listed",OR(LEN(D2299)=0,LEN(E2299)=0)),1,0)</f>
        <v>0</v>
      </c>
      <c r="Y2299" s="275"/>
      <c r="Z2299" s="275"/>
      <c r="AB2299" s="277" t="str">
        <f t="shared" ref="AB2299" si="326">B2299&amp;C2299</f>
        <v/>
      </c>
    </row>
    <row r="2300" spans="1:28" s="276" customFormat="1" ht="20.25">
      <c r="A2300" s="330"/>
      <c r="B2300" s="216" t="str">
        <f>IF(LEN(A2300)=0,"",INDEX('Smelter Look-up'!$A:$A,MATCH($A2300,'Smelter Look-up'!$E:$E,0)))</f>
        <v/>
      </c>
      <c r="C2300" s="220" t="str">
        <f>IF(LEN(A2300)=0,"",INDEX('Smelter Look-up'!$C:$C,MATCH($A2300,'Smelter Look-up'!$E:$E,0)))</f>
        <v/>
      </c>
      <c r="D2300" s="282"/>
      <c r="E2300" s="216" t="str">
        <f ca="1">IF(ISERROR($V2300),"",OFFSET('Smelter Look-up'!$D$4,$V2300-4,0)&amp;"")</f>
        <v/>
      </c>
      <c r="F2300" s="216" t="str">
        <f ca="1">IF(ISERROR($V2300),"",OFFSET('Smelter Look-up'!$E$4,$V2300-4,0))</f>
        <v/>
      </c>
      <c r="G2300" s="216" t="str">
        <f ca="1">IF(C2300=$X$4,"Enter smelter details",IF(ISERROR($V2300),"",OFFSET('Smelter Look-up'!$F$4,$V2300-4,0)))</f>
        <v/>
      </c>
      <c r="H2300" s="217" t="str">
        <f ca="1">IF(ISERROR($V2300),"",OFFSET('Smelter Look-up'!$G$4,$V2300-4,0))</f>
        <v/>
      </c>
      <c r="I2300" s="218" t="str">
        <f ca="1">IF(ISERROR($V2300),"",OFFSET('Smelter Look-up'!$H$4,$V2300-4,0))</f>
        <v/>
      </c>
      <c r="J2300" s="218" t="str">
        <f ca="1">IF(ISERROR($V2300),"",OFFSET('Smelter Look-up'!$I$4,$V2300-4,0))</f>
        <v/>
      </c>
      <c r="K2300" s="272"/>
      <c r="L2300" s="272"/>
      <c r="M2300" s="272"/>
      <c r="N2300" s="272"/>
      <c r="O2300" s="272"/>
      <c r="P2300" s="219"/>
      <c r="Q2300" s="273"/>
      <c r="R2300" s="216" t="str">
        <f ca="1">IF(ISERROR($V2300),"",OFFSET('Smelter Look-up'!$C$4,$V2300-4,0)&amp;"")</f>
        <v/>
      </c>
      <c r="S2300" s="224" t="str">
        <f t="shared" ref="S2300:S2331" ca="1" si="327">IF(B2300="","",IF(ISERROR(MATCH($E2300,CL,0)),"Unknown",INDIRECT("'C'!$A$"&amp;MATCH($E2300,CL,0)+1)))</f>
        <v/>
      </c>
      <c r="T2300" s="224" t="str">
        <f ca="1">IF(B2300="","",IF(ISERROR(MATCH($J2300,SorP!$B$1:$B$6230,0)),"",INDIRECT("'SorP'!$A$"&amp;MATCH($J2300,SorP!$B$1:$B$6230,0))))</f>
        <v/>
      </c>
      <c r="U2300" s="240"/>
      <c r="V2300" s="274" t="e">
        <f>IF(C2300="",NA(),MATCH($B2300&amp;$C2300,'Smelter Look-up'!$J:$J,0))</f>
        <v>#N/A</v>
      </c>
      <c r="W2300" s="275"/>
      <c r="X2300" s="275">
        <f t="shared" ref="X2300:X2331" ca="1" si="328">IF(AND(C2300="Smelter not listed",OR(LEN(D2300)=0,LEN(E2300)=0)),1,0)</f>
        <v>0</v>
      </c>
      <c r="Y2300" s="275"/>
      <c r="Z2300" s="275"/>
      <c r="AB2300" s="277" t="str">
        <f t="shared" ref="AB2300:AB2331" si="329">B2300&amp;C2300</f>
        <v/>
      </c>
    </row>
    <row r="2301" spans="1:28" s="276" customFormat="1" ht="20.25">
      <c r="A2301" s="330"/>
      <c r="B2301" s="216" t="str">
        <f>IF(LEN(A2301)=0,"",INDEX('Smelter Look-up'!$A:$A,MATCH($A2301,'Smelter Look-up'!$E:$E,0)))</f>
        <v/>
      </c>
      <c r="C2301" s="220" t="str">
        <f>IF(LEN(A2301)=0,"",INDEX('Smelter Look-up'!$C:$C,MATCH($A2301,'Smelter Look-up'!$E:$E,0)))</f>
        <v/>
      </c>
      <c r="D2301" s="282"/>
      <c r="E2301" s="216" t="str">
        <f ca="1">IF(ISERROR($V2301),"",OFFSET('Smelter Look-up'!$D$4,$V2301-4,0)&amp;"")</f>
        <v/>
      </c>
      <c r="F2301" s="216" t="str">
        <f ca="1">IF(ISERROR($V2301),"",OFFSET('Smelter Look-up'!$E$4,$V2301-4,0))</f>
        <v/>
      </c>
      <c r="G2301" s="216" t="str">
        <f ca="1">IF(C2301=$X$4,"Enter smelter details",IF(ISERROR($V2301),"",OFFSET('Smelter Look-up'!$F$4,$V2301-4,0)))</f>
        <v/>
      </c>
      <c r="H2301" s="217" t="str">
        <f ca="1">IF(ISERROR($V2301),"",OFFSET('Smelter Look-up'!$G$4,$V2301-4,0))</f>
        <v/>
      </c>
      <c r="I2301" s="218" t="str">
        <f ca="1">IF(ISERROR($V2301),"",OFFSET('Smelter Look-up'!$H$4,$V2301-4,0))</f>
        <v/>
      </c>
      <c r="J2301" s="218" t="str">
        <f ca="1">IF(ISERROR($V2301),"",OFFSET('Smelter Look-up'!$I$4,$V2301-4,0))</f>
        <v/>
      </c>
      <c r="K2301" s="272"/>
      <c r="L2301" s="272"/>
      <c r="M2301" s="272"/>
      <c r="N2301" s="272"/>
      <c r="O2301" s="272"/>
      <c r="P2301" s="219"/>
      <c r="Q2301" s="273"/>
      <c r="R2301" s="216" t="str">
        <f ca="1">IF(ISERROR($V2301),"",OFFSET('Smelter Look-up'!$C$4,$V2301-4,0)&amp;"")</f>
        <v/>
      </c>
      <c r="S2301" s="224" t="str">
        <f t="shared" ca="1" si="327"/>
        <v/>
      </c>
      <c r="T2301" s="224" t="str">
        <f ca="1">IF(B2301="","",IF(ISERROR(MATCH($J2301,SorP!$B$1:$B$6230,0)),"",INDIRECT("'SorP'!$A$"&amp;MATCH($J2301,SorP!$B$1:$B$6230,0))))</f>
        <v/>
      </c>
      <c r="U2301" s="240"/>
      <c r="V2301" s="274" t="e">
        <f>IF(C2301="",NA(),MATCH($B2301&amp;$C2301,'Smelter Look-up'!$J:$J,0))</f>
        <v>#N/A</v>
      </c>
      <c r="W2301" s="275"/>
      <c r="X2301" s="275">
        <f t="shared" ca="1" si="328"/>
        <v>0</v>
      </c>
      <c r="Y2301" s="275"/>
      <c r="Z2301" s="275"/>
      <c r="AB2301" s="277" t="str">
        <f t="shared" si="329"/>
        <v/>
      </c>
    </row>
    <row r="2302" spans="1:28" s="276" customFormat="1" ht="20.25">
      <c r="A2302" s="330"/>
      <c r="B2302" s="216" t="str">
        <f>IF(LEN(A2302)=0,"",INDEX('Smelter Look-up'!$A:$A,MATCH($A2302,'Smelter Look-up'!$E:$E,0)))</f>
        <v/>
      </c>
      <c r="C2302" s="220" t="str">
        <f>IF(LEN(A2302)=0,"",INDEX('Smelter Look-up'!$C:$C,MATCH($A2302,'Smelter Look-up'!$E:$E,0)))</f>
        <v/>
      </c>
      <c r="D2302" s="282"/>
      <c r="E2302" s="216" t="str">
        <f ca="1">IF(ISERROR($V2302),"",OFFSET('Smelter Look-up'!$D$4,$V2302-4,0)&amp;"")</f>
        <v/>
      </c>
      <c r="F2302" s="216" t="str">
        <f ca="1">IF(ISERROR($V2302),"",OFFSET('Smelter Look-up'!$E$4,$V2302-4,0))</f>
        <v/>
      </c>
      <c r="G2302" s="216" t="str">
        <f ca="1">IF(C2302=$X$4,"Enter smelter details",IF(ISERROR($V2302),"",OFFSET('Smelter Look-up'!$F$4,$V2302-4,0)))</f>
        <v/>
      </c>
      <c r="H2302" s="217" t="str">
        <f ca="1">IF(ISERROR($V2302),"",OFFSET('Smelter Look-up'!$G$4,$V2302-4,0))</f>
        <v/>
      </c>
      <c r="I2302" s="218" t="str">
        <f ca="1">IF(ISERROR($V2302),"",OFFSET('Smelter Look-up'!$H$4,$V2302-4,0))</f>
        <v/>
      </c>
      <c r="J2302" s="218" t="str">
        <f ca="1">IF(ISERROR($V2302),"",OFFSET('Smelter Look-up'!$I$4,$V2302-4,0))</f>
        <v/>
      </c>
      <c r="K2302" s="272"/>
      <c r="L2302" s="272"/>
      <c r="M2302" s="272"/>
      <c r="N2302" s="272"/>
      <c r="O2302" s="272"/>
      <c r="P2302" s="219"/>
      <c r="Q2302" s="273"/>
      <c r="R2302" s="216" t="str">
        <f ca="1">IF(ISERROR($V2302),"",OFFSET('Smelter Look-up'!$C$4,$V2302-4,0)&amp;"")</f>
        <v/>
      </c>
      <c r="S2302" s="224" t="str">
        <f t="shared" ca="1" si="327"/>
        <v/>
      </c>
      <c r="T2302" s="224" t="str">
        <f ca="1">IF(B2302="","",IF(ISERROR(MATCH($J2302,SorP!$B$1:$B$6230,0)),"",INDIRECT("'SorP'!$A$"&amp;MATCH($J2302,SorP!$B$1:$B$6230,0))))</f>
        <v/>
      </c>
      <c r="U2302" s="240"/>
      <c r="V2302" s="274" t="e">
        <f>IF(C2302="",NA(),MATCH($B2302&amp;$C2302,'Smelter Look-up'!$J:$J,0))</f>
        <v>#N/A</v>
      </c>
      <c r="W2302" s="275"/>
      <c r="X2302" s="275">
        <f t="shared" ca="1" si="328"/>
        <v>0</v>
      </c>
      <c r="Y2302" s="275"/>
      <c r="Z2302" s="275"/>
      <c r="AB2302" s="277" t="str">
        <f t="shared" si="329"/>
        <v/>
      </c>
    </row>
    <row r="2303" spans="1:28" s="276" customFormat="1" ht="20.25">
      <c r="A2303" s="330"/>
      <c r="B2303" s="216" t="str">
        <f>IF(LEN(A2303)=0,"",INDEX('Smelter Look-up'!$A:$A,MATCH($A2303,'Smelter Look-up'!$E:$E,0)))</f>
        <v/>
      </c>
      <c r="C2303" s="220" t="str">
        <f>IF(LEN(A2303)=0,"",INDEX('Smelter Look-up'!$C:$C,MATCH($A2303,'Smelter Look-up'!$E:$E,0)))</f>
        <v/>
      </c>
      <c r="D2303" s="282"/>
      <c r="E2303" s="216" t="str">
        <f ca="1">IF(ISERROR($V2303),"",OFFSET('Smelter Look-up'!$D$4,$V2303-4,0)&amp;"")</f>
        <v/>
      </c>
      <c r="F2303" s="216" t="str">
        <f ca="1">IF(ISERROR($V2303),"",OFFSET('Smelter Look-up'!$E$4,$V2303-4,0))</f>
        <v/>
      </c>
      <c r="G2303" s="216" t="str">
        <f ca="1">IF(C2303=$X$4,"Enter smelter details",IF(ISERROR($V2303),"",OFFSET('Smelter Look-up'!$F$4,$V2303-4,0)))</f>
        <v/>
      </c>
      <c r="H2303" s="217" t="str">
        <f ca="1">IF(ISERROR($V2303),"",OFFSET('Smelter Look-up'!$G$4,$V2303-4,0))</f>
        <v/>
      </c>
      <c r="I2303" s="218" t="str">
        <f ca="1">IF(ISERROR($V2303),"",OFFSET('Smelter Look-up'!$H$4,$V2303-4,0))</f>
        <v/>
      </c>
      <c r="J2303" s="218" t="str">
        <f ca="1">IF(ISERROR($V2303),"",OFFSET('Smelter Look-up'!$I$4,$V2303-4,0))</f>
        <v/>
      </c>
      <c r="K2303" s="272"/>
      <c r="L2303" s="272"/>
      <c r="M2303" s="272"/>
      <c r="N2303" s="272"/>
      <c r="O2303" s="272"/>
      <c r="P2303" s="219"/>
      <c r="Q2303" s="273"/>
      <c r="R2303" s="216" t="str">
        <f ca="1">IF(ISERROR($V2303),"",OFFSET('Smelter Look-up'!$C$4,$V2303-4,0)&amp;"")</f>
        <v/>
      </c>
      <c r="S2303" s="224" t="str">
        <f t="shared" ca="1" si="327"/>
        <v/>
      </c>
      <c r="T2303" s="224" t="str">
        <f ca="1">IF(B2303="","",IF(ISERROR(MATCH($J2303,SorP!$B$1:$B$6230,0)),"",INDIRECT("'SorP'!$A$"&amp;MATCH($J2303,SorP!$B$1:$B$6230,0))))</f>
        <v/>
      </c>
      <c r="U2303" s="240"/>
      <c r="V2303" s="274" t="e">
        <f>IF(C2303="",NA(),MATCH($B2303&amp;$C2303,'Smelter Look-up'!$J:$J,0))</f>
        <v>#N/A</v>
      </c>
      <c r="W2303" s="275"/>
      <c r="X2303" s="275">
        <f t="shared" ca="1" si="328"/>
        <v>0</v>
      </c>
      <c r="Y2303" s="275"/>
      <c r="Z2303" s="275"/>
      <c r="AB2303" s="277" t="str">
        <f t="shared" si="329"/>
        <v/>
      </c>
    </row>
    <row r="2304" spans="1:28" s="276" customFormat="1" ht="20.25">
      <c r="A2304" s="330"/>
      <c r="B2304" s="216" t="str">
        <f>IF(LEN(A2304)=0,"",INDEX('Smelter Look-up'!$A:$A,MATCH($A2304,'Smelter Look-up'!$E:$E,0)))</f>
        <v/>
      </c>
      <c r="C2304" s="220" t="str">
        <f>IF(LEN(A2304)=0,"",INDEX('Smelter Look-up'!$C:$C,MATCH($A2304,'Smelter Look-up'!$E:$E,0)))</f>
        <v/>
      </c>
      <c r="D2304" s="282"/>
      <c r="E2304" s="216" t="str">
        <f ca="1">IF(ISERROR($V2304),"",OFFSET('Smelter Look-up'!$D$4,$V2304-4,0)&amp;"")</f>
        <v/>
      </c>
      <c r="F2304" s="216" t="str">
        <f ca="1">IF(ISERROR($V2304),"",OFFSET('Smelter Look-up'!$E$4,$V2304-4,0))</f>
        <v/>
      </c>
      <c r="G2304" s="216" t="str">
        <f ca="1">IF(C2304=$X$4,"Enter smelter details",IF(ISERROR($V2304),"",OFFSET('Smelter Look-up'!$F$4,$V2304-4,0)))</f>
        <v/>
      </c>
      <c r="H2304" s="217" t="str">
        <f ca="1">IF(ISERROR($V2304),"",OFFSET('Smelter Look-up'!$G$4,$V2304-4,0))</f>
        <v/>
      </c>
      <c r="I2304" s="218" t="str">
        <f ca="1">IF(ISERROR($V2304),"",OFFSET('Smelter Look-up'!$H$4,$V2304-4,0))</f>
        <v/>
      </c>
      <c r="J2304" s="218" t="str">
        <f ca="1">IF(ISERROR($V2304),"",OFFSET('Smelter Look-up'!$I$4,$V2304-4,0))</f>
        <v/>
      </c>
      <c r="K2304" s="272"/>
      <c r="L2304" s="272"/>
      <c r="M2304" s="272"/>
      <c r="N2304" s="272"/>
      <c r="O2304" s="272"/>
      <c r="P2304" s="219"/>
      <c r="Q2304" s="273"/>
      <c r="R2304" s="216" t="str">
        <f ca="1">IF(ISERROR($V2304),"",OFFSET('Smelter Look-up'!$C$4,$V2304-4,0)&amp;"")</f>
        <v/>
      </c>
      <c r="S2304" s="224" t="str">
        <f t="shared" ca="1" si="327"/>
        <v/>
      </c>
      <c r="T2304" s="224" t="str">
        <f ca="1">IF(B2304="","",IF(ISERROR(MATCH($J2304,SorP!$B$1:$B$6230,0)),"",INDIRECT("'SorP'!$A$"&amp;MATCH($J2304,SorP!$B$1:$B$6230,0))))</f>
        <v/>
      </c>
      <c r="U2304" s="240"/>
      <c r="V2304" s="274" t="e">
        <f>IF(C2304="",NA(),MATCH($B2304&amp;$C2304,'Smelter Look-up'!$J:$J,0))</f>
        <v>#N/A</v>
      </c>
      <c r="W2304" s="275"/>
      <c r="X2304" s="275">
        <f t="shared" ca="1" si="328"/>
        <v>0</v>
      </c>
      <c r="Y2304" s="275"/>
      <c r="Z2304" s="275"/>
      <c r="AB2304" s="277" t="str">
        <f t="shared" si="329"/>
        <v/>
      </c>
    </row>
    <row r="2305" spans="1:28" s="276" customFormat="1" ht="20.25">
      <c r="A2305" s="330"/>
      <c r="B2305" s="216" t="str">
        <f>IF(LEN(A2305)=0,"",INDEX('Smelter Look-up'!$A:$A,MATCH($A2305,'Smelter Look-up'!$E:$E,0)))</f>
        <v/>
      </c>
      <c r="C2305" s="220" t="str">
        <f>IF(LEN(A2305)=0,"",INDEX('Smelter Look-up'!$C:$C,MATCH($A2305,'Smelter Look-up'!$E:$E,0)))</f>
        <v/>
      </c>
      <c r="D2305" s="282"/>
      <c r="E2305" s="216" t="str">
        <f ca="1">IF(ISERROR($V2305),"",OFFSET('Smelter Look-up'!$D$4,$V2305-4,0)&amp;"")</f>
        <v/>
      </c>
      <c r="F2305" s="216" t="str">
        <f ca="1">IF(ISERROR($V2305),"",OFFSET('Smelter Look-up'!$E$4,$V2305-4,0))</f>
        <v/>
      </c>
      <c r="G2305" s="216" t="str">
        <f ca="1">IF(C2305=$X$4,"Enter smelter details",IF(ISERROR($V2305),"",OFFSET('Smelter Look-up'!$F$4,$V2305-4,0)))</f>
        <v/>
      </c>
      <c r="H2305" s="217" t="str">
        <f ca="1">IF(ISERROR($V2305),"",OFFSET('Smelter Look-up'!$G$4,$V2305-4,0))</f>
        <v/>
      </c>
      <c r="I2305" s="218" t="str">
        <f ca="1">IF(ISERROR($V2305),"",OFFSET('Smelter Look-up'!$H$4,$V2305-4,0))</f>
        <v/>
      </c>
      <c r="J2305" s="218" t="str">
        <f ca="1">IF(ISERROR($V2305),"",OFFSET('Smelter Look-up'!$I$4,$V2305-4,0))</f>
        <v/>
      </c>
      <c r="K2305" s="272"/>
      <c r="L2305" s="272"/>
      <c r="M2305" s="272"/>
      <c r="N2305" s="272"/>
      <c r="O2305" s="272"/>
      <c r="P2305" s="219"/>
      <c r="Q2305" s="273"/>
      <c r="R2305" s="216" t="str">
        <f ca="1">IF(ISERROR($V2305),"",OFFSET('Smelter Look-up'!$C$4,$V2305-4,0)&amp;"")</f>
        <v/>
      </c>
      <c r="S2305" s="224" t="str">
        <f t="shared" ca="1" si="327"/>
        <v/>
      </c>
      <c r="T2305" s="224" t="str">
        <f ca="1">IF(B2305="","",IF(ISERROR(MATCH($J2305,SorP!$B$1:$B$6230,0)),"",INDIRECT("'SorP'!$A$"&amp;MATCH($J2305,SorP!$B$1:$B$6230,0))))</f>
        <v/>
      </c>
      <c r="U2305" s="240"/>
      <c r="V2305" s="274" t="e">
        <f>IF(C2305="",NA(),MATCH($B2305&amp;$C2305,'Smelter Look-up'!$J:$J,0))</f>
        <v>#N/A</v>
      </c>
      <c r="W2305" s="275"/>
      <c r="X2305" s="275">
        <f t="shared" ca="1" si="328"/>
        <v>0</v>
      </c>
      <c r="Y2305" s="275"/>
      <c r="Z2305" s="275"/>
      <c r="AB2305" s="277" t="str">
        <f t="shared" si="329"/>
        <v/>
      </c>
    </row>
    <row r="2306" spans="1:28" s="276" customFormat="1" ht="20.25">
      <c r="A2306" s="330"/>
      <c r="B2306" s="216" t="str">
        <f>IF(LEN(A2306)=0,"",INDEX('Smelter Look-up'!$A:$A,MATCH($A2306,'Smelter Look-up'!$E:$E,0)))</f>
        <v/>
      </c>
      <c r="C2306" s="220" t="str">
        <f>IF(LEN(A2306)=0,"",INDEX('Smelter Look-up'!$C:$C,MATCH($A2306,'Smelter Look-up'!$E:$E,0)))</f>
        <v/>
      </c>
      <c r="D2306" s="282"/>
      <c r="E2306" s="216" t="str">
        <f ca="1">IF(ISERROR($V2306),"",OFFSET('Smelter Look-up'!$D$4,$V2306-4,0)&amp;"")</f>
        <v/>
      </c>
      <c r="F2306" s="216" t="str">
        <f ca="1">IF(ISERROR($V2306),"",OFFSET('Smelter Look-up'!$E$4,$V2306-4,0))</f>
        <v/>
      </c>
      <c r="G2306" s="216" t="str">
        <f ca="1">IF(C2306=$X$4,"Enter smelter details",IF(ISERROR($V2306),"",OFFSET('Smelter Look-up'!$F$4,$V2306-4,0)))</f>
        <v/>
      </c>
      <c r="H2306" s="217" t="str">
        <f ca="1">IF(ISERROR($V2306),"",OFFSET('Smelter Look-up'!$G$4,$V2306-4,0))</f>
        <v/>
      </c>
      <c r="I2306" s="218" t="str">
        <f ca="1">IF(ISERROR($V2306),"",OFFSET('Smelter Look-up'!$H$4,$V2306-4,0))</f>
        <v/>
      </c>
      <c r="J2306" s="218" t="str">
        <f ca="1">IF(ISERROR($V2306),"",OFFSET('Smelter Look-up'!$I$4,$V2306-4,0))</f>
        <v/>
      </c>
      <c r="K2306" s="272"/>
      <c r="L2306" s="272"/>
      <c r="M2306" s="272"/>
      <c r="N2306" s="272"/>
      <c r="O2306" s="272"/>
      <c r="P2306" s="219"/>
      <c r="Q2306" s="273"/>
      <c r="R2306" s="216" t="str">
        <f ca="1">IF(ISERROR($V2306),"",OFFSET('Smelter Look-up'!$C$4,$V2306-4,0)&amp;"")</f>
        <v/>
      </c>
      <c r="S2306" s="224" t="str">
        <f t="shared" ca="1" si="327"/>
        <v/>
      </c>
      <c r="T2306" s="224" t="str">
        <f ca="1">IF(B2306="","",IF(ISERROR(MATCH($J2306,SorP!$B$1:$B$6230,0)),"",INDIRECT("'SorP'!$A$"&amp;MATCH($J2306,SorP!$B$1:$B$6230,0))))</f>
        <v/>
      </c>
      <c r="U2306" s="240"/>
      <c r="V2306" s="274" t="e">
        <f>IF(C2306="",NA(),MATCH($B2306&amp;$C2306,'Smelter Look-up'!$J:$J,0))</f>
        <v>#N/A</v>
      </c>
      <c r="W2306" s="275"/>
      <c r="X2306" s="275">
        <f t="shared" ca="1" si="328"/>
        <v>0</v>
      </c>
      <c r="Y2306" s="275"/>
      <c r="Z2306" s="275"/>
      <c r="AB2306" s="277" t="str">
        <f t="shared" si="329"/>
        <v/>
      </c>
    </row>
    <row r="2307" spans="1:28" s="276" customFormat="1" ht="20.25">
      <c r="A2307" s="330"/>
      <c r="B2307" s="216" t="str">
        <f>IF(LEN(A2307)=0,"",INDEX('Smelter Look-up'!$A:$A,MATCH($A2307,'Smelter Look-up'!$E:$E,0)))</f>
        <v/>
      </c>
      <c r="C2307" s="220" t="str">
        <f>IF(LEN(A2307)=0,"",INDEX('Smelter Look-up'!$C:$C,MATCH($A2307,'Smelter Look-up'!$E:$E,0)))</f>
        <v/>
      </c>
      <c r="D2307" s="282"/>
      <c r="E2307" s="216" t="str">
        <f ca="1">IF(ISERROR($V2307),"",OFFSET('Smelter Look-up'!$D$4,$V2307-4,0)&amp;"")</f>
        <v/>
      </c>
      <c r="F2307" s="216" t="str">
        <f ca="1">IF(ISERROR($V2307),"",OFFSET('Smelter Look-up'!$E$4,$V2307-4,0))</f>
        <v/>
      </c>
      <c r="G2307" s="216" t="str">
        <f ca="1">IF(C2307=$X$4,"Enter smelter details",IF(ISERROR($V2307),"",OFFSET('Smelter Look-up'!$F$4,$V2307-4,0)))</f>
        <v/>
      </c>
      <c r="H2307" s="217" t="str">
        <f ca="1">IF(ISERROR($V2307),"",OFFSET('Smelter Look-up'!$G$4,$V2307-4,0))</f>
        <v/>
      </c>
      <c r="I2307" s="218" t="str">
        <f ca="1">IF(ISERROR($V2307),"",OFFSET('Smelter Look-up'!$H$4,$V2307-4,0))</f>
        <v/>
      </c>
      <c r="J2307" s="218" t="str">
        <f ca="1">IF(ISERROR($V2307),"",OFFSET('Smelter Look-up'!$I$4,$V2307-4,0))</f>
        <v/>
      </c>
      <c r="K2307" s="272"/>
      <c r="L2307" s="272"/>
      <c r="M2307" s="272"/>
      <c r="N2307" s="272"/>
      <c r="O2307" s="272"/>
      <c r="P2307" s="219"/>
      <c r="Q2307" s="273"/>
      <c r="R2307" s="216" t="str">
        <f ca="1">IF(ISERROR($V2307),"",OFFSET('Smelter Look-up'!$C$4,$V2307-4,0)&amp;"")</f>
        <v/>
      </c>
      <c r="S2307" s="224" t="str">
        <f t="shared" ca="1" si="327"/>
        <v/>
      </c>
      <c r="T2307" s="224" t="str">
        <f ca="1">IF(B2307="","",IF(ISERROR(MATCH($J2307,SorP!$B$1:$B$6230,0)),"",INDIRECT("'SorP'!$A$"&amp;MATCH($J2307,SorP!$B$1:$B$6230,0))))</f>
        <v/>
      </c>
      <c r="U2307" s="240"/>
      <c r="V2307" s="274" t="e">
        <f>IF(C2307="",NA(),MATCH($B2307&amp;$C2307,'Smelter Look-up'!$J:$J,0))</f>
        <v>#N/A</v>
      </c>
      <c r="W2307" s="275"/>
      <c r="X2307" s="275">
        <f t="shared" ca="1" si="328"/>
        <v>0</v>
      </c>
      <c r="Y2307" s="275"/>
      <c r="Z2307" s="275"/>
      <c r="AB2307" s="277" t="str">
        <f t="shared" si="329"/>
        <v/>
      </c>
    </row>
    <row r="2308" spans="1:28" s="276" customFormat="1" ht="20.25">
      <c r="A2308" s="330"/>
      <c r="B2308" s="216" t="str">
        <f>IF(LEN(A2308)=0,"",INDEX('Smelter Look-up'!$A:$A,MATCH($A2308,'Smelter Look-up'!$E:$E,0)))</f>
        <v/>
      </c>
      <c r="C2308" s="220" t="str">
        <f>IF(LEN(A2308)=0,"",INDEX('Smelter Look-up'!$C:$C,MATCH($A2308,'Smelter Look-up'!$E:$E,0)))</f>
        <v/>
      </c>
      <c r="D2308" s="282"/>
      <c r="E2308" s="216" t="str">
        <f ca="1">IF(ISERROR($V2308),"",OFFSET('Smelter Look-up'!$D$4,$V2308-4,0)&amp;"")</f>
        <v/>
      </c>
      <c r="F2308" s="216" t="str">
        <f ca="1">IF(ISERROR($V2308),"",OFFSET('Smelter Look-up'!$E$4,$V2308-4,0))</f>
        <v/>
      </c>
      <c r="G2308" s="216" t="str">
        <f ca="1">IF(C2308=$X$4,"Enter smelter details",IF(ISERROR($V2308),"",OFFSET('Smelter Look-up'!$F$4,$V2308-4,0)))</f>
        <v/>
      </c>
      <c r="H2308" s="217" t="str">
        <f ca="1">IF(ISERROR($V2308),"",OFFSET('Smelter Look-up'!$G$4,$V2308-4,0))</f>
        <v/>
      </c>
      <c r="I2308" s="218" t="str">
        <f ca="1">IF(ISERROR($V2308),"",OFFSET('Smelter Look-up'!$H$4,$V2308-4,0))</f>
        <v/>
      </c>
      <c r="J2308" s="218" t="str">
        <f ca="1">IF(ISERROR($V2308),"",OFFSET('Smelter Look-up'!$I$4,$V2308-4,0))</f>
        <v/>
      </c>
      <c r="K2308" s="272"/>
      <c r="L2308" s="272"/>
      <c r="M2308" s="272"/>
      <c r="N2308" s="272"/>
      <c r="O2308" s="272"/>
      <c r="P2308" s="219"/>
      <c r="Q2308" s="273"/>
      <c r="R2308" s="216" t="str">
        <f ca="1">IF(ISERROR($V2308),"",OFFSET('Smelter Look-up'!$C$4,$V2308-4,0)&amp;"")</f>
        <v/>
      </c>
      <c r="S2308" s="224" t="str">
        <f t="shared" ca="1" si="327"/>
        <v/>
      </c>
      <c r="T2308" s="224" t="str">
        <f ca="1">IF(B2308="","",IF(ISERROR(MATCH($J2308,SorP!$B$1:$B$6230,0)),"",INDIRECT("'SorP'!$A$"&amp;MATCH($J2308,SorP!$B$1:$B$6230,0))))</f>
        <v/>
      </c>
      <c r="U2308" s="240"/>
      <c r="V2308" s="274" t="e">
        <f>IF(C2308="",NA(),MATCH($B2308&amp;$C2308,'Smelter Look-up'!$J:$J,0))</f>
        <v>#N/A</v>
      </c>
      <c r="W2308" s="275"/>
      <c r="X2308" s="275">
        <f t="shared" ca="1" si="328"/>
        <v>0</v>
      </c>
      <c r="Y2308" s="275"/>
      <c r="Z2308" s="275"/>
      <c r="AB2308" s="277" t="str">
        <f t="shared" si="329"/>
        <v/>
      </c>
    </row>
    <row r="2309" spans="1:28" s="276" customFormat="1" ht="20.25">
      <c r="A2309" s="330"/>
      <c r="B2309" s="216" t="str">
        <f>IF(LEN(A2309)=0,"",INDEX('Smelter Look-up'!$A:$A,MATCH($A2309,'Smelter Look-up'!$E:$E,0)))</f>
        <v/>
      </c>
      <c r="C2309" s="220" t="str">
        <f>IF(LEN(A2309)=0,"",INDEX('Smelter Look-up'!$C:$C,MATCH($A2309,'Smelter Look-up'!$E:$E,0)))</f>
        <v/>
      </c>
      <c r="D2309" s="282"/>
      <c r="E2309" s="216" t="str">
        <f ca="1">IF(ISERROR($V2309),"",OFFSET('Smelter Look-up'!$D$4,$V2309-4,0)&amp;"")</f>
        <v/>
      </c>
      <c r="F2309" s="216" t="str">
        <f ca="1">IF(ISERROR($V2309),"",OFFSET('Smelter Look-up'!$E$4,$V2309-4,0))</f>
        <v/>
      </c>
      <c r="G2309" s="216" t="str">
        <f ca="1">IF(C2309=$X$4,"Enter smelter details",IF(ISERROR($V2309),"",OFFSET('Smelter Look-up'!$F$4,$V2309-4,0)))</f>
        <v/>
      </c>
      <c r="H2309" s="217" t="str">
        <f ca="1">IF(ISERROR($V2309),"",OFFSET('Smelter Look-up'!$G$4,$V2309-4,0))</f>
        <v/>
      </c>
      <c r="I2309" s="218" t="str">
        <f ca="1">IF(ISERROR($V2309),"",OFFSET('Smelter Look-up'!$H$4,$V2309-4,0))</f>
        <v/>
      </c>
      <c r="J2309" s="218" t="str">
        <f ca="1">IF(ISERROR($V2309),"",OFFSET('Smelter Look-up'!$I$4,$V2309-4,0))</f>
        <v/>
      </c>
      <c r="K2309" s="272"/>
      <c r="L2309" s="272"/>
      <c r="M2309" s="272"/>
      <c r="N2309" s="272"/>
      <c r="O2309" s="272"/>
      <c r="P2309" s="219"/>
      <c r="Q2309" s="273"/>
      <c r="R2309" s="216" t="str">
        <f ca="1">IF(ISERROR($V2309),"",OFFSET('Smelter Look-up'!$C$4,$V2309-4,0)&amp;"")</f>
        <v/>
      </c>
      <c r="S2309" s="224" t="str">
        <f t="shared" ca="1" si="327"/>
        <v/>
      </c>
      <c r="T2309" s="224" t="str">
        <f ca="1">IF(B2309="","",IF(ISERROR(MATCH($J2309,SorP!$B$1:$B$6230,0)),"",INDIRECT("'SorP'!$A$"&amp;MATCH($J2309,SorP!$B$1:$B$6230,0))))</f>
        <v/>
      </c>
      <c r="U2309" s="240"/>
      <c r="V2309" s="274" t="e">
        <f>IF(C2309="",NA(),MATCH($B2309&amp;$C2309,'Smelter Look-up'!$J:$J,0))</f>
        <v>#N/A</v>
      </c>
      <c r="W2309" s="275"/>
      <c r="X2309" s="275">
        <f t="shared" ca="1" si="328"/>
        <v>0</v>
      </c>
      <c r="Y2309" s="275"/>
      <c r="Z2309" s="275"/>
      <c r="AB2309" s="277" t="str">
        <f t="shared" si="329"/>
        <v/>
      </c>
    </row>
    <row r="2310" spans="1:28" s="276" customFormat="1" ht="20.25">
      <c r="A2310" s="330"/>
      <c r="B2310" s="216" t="str">
        <f>IF(LEN(A2310)=0,"",INDEX('Smelter Look-up'!$A:$A,MATCH($A2310,'Smelter Look-up'!$E:$E,0)))</f>
        <v/>
      </c>
      <c r="C2310" s="220" t="str">
        <f>IF(LEN(A2310)=0,"",INDEX('Smelter Look-up'!$C:$C,MATCH($A2310,'Smelter Look-up'!$E:$E,0)))</f>
        <v/>
      </c>
      <c r="D2310" s="282"/>
      <c r="E2310" s="216" t="str">
        <f ca="1">IF(ISERROR($V2310),"",OFFSET('Smelter Look-up'!$D$4,$V2310-4,0)&amp;"")</f>
        <v/>
      </c>
      <c r="F2310" s="216" t="str">
        <f ca="1">IF(ISERROR($V2310),"",OFFSET('Smelter Look-up'!$E$4,$V2310-4,0))</f>
        <v/>
      </c>
      <c r="G2310" s="216" t="str">
        <f ca="1">IF(C2310=$X$4,"Enter smelter details",IF(ISERROR($V2310),"",OFFSET('Smelter Look-up'!$F$4,$V2310-4,0)))</f>
        <v/>
      </c>
      <c r="H2310" s="217" t="str">
        <f ca="1">IF(ISERROR($V2310),"",OFFSET('Smelter Look-up'!$G$4,$V2310-4,0))</f>
        <v/>
      </c>
      <c r="I2310" s="218" t="str">
        <f ca="1">IF(ISERROR($V2310),"",OFFSET('Smelter Look-up'!$H$4,$V2310-4,0))</f>
        <v/>
      </c>
      <c r="J2310" s="218" t="str">
        <f ca="1">IF(ISERROR($V2310),"",OFFSET('Smelter Look-up'!$I$4,$V2310-4,0))</f>
        <v/>
      </c>
      <c r="K2310" s="272"/>
      <c r="L2310" s="272"/>
      <c r="M2310" s="272"/>
      <c r="N2310" s="272"/>
      <c r="O2310" s="272"/>
      <c r="P2310" s="219"/>
      <c r="Q2310" s="273"/>
      <c r="R2310" s="216" t="str">
        <f ca="1">IF(ISERROR($V2310),"",OFFSET('Smelter Look-up'!$C$4,$V2310-4,0)&amp;"")</f>
        <v/>
      </c>
      <c r="S2310" s="224" t="str">
        <f t="shared" ca="1" si="327"/>
        <v/>
      </c>
      <c r="T2310" s="224" t="str">
        <f ca="1">IF(B2310="","",IF(ISERROR(MATCH($J2310,SorP!$B$1:$B$6230,0)),"",INDIRECT("'SorP'!$A$"&amp;MATCH($J2310,SorP!$B$1:$B$6230,0))))</f>
        <v/>
      </c>
      <c r="U2310" s="240"/>
      <c r="V2310" s="274" t="e">
        <f>IF(C2310="",NA(),MATCH($B2310&amp;$C2310,'Smelter Look-up'!$J:$J,0))</f>
        <v>#N/A</v>
      </c>
      <c r="W2310" s="275"/>
      <c r="X2310" s="275">
        <f t="shared" ca="1" si="328"/>
        <v>0</v>
      </c>
      <c r="Y2310" s="275"/>
      <c r="Z2310" s="275"/>
      <c r="AB2310" s="277" t="str">
        <f t="shared" si="329"/>
        <v/>
      </c>
    </row>
    <row r="2311" spans="1:28" s="276" customFormat="1" ht="20.25">
      <c r="A2311" s="330"/>
      <c r="B2311" s="216" t="str">
        <f>IF(LEN(A2311)=0,"",INDEX('Smelter Look-up'!$A:$A,MATCH($A2311,'Smelter Look-up'!$E:$E,0)))</f>
        <v/>
      </c>
      <c r="C2311" s="220" t="str">
        <f>IF(LEN(A2311)=0,"",INDEX('Smelter Look-up'!$C:$C,MATCH($A2311,'Smelter Look-up'!$E:$E,0)))</f>
        <v/>
      </c>
      <c r="D2311" s="282"/>
      <c r="E2311" s="216" t="str">
        <f ca="1">IF(ISERROR($V2311),"",OFFSET('Smelter Look-up'!$D$4,$V2311-4,0)&amp;"")</f>
        <v/>
      </c>
      <c r="F2311" s="216" t="str">
        <f ca="1">IF(ISERROR($V2311),"",OFFSET('Smelter Look-up'!$E$4,$V2311-4,0))</f>
        <v/>
      </c>
      <c r="G2311" s="216" t="str">
        <f ca="1">IF(C2311=$X$4,"Enter smelter details",IF(ISERROR($V2311),"",OFFSET('Smelter Look-up'!$F$4,$V2311-4,0)))</f>
        <v/>
      </c>
      <c r="H2311" s="217" t="str">
        <f ca="1">IF(ISERROR($V2311),"",OFFSET('Smelter Look-up'!$G$4,$V2311-4,0))</f>
        <v/>
      </c>
      <c r="I2311" s="218" t="str">
        <f ca="1">IF(ISERROR($V2311),"",OFFSET('Smelter Look-up'!$H$4,$V2311-4,0))</f>
        <v/>
      </c>
      <c r="J2311" s="218" t="str">
        <f ca="1">IF(ISERROR($V2311),"",OFFSET('Smelter Look-up'!$I$4,$V2311-4,0))</f>
        <v/>
      </c>
      <c r="K2311" s="272"/>
      <c r="L2311" s="272"/>
      <c r="M2311" s="272"/>
      <c r="N2311" s="272"/>
      <c r="O2311" s="272"/>
      <c r="P2311" s="219"/>
      <c r="Q2311" s="273"/>
      <c r="R2311" s="216" t="str">
        <f ca="1">IF(ISERROR($V2311),"",OFFSET('Smelter Look-up'!$C$4,$V2311-4,0)&amp;"")</f>
        <v/>
      </c>
      <c r="S2311" s="224" t="str">
        <f t="shared" ca="1" si="327"/>
        <v/>
      </c>
      <c r="T2311" s="224" t="str">
        <f ca="1">IF(B2311="","",IF(ISERROR(MATCH($J2311,SorP!$B$1:$B$6230,0)),"",INDIRECT("'SorP'!$A$"&amp;MATCH($J2311,SorP!$B$1:$B$6230,0))))</f>
        <v/>
      </c>
      <c r="U2311" s="240"/>
      <c r="V2311" s="274" t="e">
        <f>IF(C2311="",NA(),MATCH($B2311&amp;$C2311,'Smelter Look-up'!$J:$J,0))</f>
        <v>#N/A</v>
      </c>
      <c r="W2311" s="275"/>
      <c r="X2311" s="275">
        <f t="shared" ca="1" si="328"/>
        <v>0</v>
      </c>
      <c r="Y2311" s="275"/>
      <c r="Z2311" s="275"/>
      <c r="AB2311" s="277" t="str">
        <f t="shared" si="329"/>
        <v/>
      </c>
    </row>
    <row r="2312" spans="1:28" s="276" customFormat="1" ht="20.25">
      <c r="A2312" s="330"/>
      <c r="B2312" s="216" t="str">
        <f>IF(LEN(A2312)=0,"",INDEX('Smelter Look-up'!$A:$A,MATCH($A2312,'Smelter Look-up'!$E:$E,0)))</f>
        <v/>
      </c>
      <c r="C2312" s="220" t="str">
        <f>IF(LEN(A2312)=0,"",INDEX('Smelter Look-up'!$C:$C,MATCH($A2312,'Smelter Look-up'!$E:$E,0)))</f>
        <v/>
      </c>
      <c r="D2312" s="282"/>
      <c r="E2312" s="216" t="str">
        <f ca="1">IF(ISERROR($V2312),"",OFFSET('Smelter Look-up'!$D$4,$V2312-4,0)&amp;"")</f>
        <v/>
      </c>
      <c r="F2312" s="216" t="str">
        <f ca="1">IF(ISERROR($V2312),"",OFFSET('Smelter Look-up'!$E$4,$V2312-4,0))</f>
        <v/>
      </c>
      <c r="G2312" s="216" t="str">
        <f ca="1">IF(C2312=$X$4,"Enter smelter details",IF(ISERROR($V2312),"",OFFSET('Smelter Look-up'!$F$4,$V2312-4,0)))</f>
        <v/>
      </c>
      <c r="H2312" s="217" t="str">
        <f ca="1">IF(ISERROR($V2312),"",OFFSET('Smelter Look-up'!$G$4,$V2312-4,0))</f>
        <v/>
      </c>
      <c r="I2312" s="218" t="str">
        <f ca="1">IF(ISERROR($V2312),"",OFFSET('Smelter Look-up'!$H$4,$V2312-4,0))</f>
        <v/>
      </c>
      <c r="J2312" s="218" t="str">
        <f ca="1">IF(ISERROR($V2312),"",OFFSET('Smelter Look-up'!$I$4,$V2312-4,0))</f>
        <v/>
      </c>
      <c r="K2312" s="272"/>
      <c r="L2312" s="272"/>
      <c r="M2312" s="272"/>
      <c r="N2312" s="272"/>
      <c r="O2312" s="272"/>
      <c r="P2312" s="219"/>
      <c r="Q2312" s="273"/>
      <c r="R2312" s="216" t="str">
        <f ca="1">IF(ISERROR($V2312),"",OFFSET('Smelter Look-up'!$C$4,$V2312-4,0)&amp;"")</f>
        <v/>
      </c>
      <c r="S2312" s="224" t="str">
        <f t="shared" ca="1" si="327"/>
        <v/>
      </c>
      <c r="T2312" s="224" t="str">
        <f ca="1">IF(B2312="","",IF(ISERROR(MATCH($J2312,SorP!$B$1:$B$6230,0)),"",INDIRECT("'SorP'!$A$"&amp;MATCH($J2312,SorP!$B$1:$B$6230,0))))</f>
        <v/>
      </c>
      <c r="U2312" s="240"/>
      <c r="V2312" s="274" t="e">
        <f>IF(C2312="",NA(),MATCH($B2312&amp;$C2312,'Smelter Look-up'!$J:$J,0))</f>
        <v>#N/A</v>
      </c>
      <c r="W2312" s="275"/>
      <c r="X2312" s="275">
        <f t="shared" ca="1" si="328"/>
        <v>0</v>
      </c>
      <c r="Y2312" s="275"/>
      <c r="Z2312" s="275"/>
      <c r="AB2312" s="277" t="str">
        <f t="shared" si="329"/>
        <v/>
      </c>
    </row>
    <row r="2313" spans="1:28" s="276" customFormat="1" ht="20.25">
      <c r="A2313" s="330"/>
      <c r="B2313" s="216" t="str">
        <f>IF(LEN(A2313)=0,"",INDEX('Smelter Look-up'!$A:$A,MATCH($A2313,'Smelter Look-up'!$E:$E,0)))</f>
        <v/>
      </c>
      <c r="C2313" s="220" t="str">
        <f>IF(LEN(A2313)=0,"",INDEX('Smelter Look-up'!$C:$C,MATCH($A2313,'Smelter Look-up'!$E:$E,0)))</f>
        <v/>
      </c>
      <c r="D2313" s="282"/>
      <c r="E2313" s="216" t="str">
        <f ca="1">IF(ISERROR($V2313),"",OFFSET('Smelter Look-up'!$D$4,$V2313-4,0)&amp;"")</f>
        <v/>
      </c>
      <c r="F2313" s="216" t="str">
        <f ca="1">IF(ISERROR($V2313),"",OFFSET('Smelter Look-up'!$E$4,$V2313-4,0))</f>
        <v/>
      </c>
      <c r="G2313" s="216" t="str">
        <f ca="1">IF(C2313=$X$4,"Enter smelter details",IF(ISERROR($V2313),"",OFFSET('Smelter Look-up'!$F$4,$V2313-4,0)))</f>
        <v/>
      </c>
      <c r="H2313" s="217" t="str">
        <f ca="1">IF(ISERROR($V2313),"",OFFSET('Smelter Look-up'!$G$4,$V2313-4,0))</f>
        <v/>
      </c>
      <c r="I2313" s="218" t="str">
        <f ca="1">IF(ISERROR($V2313),"",OFFSET('Smelter Look-up'!$H$4,$V2313-4,0))</f>
        <v/>
      </c>
      <c r="J2313" s="218" t="str">
        <f ca="1">IF(ISERROR($V2313),"",OFFSET('Smelter Look-up'!$I$4,$V2313-4,0))</f>
        <v/>
      </c>
      <c r="K2313" s="272"/>
      <c r="L2313" s="272"/>
      <c r="M2313" s="272"/>
      <c r="N2313" s="272"/>
      <c r="O2313" s="272"/>
      <c r="P2313" s="219"/>
      <c r="Q2313" s="273"/>
      <c r="R2313" s="216" t="str">
        <f ca="1">IF(ISERROR($V2313),"",OFFSET('Smelter Look-up'!$C$4,$V2313-4,0)&amp;"")</f>
        <v/>
      </c>
      <c r="S2313" s="224" t="str">
        <f t="shared" ca="1" si="327"/>
        <v/>
      </c>
      <c r="T2313" s="224" t="str">
        <f ca="1">IF(B2313="","",IF(ISERROR(MATCH($J2313,SorP!$B$1:$B$6230,0)),"",INDIRECT("'SorP'!$A$"&amp;MATCH($J2313,SorP!$B$1:$B$6230,0))))</f>
        <v/>
      </c>
      <c r="U2313" s="240"/>
      <c r="V2313" s="274" t="e">
        <f>IF(C2313="",NA(),MATCH($B2313&amp;$C2313,'Smelter Look-up'!$J:$J,0))</f>
        <v>#N/A</v>
      </c>
      <c r="W2313" s="275"/>
      <c r="X2313" s="275">
        <f t="shared" ca="1" si="328"/>
        <v>0</v>
      </c>
      <c r="Y2313" s="275"/>
      <c r="Z2313" s="275"/>
      <c r="AB2313" s="277" t="str">
        <f t="shared" si="329"/>
        <v/>
      </c>
    </row>
    <row r="2314" spans="1:28" s="276" customFormat="1" ht="20.25">
      <c r="A2314" s="330"/>
      <c r="B2314" s="216" t="str">
        <f>IF(LEN(A2314)=0,"",INDEX('Smelter Look-up'!$A:$A,MATCH($A2314,'Smelter Look-up'!$E:$E,0)))</f>
        <v/>
      </c>
      <c r="C2314" s="220" t="str">
        <f>IF(LEN(A2314)=0,"",INDEX('Smelter Look-up'!$C:$C,MATCH($A2314,'Smelter Look-up'!$E:$E,0)))</f>
        <v/>
      </c>
      <c r="D2314" s="282"/>
      <c r="E2314" s="216" t="str">
        <f ca="1">IF(ISERROR($V2314),"",OFFSET('Smelter Look-up'!$D$4,$V2314-4,0)&amp;"")</f>
        <v/>
      </c>
      <c r="F2314" s="216" t="str">
        <f ca="1">IF(ISERROR($V2314),"",OFFSET('Smelter Look-up'!$E$4,$V2314-4,0))</f>
        <v/>
      </c>
      <c r="G2314" s="216" t="str">
        <f ca="1">IF(C2314=$X$4,"Enter smelter details",IF(ISERROR($V2314),"",OFFSET('Smelter Look-up'!$F$4,$V2314-4,0)))</f>
        <v/>
      </c>
      <c r="H2314" s="217" t="str">
        <f ca="1">IF(ISERROR($V2314),"",OFFSET('Smelter Look-up'!$G$4,$V2314-4,0))</f>
        <v/>
      </c>
      <c r="I2314" s="218" t="str">
        <f ca="1">IF(ISERROR($V2314),"",OFFSET('Smelter Look-up'!$H$4,$V2314-4,0))</f>
        <v/>
      </c>
      <c r="J2314" s="218" t="str">
        <f ca="1">IF(ISERROR($V2314),"",OFFSET('Smelter Look-up'!$I$4,$V2314-4,0))</f>
        <v/>
      </c>
      <c r="K2314" s="272"/>
      <c r="L2314" s="272"/>
      <c r="M2314" s="272"/>
      <c r="N2314" s="272"/>
      <c r="O2314" s="272"/>
      <c r="P2314" s="219"/>
      <c r="Q2314" s="273"/>
      <c r="R2314" s="216" t="str">
        <f ca="1">IF(ISERROR($V2314),"",OFFSET('Smelter Look-up'!$C$4,$V2314-4,0)&amp;"")</f>
        <v/>
      </c>
      <c r="S2314" s="224" t="str">
        <f t="shared" ca="1" si="327"/>
        <v/>
      </c>
      <c r="T2314" s="224" t="str">
        <f ca="1">IF(B2314="","",IF(ISERROR(MATCH($J2314,SorP!$B$1:$B$6230,0)),"",INDIRECT("'SorP'!$A$"&amp;MATCH($J2314,SorP!$B$1:$B$6230,0))))</f>
        <v/>
      </c>
      <c r="U2314" s="240"/>
      <c r="V2314" s="274" t="e">
        <f>IF(C2314="",NA(),MATCH($B2314&amp;$C2314,'Smelter Look-up'!$J:$J,0))</f>
        <v>#N/A</v>
      </c>
      <c r="W2314" s="275"/>
      <c r="X2314" s="275">
        <f t="shared" ca="1" si="328"/>
        <v>0</v>
      </c>
      <c r="Y2314" s="275"/>
      <c r="Z2314" s="275"/>
      <c r="AB2314" s="277" t="str">
        <f t="shared" si="329"/>
        <v/>
      </c>
    </row>
    <row r="2315" spans="1:28" s="276" customFormat="1" ht="20.25">
      <c r="A2315" s="330"/>
      <c r="B2315" s="216" t="str">
        <f>IF(LEN(A2315)=0,"",INDEX('Smelter Look-up'!$A:$A,MATCH($A2315,'Smelter Look-up'!$E:$E,0)))</f>
        <v/>
      </c>
      <c r="C2315" s="220" t="str">
        <f>IF(LEN(A2315)=0,"",INDEX('Smelter Look-up'!$C:$C,MATCH($A2315,'Smelter Look-up'!$E:$E,0)))</f>
        <v/>
      </c>
      <c r="D2315" s="282"/>
      <c r="E2315" s="216" t="str">
        <f ca="1">IF(ISERROR($V2315),"",OFFSET('Smelter Look-up'!$D$4,$V2315-4,0)&amp;"")</f>
        <v/>
      </c>
      <c r="F2315" s="216" t="str">
        <f ca="1">IF(ISERROR($V2315),"",OFFSET('Smelter Look-up'!$E$4,$V2315-4,0))</f>
        <v/>
      </c>
      <c r="G2315" s="216" t="str">
        <f ca="1">IF(C2315=$X$4,"Enter smelter details",IF(ISERROR($V2315),"",OFFSET('Smelter Look-up'!$F$4,$V2315-4,0)))</f>
        <v/>
      </c>
      <c r="H2315" s="217" t="str">
        <f ca="1">IF(ISERROR($V2315),"",OFFSET('Smelter Look-up'!$G$4,$V2315-4,0))</f>
        <v/>
      </c>
      <c r="I2315" s="218" t="str">
        <f ca="1">IF(ISERROR($V2315),"",OFFSET('Smelter Look-up'!$H$4,$V2315-4,0))</f>
        <v/>
      </c>
      <c r="J2315" s="218" t="str">
        <f ca="1">IF(ISERROR($V2315),"",OFFSET('Smelter Look-up'!$I$4,$V2315-4,0))</f>
        <v/>
      </c>
      <c r="K2315" s="272"/>
      <c r="L2315" s="272"/>
      <c r="M2315" s="272"/>
      <c r="N2315" s="272"/>
      <c r="O2315" s="272"/>
      <c r="P2315" s="219"/>
      <c r="Q2315" s="273"/>
      <c r="R2315" s="216" t="str">
        <f ca="1">IF(ISERROR($V2315),"",OFFSET('Smelter Look-up'!$C$4,$V2315-4,0)&amp;"")</f>
        <v/>
      </c>
      <c r="S2315" s="224" t="str">
        <f t="shared" ca="1" si="327"/>
        <v/>
      </c>
      <c r="T2315" s="224" t="str">
        <f ca="1">IF(B2315="","",IF(ISERROR(MATCH($J2315,SorP!$B$1:$B$6230,0)),"",INDIRECT("'SorP'!$A$"&amp;MATCH($J2315,SorP!$B$1:$B$6230,0))))</f>
        <v/>
      </c>
      <c r="U2315" s="240"/>
      <c r="V2315" s="274" t="e">
        <f>IF(C2315="",NA(),MATCH($B2315&amp;$C2315,'Smelter Look-up'!$J:$J,0))</f>
        <v>#N/A</v>
      </c>
      <c r="W2315" s="275"/>
      <c r="X2315" s="275">
        <f t="shared" ca="1" si="328"/>
        <v>0</v>
      </c>
      <c r="Y2315" s="275"/>
      <c r="Z2315" s="275"/>
      <c r="AB2315" s="277" t="str">
        <f t="shared" si="329"/>
        <v/>
      </c>
    </row>
    <row r="2316" spans="1:28" s="276" customFormat="1" ht="20.25">
      <c r="A2316" s="330"/>
      <c r="B2316" s="216" t="str">
        <f>IF(LEN(A2316)=0,"",INDEX('Smelter Look-up'!$A:$A,MATCH($A2316,'Smelter Look-up'!$E:$E,0)))</f>
        <v/>
      </c>
      <c r="C2316" s="220" t="str">
        <f>IF(LEN(A2316)=0,"",INDEX('Smelter Look-up'!$C:$C,MATCH($A2316,'Smelter Look-up'!$E:$E,0)))</f>
        <v/>
      </c>
      <c r="D2316" s="282"/>
      <c r="E2316" s="216" t="str">
        <f ca="1">IF(ISERROR($V2316),"",OFFSET('Smelter Look-up'!$D$4,$V2316-4,0)&amp;"")</f>
        <v/>
      </c>
      <c r="F2316" s="216" t="str">
        <f ca="1">IF(ISERROR($V2316),"",OFFSET('Smelter Look-up'!$E$4,$V2316-4,0))</f>
        <v/>
      </c>
      <c r="G2316" s="216" t="str">
        <f ca="1">IF(C2316=$X$4,"Enter smelter details",IF(ISERROR($V2316),"",OFFSET('Smelter Look-up'!$F$4,$V2316-4,0)))</f>
        <v/>
      </c>
      <c r="H2316" s="217" t="str">
        <f ca="1">IF(ISERROR($V2316),"",OFFSET('Smelter Look-up'!$G$4,$V2316-4,0))</f>
        <v/>
      </c>
      <c r="I2316" s="218" t="str">
        <f ca="1">IF(ISERROR($V2316),"",OFFSET('Smelter Look-up'!$H$4,$V2316-4,0))</f>
        <v/>
      </c>
      <c r="J2316" s="218" t="str">
        <f ca="1">IF(ISERROR($V2316),"",OFFSET('Smelter Look-up'!$I$4,$V2316-4,0))</f>
        <v/>
      </c>
      <c r="K2316" s="272"/>
      <c r="L2316" s="272"/>
      <c r="M2316" s="272"/>
      <c r="N2316" s="272"/>
      <c r="O2316" s="272"/>
      <c r="P2316" s="219"/>
      <c r="Q2316" s="273"/>
      <c r="R2316" s="216" t="str">
        <f ca="1">IF(ISERROR($V2316),"",OFFSET('Smelter Look-up'!$C$4,$V2316-4,0)&amp;"")</f>
        <v/>
      </c>
      <c r="S2316" s="224" t="str">
        <f t="shared" ca="1" si="327"/>
        <v/>
      </c>
      <c r="T2316" s="224" t="str">
        <f ca="1">IF(B2316="","",IF(ISERROR(MATCH($J2316,SorP!$B$1:$B$6230,0)),"",INDIRECT("'SorP'!$A$"&amp;MATCH($J2316,SorP!$B$1:$B$6230,0))))</f>
        <v/>
      </c>
      <c r="U2316" s="240"/>
      <c r="V2316" s="274" t="e">
        <f>IF(C2316="",NA(),MATCH($B2316&amp;$C2316,'Smelter Look-up'!$J:$J,0))</f>
        <v>#N/A</v>
      </c>
      <c r="W2316" s="275"/>
      <c r="X2316" s="275">
        <f t="shared" ca="1" si="328"/>
        <v>0</v>
      </c>
      <c r="Y2316" s="275"/>
      <c r="Z2316" s="275"/>
      <c r="AB2316" s="277" t="str">
        <f t="shared" si="329"/>
        <v/>
      </c>
    </row>
    <row r="2317" spans="1:28" s="276" customFormat="1" ht="20.25">
      <c r="A2317" s="330"/>
      <c r="B2317" s="216" t="str">
        <f>IF(LEN(A2317)=0,"",INDEX('Smelter Look-up'!$A:$A,MATCH($A2317,'Smelter Look-up'!$E:$E,0)))</f>
        <v/>
      </c>
      <c r="C2317" s="220" t="str">
        <f>IF(LEN(A2317)=0,"",INDEX('Smelter Look-up'!$C:$C,MATCH($A2317,'Smelter Look-up'!$E:$E,0)))</f>
        <v/>
      </c>
      <c r="D2317" s="282"/>
      <c r="E2317" s="216" t="str">
        <f ca="1">IF(ISERROR($V2317),"",OFFSET('Smelter Look-up'!$D$4,$V2317-4,0)&amp;"")</f>
        <v/>
      </c>
      <c r="F2317" s="216" t="str">
        <f ca="1">IF(ISERROR($V2317),"",OFFSET('Smelter Look-up'!$E$4,$V2317-4,0))</f>
        <v/>
      </c>
      <c r="G2317" s="216" t="str">
        <f ca="1">IF(C2317=$X$4,"Enter smelter details",IF(ISERROR($V2317),"",OFFSET('Smelter Look-up'!$F$4,$V2317-4,0)))</f>
        <v/>
      </c>
      <c r="H2317" s="217" t="str">
        <f ca="1">IF(ISERROR($V2317),"",OFFSET('Smelter Look-up'!$G$4,$V2317-4,0))</f>
        <v/>
      </c>
      <c r="I2317" s="218" t="str">
        <f ca="1">IF(ISERROR($V2317),"",OFFSET('Smelter Look-up'!$H$4,$V2317-4,0))</f>
        <v/>
      </c>
      <c r="J2317" s="218" t="str">
        <f ca="1">IF(ISERROR($V2317),"",OFFSET('Smelter Look-up'!$I$4,$V2317-4,0))</f>
        <v/>
      </c>
      <c r="K2317" s="272"/>
      <c r="L2317" s="272"/>
      <c r="M2317" s="272"/>
      <c r="N2317" s="272"/>
      <c r="O2317" s="272"/>
      <c r="P2317" s="219"/>
      <c r="Q2317" s="273"/>
      <c r="R2317" s="216" t="str">
        <f ca="1">IF(ISERROR($V2317),"",OFFSET('Smelter Look-up'!$C$4,$V2317-4,0)&amp;"")</f>
        <v/>
      </c>
      <c r="S2317" s="224" t="str">
        <f t="shared" ca="1" si="327"/>
        <v/>
      </c>
      <c r="T2317" s="224" t="str">
        <f ca="1">IF(B2317="","",IF(ISERROR(MATCH($J2317,SorP!$B$1:$B$6230,0)),"",INDIRECT("'SorP'!$A$"&amp;MATCH($J2317,SorP!$B$1:$B$6230,0))))</f>
        <v/>
      </c>
      <c r="U2317" s="240"/>
      <c r="V2317" s="274" t="e">
        <f>IF(C2317="",NA(),MATCH($B2317&amp;$C2317,'Smelter Look-up'!$J:$J,0))</f>
        <v>#N/A</v>
      </c>
      <c r="W2317" s="275"/>
      <c r="X2317" s="275">
        <f t="shared" ca="1" si="328"/>
        <v>0</v>
      </c>
      <c r="Y2317" s="275"/>
      <c r="Z2317" s="275"/>
      <c r="AB2317" s="277" t="str">
        <f t="shared" si="329"/>
        <v/>
      </c>
    </row>
    <row r="2318" spans="1:28" s="276" customFormat="1" ht="20.25">
      <c r="A2318" s="330"/>
      <c r="B2318" s="216" t="str">
        <f>IF(LEN(A2318)=0,"",INDEX('Smelter Look-up'!$A:$A,MATCH($A2318,'Smelter Look-up'!$E:$E,0)))</f>
        <v/>
      </c>
      <c r="C2318" s="220" t="str">
        <f>IF(LEN(A2318)=0,"",INDEX('Smelter Look-up'!$C:$C,MATCH($A2318,'Smelter Look-up'!$E:$E,0)))</f>
        <v/>
      </c>
      <c r="D2318" s="282"/>
      <c r="E2318" s="216" t="str">
        <f ca="1">IF(ISERROR($V2318),"",OFFSET('Smelter Look-up'!$D$4,$V2318-4,0)&amp;"")</f>
        <v/>
      </c>
      <c r="F2318" s="216" t="str">
        <f ca="1">IF(ISERROR($V2318),"",OFFSET('Smelter Look-up'!$E$4,$V2318-4,0))</f>
        <v/>
      </c>
      <c r="G2318" s="216" t="str">
        <f ca="1">IF(C2318=$X$4,"Enter smelter details",IF(ISERROR($V2318),"",OFFSET('Smelter Look-up'!$F$4,$V2318-4,0)))</f>
        <v/>
      </c>
      <c r="H2318" s="217" t="str">
        <f ca="1">IF(ISERROR($V2318),"",OFFSET('Smelter Look-up'!$G$4,$V2318-4,0))</f>
        <v/>
      </c>
      <c r="I2318" s="218" t="str">
        <f ca="1">IF(ISERROR($V2318),"",OFFSET('Smelter Look-up'!$H$4,$V2318-4,0))</f>
        <v/>
      </c>
      <c r="J2318" s="218" t="str">
        <f ca="1">IF(ISERROR($V2318),"",OFFSET('Smelter Look-up'!$I$4,$V2318-4,0))</f>
        <v/>
      </c>
      <c r="K2318" s="272"/>
      <c r="L2318" s="272"/>
      <c r="M2318" s="272"/>
      <c r="N2318" s="272"/>
      <c r="O2318" s="272"/>
      <c r="P2318" s="219"/>
      <c r="Q2318" s="273"/>
      <c r="R2318" s="216" t="str">
        <f ca="1">IF(ISERROR($V2318),"",OFFSET('Smelter Look-up'!$C$4,$V2318-4,0)&amp;"")</f>
        <v/>
      </c>
      <c r="S2318" s="224" t="str">
        <f t="shared" ca="1" si="327"/>
        <v/>
      </c>
      <c r="T2318" s="224" t="str">
        <f ca="1">IF(B2318="","",IF(ISERROR(MATCH($J2318,SorP!$B$1:$B$6230,0)),"",INDIRECT("'SorP'!$A$"&amp;MATCH($J2318,SorP!$B$1:$B$6230,0))))</f>
        <v/>
      </c>
      <c r="U2318" s="240"/>
      <c r="V2318" s="274" t="e">
        <f>IF(C2318="",NA(),MATCH($B2318&amp;$C2318,'Smelter Look-up'!$J:$J,0))</f>
        <v>#N/A</v>
      </c>
      <c r="W2318" s="275"/>
      <c r="X2318" s="275">
        <f t="shared" ca="1" si="328"/>
        <v>0</v>
      </c>
      <c r="Y2318" s="275"/>
      <c r="Z2318" s="275"/>
      <c r="AB2318" s="277" t="str">
        <f t="shared" si="329"/>
        <v/>
      </c>
    </row>
    <row r="2319" spans="1:28" s="276" customFormat="1" ht="20.25">
      <c r="A2319" s="330"/>
      <c r="B2319" s="216" t="str">
        <f>IF(LEN(A2319)=0,"",INDEX('Smelter Look-up'!$A:$A,MATCH($A2319,'Smelter Look-up'!$E:$E,0)))</f>
        <v/>
      </c>
      <c r="C2319" s="220" t="str">
        <f>IF(LEN(A2319)=0,"",INDEX('Smelter Look-up'!$C:$C,MATCH($A2319,'Smelter Look-up'!$E:$E,0)))</f>
        <v/>
      </c>
      <c r="D2319" s="282"/>
      <c r="E2319" s="216" t="str">
        <f ca="1">IF(ISERROR($V2319),"",OFFSET('Smelter Look-up'!$D$4,$V2319-4,0)&amp;"")</f>
        <v/>
      </c>
      <c r="F2319" s="216" t="str">
        <f ca="1">IF(ISERROR($V2319),"",OFFSET('Smelter Look-up'!$E$4,$V2319-4,0))</f>
        <v/>
      </c>
      <c r="G2319" s="216" t="str">
        <f ca="1">IF(C2319=$X$4,"Enter smelter details",IF(ISERROR($V2319),"",OFFSET('Smelter Look-up'!$F$4,$V2319-4,0)))</f>
        <v/>
      </c>
      <c r="H2319" s="217" t="str">
        <f ca="1">IF(ISERROR($V2319),"",OFFSET('Smelter Look-up'!$G$4,$V2319-4,0))</f>
        <v/>
      </c>
      <c r="I2319" s="218" t="str">
        <f ca="1">IF(ISERROR($V2319),"",OFFSET('Smelter Look-up'!$H$4,$V2319-4,0))</f>
        <v/>
      </c>
      <c r="J2319" s="218" t="str">
        <f ca="1">IF(ISERROR($V2319),"",OFFSET('Smelter Look-up'!$I$4,$V2319-4,0))</f>
        <v/>
      </c>
      <c r="K2319" s="272"/>
      <c r="L2319" s="272"/>
      <c r="M2319" s="272"/>
      <c r="N2319" s="272"/>
      <c r="O2319" s="272"/>
      <c r="P2319" s="219"/>
      <c r="Q2319" s="273"/>
      <c r="R2319" s="216" t="str">
        <f ca="1">IF(ISERROR($V2319),"",OFFSET('Smelter Look-up'!$C$4,$V2319-4,0)&amp;"")</f>
        <v/>
      </c>
      <c r="S2319" s="224" t="str">
        <f t="shared" ca="1" si="327"/>
        <v/>
      </c>
      <c r="T2319" s="224" t="str">
        <f ca="1">IF(B2319="","",IF(ISERROR(MATCH($J2319,SorP!$B$1:$B$6230,0)),"",INDIRECT("'SorP'!$A$"&amp;MATCH($J2319,SorP!$B$1:$B$6230,0))))</f>
        <v/>
      </c>
      <c r="U2319" s="240"/>
      <c r="V2319" s="274" t="e">
        <f>IF(C2319="",NA(),MATCH($B2319&amp;$C2319,'Smelter Look-up'!$J:$J,0))</f>
        <v>#N/A</v>
      </c>
      <c r="W2319" s="275"/>
      <c r="X2319" s="275">
        <f t="shared" ca="1" si="328"/>
        <v>0</v>
      </c>
      <c r="Y2319" s="275"/>
      <c r="Z2319" s="275"/>
      <c r="AB2319" s="277" t="str">
        <f t="shared" si="329"/>
        <v/>
      </c>
    </row>
    <row r="2320" spans="1:28" s="276" customFormat="1" ht="20.25">
      <c r="A2320" s="330"/>
      <c r="B2320" s="216" t="str">
        <f>IF(LEN(A2320)=0,"",INDEX('Smelter Look-up'!$A:$A,MATCH($A2320,'Smelter Look-up'!$E:$E,0)))</f>
        <v/>
      </c>
      <c r="C2320" s="220" t="str">
        <f>IF(LEN(A2320)=0,"",INDEX('Smelter Look-up'!$C:$C,MATCH($A2320,'Smelter Look-up'!$E:$E,0)))</f>
        <v/>
      </c>
      <c r="D2320" s="282"/>
      <c r="E2320" s="216" t="str">
        <f ca="1">IF(ISERROR($V2320),"",OFFSET('Smelter Look-up'!$D$4,$V2320-4,0)&amp;"")</f>
        <v/>
      </c>
      <c r="F2320" s="216" t="str">
        <f ca="1">IF(ISERROR($V2320),"",OFFSET('Smelter Look-up'!$E$4,$V2320-4,0))</f>
        <v/>
      </c>
      <c r="G2320" s="216" t="str">
        <f ca="1">IF(C2320=$X$4,"Enter smelter details",IF(ISERROR($V2320),"",OFFSET('Smelter Look-up'!$F$4,$V2320-4,0)))</f>
        <v/>
      </c>
      <c r="H2320" s="217" t="str">
        <f ca="1">IF(ISERROR($V2320),"",OFFSET('Smelter Look-up'!$G$4,$V2320-4,0))</f>
        <v/>
      </c>
      <c r="I2320" s="218" t="str">
        <f ca="1">IF(ISERROR($V2320),"",OFFSET('Smelter Look-up'!$H$4,$V2320-4,0))</f>
        <v/>
      </c>
      <c r="J2320" s="218" t="str">
        <f ca="1">IF(ISERROR($V2320),"",OFFSET('Smelter Look-up'!$I$4,$V2320-4,0))</f>
        <v/>
      </c>
      <c r="K2320" s="272"/>
      <c r="L2320" s="272"/>
      <c r="M2320" s="272"/>
      <c r="N2320" s="272"/>
      <c r="O2320" s="272"/>
      <c r="P2320" s="219"/>
      <c r="Q2320" s="273"/>
      <c r="R2320" s="216" t="str">
        <f ca="1">IF(ISERROR($V2320),"",OFFSET('Smelter Look-up'!$C$4,$V2320-4,0)&amp;"")</f>
        <v/>
      </c>
      <c r="S2320" s="224" t="str">
        <f t="shared" ca="1" si="327"/>
        <v/>
      </c>
      <c r="T2320" s="224" t="str">
        <f ca="1">IF(B2320="","",IF(ISERROR(MATCH($J2320,SorP!$B$1:$B$6230,0)),"",INDIRECT("'SorP'!$A$"&amp;MATCH($J2320,SorP!$B$1:$B$6230,0))))</f>
        <v/>
      </c>
      <c r="U2320" s="240"/>
      <c r="V2320" s="274" t="e">
        <f>IF(C2320="",NA(),MATCH($B2320&amp;$C2320,'Smelter Look-up'!$J:$J,0))</f>
        <v>#N/A</v>
      </c>
      <c r="W2320" s="275"/>
      <c r="X2320" s="275">
        <f t="shared" ca="1" si="328"/>
        <v>0</v>
      </c>
      <c r="Y2320" s="275"/>
      <c r="Z2320" s="275"/>
      <c r="AB2320" s="277" t="str">
        <f t="shared" si="329"/>
        <v/>
      </c>
    </row>
    <row r="2321" spans="1:28" s="276" customFormat="1" ht="20.25">
      <c r="A2321" s="330"/>
      <c r="B2321" s="216" t="str">
        <f>IF(LEN(A2321)=0,"",INDEX('Smelter Look-up'!$A:$A,MATCH($A2321,'Smelter Look-up'!$E:$E,0)))</f>
        <v/>
      </c>
      <c r="C2321" s="220" t="str">
        <f>IF(LEN(A2321)=0,"",INDEX('Smelter Look-up'!$C:$C,MATCH($A2321,'Smelter Look-up'!$E:$E,0)))</f>
        <v/>
      </c>
      <c r="D2321" s="282"/>
      <c r="E2321" s="216" t="str">
        <f ca="1">IF(ISERROR($V2321),"",OFFSET('Smelter Look-up'!$D$4,$V2321-4,0)&amp;"")</f>
        <v/>
      </c>
      <c r="F2321" s="216" t="str">
        <f ca="1">IF(ISERROR($V2321),"",OFFSET('Smelter Look-up'!$E$4,$V2321-4,0))</f>
        <v/>
      </c>
      <c r="G2321" s="216" t="str">
        <f ca="1">IF(C2321=$X$4,"Enter smelter details",IF(ISERROR($V2321),"",OFFSET('Smelter Look-up'!$F$4,$V2321-4,0)))</f>
        <v/>
      </c>
      <c r="H2321" s="217" t="str">
        <f ca="1">IF(ISERROR($V2321),"",OFFSET('Smelter Look-up'!$G$4,$V2321-4,0))</f>
        <v/>
      </c>
      <c r="I2321" s="218" t="str">
        <f ca="1">IF(ISERROR($V2321),"",OFFSET('Smelter Look-up'!$H$4,$V2321-4,0))</f>
        <v/>
      </c>
      <c r="J2321" s="218" t="str">
        <f ca="1">IF(ISERROR($V2321),"",OFFSET('Smelter Look-up'!$I$4,$V2321-4,0))</f>
        <v/>
      </c>
      <c r="K2321" s="272"/>
      <c r="L2321" s="272"/>
      <c r="M2321" s="272"/>
      <c r="N2321" s="272"/>
      <c r="O2321" s="272"/>
      <c r="P2321" s="219"/>
      <c r="Q2321" s="273"/>
      <c r="R2321" s="216" t="str">
        <f ca="1">IF(ISERROR($V2321),"",OFFSET('Smelter Look-up'!$C$4,$V2321-4,0)&amp;"")</f>
        <v/>
      </c>
      <c r="S2321" s="224" t="str">
        <f t="shared" ca="1" si="327"/>
        <v/>
      </c>
      <c r="T2321" s="224" t="str">
        <f ca="1">IF(B2321="","",IF(ISERROR(MATCH($J2321,SorP!$B$1:$B$6230,0)),"",INDIRECT("'SorP'!$A$"&amp;MATCH($J2321,SorP!$B$1:$B$6230,0))))</f>
        <v/>
      </c>
      <c r="U2321" s="240"/>
      <c r="V2321" s="274" t="e">
        <f>IF(C2321="",NA(),MATCH($B2321&amp;$C2321,'Smelter Look-up'!$J:$J,0))</f>
        <v>#N/A</v>
      </c>
      <c r="W2321" s="275"/>
      <c r="X2321" s="275">
        <f t="shared" ca="1" si="328"/>
        <v>0</v>
      </c>
      <c r="Y2321" s="275"/>
      <c r="Z2321" s="275"/>
      <c r="AB2321" s="277" t="str">
        <f t="shared" si="329"/>
        <v/>
      </c>
    </row>
    <row r="2322" spans="1:28" s="276" customFormat="1" ht="20.25">
      <c r="A2322" s="330"/>
      <c r="B2322" s="216" t="str">
        <f>IF(LEN(A2322)=0,"",INDEX('Smelter Look-up'!$A:$A,MATCH($A2322,'Smelter Look-up'!$E:$E,0)))</f>
        <v/>
      </c>
      <c r="C2322" s="220" t="str">
        <f>IF(LEN(A2322)=0,"",INDEX('Smelter Look-up'!$C:$C,MATCH($A2322,'Smelter Look-up'!$E:$E,0)))</f>
        <v/>
      </c>
      <c r="D2322" s="282"/>
      <c r="E2322" s="216" t="str">
        <f ca="1">IF(ISERROR($V2322),"",OFFSET('Smelter Look-up'!$D$4,$V2322-4,0)&amp;"")</f>
        <v/>
      </c>
      <c r="F2322" s="216" t="str">
        <f ca="1">IF(ISERROR($V2322),"",OFFSET('Smelter Look-up'!$E$4,$V2322-4,0))</f>
        <v/>
      </c>
      <c r="G2322" s="216" t="str">
        <f ca="1">IF(C2322=$X$4,"Enter smelter details",IF(ISERROR($V2322),"",OFFSET('Smelter Look-up'!$F$4,$V2322-4,0)))</f>
        <v/>
      </c>
      <c r="H2322" s="217" t="str">
        <f ca="1">IF(ISERROR($V2322),"",OFFSET('Smelter Look-up'!$G$4,$V2322-4,0))</f>
        <v/>
      </c>
      <c r="I2322" s="218" t="str">
        <f ca="1">IF(ISERROR($V2322),"",OFFSET('Smelter Look-up'!$H$4,$V2322-4,0))</f>
        <v/>
      </c>
      <c r="J2322" s="218" t="str">
        <f ca="1">IF(ISERROR($V2322),"",OFFSET('Smelter Look-up'!$I$4,$V2322-4,0))</f>
        <v/>
      </c>
      <c r="K2322" s="272"/>
      <c r="L2322" s="272"/>
      <c r="M2322" s="272"/>
      <c r="N2322" s="272"/>
      <c r="O2322" s="272"/>
      <c r="P2322" s="219"/>
      <c r="Q2322" s="273"/>
      <c r="R2322" s="216" t="str">
        <f ca="1">IF(ISERROR($V2322),"",OFFSET('Smelter Look-up'!$C$4,$V2322-4,0)&amp;"")</f>
        <v/>
      </c>
      <c r="S2322" s="224" t="str">
        <f t="shared" ca="1" si="327"/>
        <v/>
      </c>
      <c r="T2322" s="224" t="str">
        <f ca="1">IF(B2322="","",IF(ISERROR(MATCH($J2322,SorP!$B$1:$B$6230,0)),"",INDIRECT("'SorP'!$A$"&amp;MATCH($J2322,SorP!$B$1:$B$6230,0))))</f>
        <v/>
      </c>
      <c r="U2322" s="240"/>
      <c r="V2322" s="274" t="e">
        <f>IF(C2322="",NA(),MATCH($B2322&amp;$C2322,'Smelter Look-up'!$J:$J,0))</f>
        <v>#N/A</v>
      </c>
      <c r="W2322" s="275"/>
      <c r="X2322" s="275">
        <f t="shared" ca="1" si="328"/>
        <v>0</v>
      </c>
      <c r="Y2322" s="275"/>
      <c r="Z2322" s="275"/>
      <c r="AB2322" s="277" t="str">
        <f t="shared" si="329"/>
        <v/>
      </c>
    </row>
    <row r="2323" spans="1:28" s="276" customFormat="1" ht="20.25">
      <c r="A2323" s="330"/>
      <c r="B2323" s="216" t="str">
        <f>IF(LEN(A2323)=0,"",INDEX('Smelter Look-up'!$A:$A,MATCH($A2323,'Smelter Look-up'!$E:$E,0)))</f>
        <v/>
      </c>
      <c r="C2323" s="220" t="str">
        <f>IF(LEN(A2323)=0,"",INDEX('Smelter Look-up'!$C:$C,MATCH($A2323,'Smelter Look-up'!$E:$E,0)))</f>
        <v/>
      </c>
      <c r="D2323" s="282"/>
      <c r="E2323" s="216" t="str">
        <f ca="1">IF(ISERROR($V2323),"",OFFSET('Smelter Look-up'!$D$4,$V2323-4,0)&amp;"")</f>
        <v/>
      </c>
      <c r="F2323" s="216" t="str">
        <f ca="1">IF(ISERROR($V2323),"",OFFSET('Smelter Look-up'!$E$4,$V2323-4,0))</f>
        <v/>
      </c>
      <c r="G2323" s="216" t="str">
        <f ca="1">IF(C2323=$X$4,"Enter smelter details",IF(ISERROR($V2323),"",OFFSET('Smelter Look-up'!$F$4,$V2323-4,0)))</f>
        <v/>
      </c>
      <c r="H2323" s="217" t="str">
        <f ca="1">IF(ISERROR($V2323),"",OFFSET('Smelter Look-up'!$G$4,$V2323-4,0))</f>
        <v/>
      </c>
      <c r="I2323" s="218" t="str">
        <f ca="1">IF(ISERROR($V2323),"",OFFSET('Smelter Look-up'!$H$4,$V2323-4,0))</f>
        <v/>
      </c>
      <c r="J2323" s="218" t="str">
        <f ca="1">IF(ISERROR($V2323),"",OFFSET('Smelter Look-up'!$I$4,$V2323-4,0))</f>
        <v/>
      </c>
      <c r="K2323" s="272"/>
      <c r="L2323" s="272"/>
      <c r="M2323" s="272"/>
      <c r="N2323" s="272"/>
      <c r="O2323" s="272"/>
      <c r="P2323" s="219"/>
      <c r="Q2323" s="273"/>
      <c r="R2323" s="216" t="str">
        <f ca="1">IF(ISERROR($V2323),"",OFFSET('Smelter Look-up'!$C$4,$V2323-4,0)&amp;"")</f>
        <v/>
      </c>
      <c r="S2323" s="224" t="str">
        <f t="shared" ca="1" si="327"/>
        <v/>
      </c>
      <c r="T2323" s="224" t="str">
        <f ca="1">IF(B2323="","",IF(ISERROR(MATCH($J2323,SorP!$B$1:$B$6230,0)),"",INDIRECT("'SorP'!$A$"&amp;MATCH($J2323,SorP!$B$1:$B$6230,0))))</f>
        <v/>
      </c>
      <c r="U2323" s="240"/>
      <c r="V2323" s="274" t="e">
        <f>IF(C2323="",NA(),MATCH($B2323&amp;$C2323,'Smelter Look-up'!$J:$J,0))</f>
        <v>#N/A</v>
      </c>
      <c r="W2323" s="275"/>
      <c r="X2323" s="275">
        <f t="shared" ca="1" si="328"/>
        <v>0</v>
      </c>
      <c r="Y2323" s="275"/>
      <c r="Z2323" s="275"/>
      <c r="AB2323" s="277" t="str">
        <f t="shared" si="329"/>
        <v/>
      </c>
    </row>
    <row r="2324" spans="1:28" s="276" customFormat="1" ht="20.25">
      <c r="A2324" s="330"/>
      <c r="B2324" s="216" t="str">
        <f>IF(LEN(A2324)=0,"",INDEX('Smelter Look-up'!$A:$A,MATCH($A2324,'Smelter Look-up'!$E:$E,0)))</f>
        <v/>
      </c>
      <c r="C2324" s="220" t="str">
        <f>IF(LEN(A2324)=0,"",INDEX('Smelter Look-up'!$C:$C,MATCH($A2324,'Smelter Look-up'!$E:$E,0)))</f>
        <v/>
      </c>
      <c r="D2324" s="282"/>
      <c r="E2324" s="216" t="str">
        <f ca="1">IF(ISERROR($V2324),"",OFFSET('Smelter Look-up'!$D$4,$V2324-4,0)&amp;"")</f>
        <v/>
      </c>
      <c r="F2324" s="216" t="str">
        <f ca="1">IF(ISERROR($V2324),"",OFFSET('Smelter Look-up'!$E$4,$V2324-4,0))</f>
        <v/>
      </c>
      <c r="G2324" s="216" t="str">
        <f ca="1">IF(C2324=$X$4,"Enter smelter details",IF(ISERROR($V2324),"",OFFSET('Smelter Look-up'!$F$4,$V2324-4,0)))</f>
        <v/>
      </c>
      <c r="H2324" s="217" t="str">
        <f ca="1">IF(ISERROR($V2324),"",OFFSET('Smelter Look-up'!$G$4,$V2324-4,0))</f>
        <v/>
      </c>
      <c r="I2324" s="218" t="str">
        <f ca="1">IF(ISERROR($V2324),"",OFFSET('Smelter Look-up'!$H$4,$V2324-4,0))</f>
        <v/>
      </c>
      <c r="J2324" s="218" t="str">
        <f ca="1">IF(ISERROR($V2324),"",OFFSET('Smelter Look-up'!$I$4,$V2324-4,0))</f>
        <v/>
      </c>
      <c r="K2324" s="272"/>
      <c r="L2324" s="272"/>
      <c r="M2324" s="272"/>
      <c r="N2324" s="272"/>
      <c r="O2324" s="272"/>
      <c r="P2324" s="219"/>
      <c r="Q2324" s="273"/>
      <c r="R2324" s="216" t="str">
        <f ca="1">IF(ISERROR($V2324),"",OFFSET('Smelter Look-up'!$C$4,$V2324-4,0)&amp;"")</f>
        <v/>
      </c>
      <c r="S2324" s="224" t="str">
        <f t="shared" ca="1" si="327"/>
        <v/>
      </c>
      <c r="T2324" s="224" t="str">
        <f ca="1">IF(B2324="","",IF(ISERROR(MATCH($J2324,SorP!$B$1:$B$6230,0)),"",INDIRECT("'SorP'!$A$"&amp;MATCH($J2324,SorP!$B$1:$B$6230,0))))</f>
        <v/>
      </c>
      <c r="U2324" s="240"/>
      <c r="V2324" s="274" t="e">
        <f>IF(C2324="",NA(),MATCH($B2324&amp;$C2324,'Smelter Look-up'!$J:$J,0))</f>
        <v>#N/A</v>
      </c>
      <c r="W2324" s="275"/>
      <c r="X2324" s="275">
        <f t="shared" ca="1" si="328"/>
        <v>0</v>
      </c>
      <c r="Y2324" s="275"/>
      <c r="Z2324" s="275"/>
      <c r="AB2324" s="277" t="str">
        <f t="shared" si="329"/>
        <v/>
      </c>
    </row>
    <row r="2325" spans="1:28" s="276" customFormat="1" ht="20.25">
      <c r="A2325" s="330"/>
      <c r="B2325" s="216" t="str">
        <f>IF(LEN(A2325)=0,"",INDEX('Smelter Look-up'!$A:$A,MATCH($A2325,'Smelter Look-up'!$E:$E,0)))</f>
        <v/>
      </c>
      <c r="C2325" s="220" t="str">
        <f>IF(LEN(A2325)=0,"",INDEX('Smelter Look-up'!$C:$C,MATCH($A2325,'Smelter Look-up'!$E:$E,0)))</f>
        <v/>
      </c>
      <c r="D2325" s="282"/>
      <c r="E2325" s="216" t="str">
        <f ca="1">IF(ISERROR($V2325),"",OFFSET('Smelter Look-up'!$D$4,$V2325-4,0)&amp;"")</f>
        <v/>
      </c>
      <c r="F2325" s="216" t="str">
        <f ca="1">IF(ISERROR($V2325),"",OFFSET('Smelter Look-up'!$E$4,$V2325-4,0))</f>
        <v/>
      </c>
      <c r="G2325" s="216" t="str">
        <f ca="1">IF(C2325=$X$4,"Enter smelter details",IF(ISERROR($V2325),"",OFFSET('Smelter Look-up'!$F$4,$V2325-4,0)))</f>
        <v/>
      </c>
      <c r="H2325" s="217" t="str">
        <f ca="1">IF(ISERROR($V2325),"",OFFSET('Smelter Look-up'!$G$4,$V2325-4,0))</f>
        <v/>
      </c>
      <c r="I2325" s="218" t="str">
        <f ca="1">IF(ISERROR($V2325),"",OFFSET('Smelter Look-up'!$H$4,$V2325-4,0))</f>
        <v/>
      </c>
      <c r="J2325" s="218" t="str">
        <f ca="1">IF(ISERROR($V2325),"",OFFSET('Smelter Look-up'!$I$4,$V2325-4,0))</f>
        <v/>
      </c>
      <c r="K2325" s="272"/>
      <c r="L2325" s="272"/>
      <c r="M2325" s="272"/>
      <c r="N2325" s="272"/>
      <c r="O2325" s="272"/>
      <c r="P2325" s="219"/>
      <c r="Q2325" s="273"/>
      <c r="R2325" s="216" t="str">
        <f ca="1">IF(ISERROR($V2325),"",OFFSET('Smelter Look-up'!$C$4,$V2325-4,0)&amp;"")</f>
        <v/>
      </c>
      <c r="S2325" s="224" t="str">
        <f t="shared" ca="1" si="327"/>
        <v/>
      </c>
      <c r="T2325" s="224" t="str">
        <f ca="1">IF(B2325="","",IF(ISERROR(MATCH($J2325,SorP!$B$1:$B$6230,0)),"",INDIRECT("'SorP'!$A$"&amp;MATCH($J2325,SorP!$B$1:$B$6230,0))))</f>
        <v/>
      </c>
      <c r="U2325" s="240"/>
      <c r="V2325" s="274" t="e">
        <f>IF(C2325="",NA(),MATCH($B2325&amp;$C2325,'Smelter Look-up'!$J:$J,0))</f>
        <v>#N/A</v>
      </c>
      <c r="W2325" s="275"/>
      <c r="X2325" s="275">
        <f t="shared" ca="1" si="328"/>
        <v>0</v>
      </c>
      <c r="Y2325" s="275"/>
      <c r="Z2325" s="275"/>
      <c r="AB2325" s="277" t="str">
        <f t="shared" si="329"/>
        <v/>
      </c>
    </row>
    <row r="2326" spans="1:28" s="276" customFormat="1" ht="20.25">
      <c r="A2326" s="330"/>
      <c r="B2326" s="216" t="str">
        <f>IF(LEN(A2326)=0,"",INDEX('Smelter Look-up'!$A:$A,MATCH($A2326,'Smelter Look-up'!$E:$E,0)))</f>
        <v/>
      </c>
      <c r="C2326" s="220" t="str">
        <f>IF(LEN(A2326)=0,"",INDEX('Smelter Look-up'!$C:$C,MATCH($A2326,'Smelter Look-up'!$E:$E,0)))</f>
        <v/>
      </c>
      <c r="D2326" s="282"/>
      <c r="E2326" s="216" t="str">
        <f ca="1">IF(ISERROR($V2326),"",OFFSET('Smelter Look-up'!$D$4,$V2326-4,0)&amp;"")</f>
        <v/>
      </c>
      <c r="F2326" s="216" t="str">
        <f ca="1">IF(ISERROR($V2326),"",OFFSET('Smelter Look-up'!$E$4,$V2326-4,0))</f>
        <v/>
      </c>
      <c r="G2326" s="216" t="str">
        <f ca="1">IF(C2326=$X$4,"Enter smelter details",IF(ISERROR($V2326),"",OFFSET('Smelter Look-up'!$F$4,$V2326-4,0)))</f>
        <v/>
      </c>
      <c r="H2326" s="217" t="str">
        <f ca="1">IF(ISERROR($V2326),"",OFFSET('Smelter Look-up'!$G$4,$V2326-4,0))</f>
        <v/>
      </c>
      <c r="I2326" s="218" t="str">
        <f ca="1">IF(ISERROR($V2326),"",OFFSET('Smelter Look-up'!$H$4,$V2326-4,0))</f>
        <v/>
      </c>
      <c r="J2326" s="218" t="str">
        <f ca="1">IF(ISERROR($V2326),"",OFFSET('Smelter Look-up'!$I$4,$V2326-4,0))</f>
        <v/>
      </c>
      <c r="K2326" s="272"/>
      <c r="L2326" s="272"/>
      <c r="M2326" s="272"/>
      <c r="N2326" s="272"/>
      <c r="O2326" s="272"/>
      <c r="P2326" s="219"/>
      <c r="Q2326" s="273"/>
      <c r="R2326" s="216" t="str">
        <f ca="1">IF(ISERROR($V2326),"",OFFSET('Smelter Look-up'!$C$4,$V2326-4,0)&amp;"")</f>
        <v/>
      </c>
      <c r="S2326" s="224" t="str">
        <f t="shared" ca="1" si="327"/>
        <v/>
      </c>
      <c r="T2326" s="224" t="str">
        <f ca="1">IF(B2326="","",IF(ISERROR(MATCH($J2326,SorP!$B$1:$B$6230,0)),"",INDIRECT("'SorP'!$A$"&amp;MATCH($J2326,SorP!$B$1:$B$6230,0))))</f>
        <v/>
      </c>
      <c r="U2326" s="240"/>
      <c r="V2326" s="274" t="e">
        <f>IF(C2326="",NA(),MATCH($B2326&amp;$C2326,'Smelter Look-up'!$J:$J,0))</f>
        <v>#N/A</v>
      </c>
      <c r="W2326" s="275"/>
      <c r="X2326" s="275">
        <f t="shared" ca="1" si="328"/>
        <v>0</v>
      </c>
      <c r="Y2326" s="275"/>
      <c r="Z2326" s="275"/>
      <c r="AB2326" s="277" t="str">
        <f t="shared" si="329"/>
        <v/>
      </c>
    </row>
    <row r="2327" spans="1:28" s="276" customFormat="1" ht="20.25">
      <c r="A2327" s="330"/>
      <c r="B2327" s="216" t="str">
        <f>IF(LEN(A2327)=0,"",INDEX('Smelter Look-up'!$A:$A,MATCH($A2327,'Smelter Look-up'!$E:$E,0)))</f>
        <v/>
      </c>
      <c r="C2327" s="220" t="str">
        <f>IF(LEN(A2327)=0,"",INDEX('Smelter Look-up'!$C:$C,MATCH($A2327,'Smelter Look-up'!$E:$E,0)))</f>
        <v/>
      </c>
      <c r="D2327" s="282"/>
      <c r="E2327" s="216" t="str">
        <f ca="1">IF(ISERROR($V2327),"",OFFSET('Smelter Look-up'!$D$4,$V2327-4,0)&amp;"")</f>
        <v/>
      </c>
      <c r="F2327" s="216" t="str">
        <f ca="1">IF(ISERROR($V2327),"",OFFSET('Smelter Look-up'!$E$4,$V2327-4,0))</f>
        <v/>
      </c>
      <c r="G2327" s="216" t="str">
        <f ca="1">IF(C2327=$X$4,"Enter smelter details",IF(ISERROR($V2327),"",OFFSET('Smelter Look-up'!$F$4,$V2327-4,0)))</f>
        <v/>
      </c>
      <c r="H2327" s="217" t="str">
        <f ca="1">IF(ISERROR($V2327),"",OFFSET('Smelter Look-up'!$G$4,$V2327-4,0))</f>
        <v/>
      </c>
      <c r="I2327" s="218" t="str">
        <f ca="1">IF(ISERROR($V2327),"",OFFSET('Smelter Look-up'!$H$4,$V2327-4,0))</f>
        <v/>
      </c>
      <c r="J2327" s="218" t="str">
        <f ca="1">IF(ISERROR($V2327),"",OFFSET('Smelter Look-up'!$I$4,$V2327-4,0))</f>
        <v/>
      </c>
      <c r="K2327" s="272"/>
      <c r="L2327" s="272"/>
      <c r="M2327" s="272"/>
      <c r="N2327" s="272"/>
      <c r="O2327" s="272"/>
      <c r="P2327" s="219"/>
      <c r="Q2327" s="273"/>
      <c r="R2327" s="216" t="str">
        <f ca="1">IF(ISERROR($V2327),"",OFFSET('Smelter Look-up'!$C$4,$V2327-4,0)&amp;"")</f>
        <v/>
      </c>
      <c r="S2327" s="224" t="str">
        <f t="shared" ca="1" si="327"/>
        <v/>
      </c>
      <c r="T2327" s="224" t="str">
        <f ca="1">IF(B2327="","",IF(ISERROR(MATCH($J2327,SorP!$B$1:$B$6230,0)),"",INDIRECT("'SorP'!$A$"&amp;MATCH($J2327,SorP!$B$1:$B$6230,0))))</f>
        <v/>
      </c>
      <c r="U2327" s="240"/>
      <c r="V2327" s="274" t="e">
        <f>IF(C2327="",NA(),MATCH($B2327&amp;$C2327,'Smelter Look-up'!$J:$J,0))</f>
        <v>#N/A</v>
      </c>
      <c r="W2327" s="275"/>
      <c r="X2327" s="275">
        <f t="shared" ca="1" si="328"/>
        <v>0</v>
      </c>
      <c r="Y2327" s="275"/>
      <c r="Z2327" s="275"/>
      <c r="AB2327" s="277" t="str">
        <f t="shared" si="329"/>
        <v/>
      </c>
    </row>
    <row r="2328" spans="1:28" s="276" customFormat="1" ht="20.25">
      <c r="A2328" s="330"/>
      <c r="B2328" s="216" t="str">
        <f>IF(LEN(A2328)=0,"",INDEX('Smelter Look-up'!$A:$A,MATCH($A2328,'Smelter Look-up'!$E:$E,0)))</f>
        <v/>
      </c>
      <c r="C2328" s="220" t="str">
        <f>IF(LEN(A2328)=0,"",INDEX('Smelter Look-up'!$C:$C,MATCH($A2328,'Smelter Look-up'!$E:$E,0)))</f>
        <v/>
      </c>
      <c r="D2328" s="282"/>
      <c r="E2328" s="216" t="str">
        <f ca="1">IF(ISERROR($V2328),"",OFFSET('Smelter Look-up'!$D$4,$V2328-4,0)&amp;"")</f>
        <v/>
      </c>
      <c r="F2328" s="216" t="str">
        <f ca="1">IF(ISERROR($V2328),"",OFFSET('Smelter Look-up'!$E$4,$V2328-4,0))</f>
        <v/>
      </c>
      <c r="G2328" s="216" t="str">
        <f ca="1">IF(C2328=$X$4,"Enter smelter details",IF(ISERROR($V2328),"",OFFSET('Smelter Look-up'!$F$4,$V2328-4,0)))</f>
        <v/>
      </c>
      <c r="H2328" s="217" t="str">
        <f ca="1">IF(ISERROR($V2328),"",OFFSET('Smelter Look-up'!$G$4,$V2328-4,0))</f>
        <v/>
      </c>
      <c r="I2328" s="218" t="str">
        <f ca="1">IF(ISERROR($V2328),"",OFFSET('Smelter Look-up'!$H$4,$V2328-4,0))</f>
        <v/>
      </c>
      <c r="J2328" s="218" t="str">
        <f ca="1">IF(ISERROR($V2328),"",OFFSET('Smelter Look-up'!$I$4,$V2328-4,0))</f>
        <v/>
      </c>
      <c r="K2328" s="272"/>
      <c r="L2328" s="272"/>
      <c r="M2328" s="272"/>
      <c r="N2328" s="272"/>
      <c r="O2328" s="272"/>
      <c r="P2328" s="219"/>
      <c r="Q2328" s="273"/>
      <c r="R2328" s="216" t="str">
        <f ca="1">IF(ISERROR($V2328),"",OFFSET('Smelter Look-up'!$C$4,$V2328-4,0)&amp;"")</f>
        <v/>
      </c>
      <c r="S2328" s="224" t="str">
        <f t="shared" ca="1" si="327"/>
        <v/>
      </c>
      <c r="T2328" s="224" t="str">
        <f ca="1">IF(B2328="","",IF(ISERROR(MATCH($J2328,SorP!$B$1:$B$6230,0)),"",INDIRECT("'SorP'!$A$"&amp;MATCH($J2328,SorP!$B$1:$B$6230,0))))</f>
        <v/>
      </c>
      <c r="U2328" s="240"/>
      <c r="V2328" s="274" t="e">
        <f>IF(C2328="",NA(),MATCH($B2328&amp;$C2328,'Smelter Look-up'!$J:$J,0))</f>
        <v>#N/A</v>
      </c>
      <c r="W2328" s="275"/>
      <c r="X2328" s="275">
        <f t="shared" ca="1" si="328"/>
        <v>0</v>
      </c>
      <c r="Y2328" s="275"/>
      <c r="Z2328" s="275"/>
      <c r="AB2328" s="277" t="str">
        <f t="shared" si="329"/>
        <v/>
      </c>
    </row>
    <row r="2329" spans="1:28" s="276" customFormat="1" ht="20.25">
      <c r="A2329" s="330"/>
      <c r="B2329" s="216" t="str">
        <f>IF(LEN(A2329)=0,"",INDEX('Smelter Look-up'!$A:$A,MATCH($A2329,'Smelter Look-up'!$E:$E,0)))</f>
        <v/>
      </c>
      <c r="C2329" s="220" t="str">
        <f>IF(LEN(A2329)=0,"",INDEX('Smelter Look-up'!$C:$C,MATCH($A2329,'Smelter Look-up'!$E:$E,0)))</f>
        <v/>
      </c>
      <c r="D2329" s="282"/>
      <c r="E2329" s="216" t="str">
        <f ca="1">IF(ISERROR($V2329),"",OFFSET('Smelter Look-up'!$D$4,$V2329-4,0)&amp;"")</f>
        <v/>
      </c>
      <c r="F2329" s="216" t="str">
        <f ca="1">IF(ISERROR($V2329),"",OFFSET('Smelter Look-up'!$E$4,$V2329-4,0))</f>
        <v/>
      </c>
      <c r="G2329" s="216" t="str">
        <f ca="1">IF(C2329=$X$4,"Enter smelter details",IF(ISERROR($V2329),"",OFFSET('Smelter Look-up'!$F$4,$V2329-4,0)))</f>
        <v/>
      </c>
      <c r="H2329" s="217" t="str">
        <f ca="1">IF(ISERROR($V2329),"",OFFSET('Smelter Look-up'!$G$4,$V2329-4,0))</f>
        <v/>
      </c>
      <c r="I2329" s="218" t="str">
        <f ca="1">IF(ISERROR($V2329),"",OFFSET('Smelter Look-up'!$H$4,$V2329-4,0))</f>
        <v/>
      </c>
      <c r="J2329" s="218" t="str">
        <f ca="1">IF(ISERROR($V2329),"",OFFSET('Smelter Look-up'!$I$4,$V2329-4,0))</f>
        <v/>
      </c>
      <c r="K2329" s="272"/>
      <c r="L2329" s="272"/>
      <c r="M2329" s="272"/>
      <c r="N2329" s="272"/>
      <c r="O2329" s="272"/>
      <c r="P2329" s="219"/>
      <c r="Q2329" s="273"/>
      <c r="R2329" s="216" t="str">
        <f ca="1">IF(ISERROR($V2329),"",OFFSET('Smelter Look-up'!$C$4,$V2329-4,0)&amp;"")</f>
        <v/>
      </c>
      <c r="S2329" s="224" t="str">
        <f t="shared" ca="1" si="327"/>
        <v/>
      </c>
      <c r="T2329" s="224" t="str">
        <f ca="1">IF(B2329="","",IF(ISERROR(MATCH($J2329,SorP!$B$1:$B$6230,0)),"",INDIRECT("'SorP'!$A$"&amp;MATCH($J2329,SorP!$B$1:$B$6230,0))))</f>
        <v/>
      </c>
      <c r="U2329" s="240"/>
      <c r="V2329" s="274" t="e">
        <f>IF(C2329="",NA(),MATCH($B2329&amp;$C2329,'Smelter Look-up'!$J:$J,0))</f>
        <v>#N/A</v>
      </c>
      <c r="W2329" s="275"/>
      <c r="X2329" s="275">
        <f t="shared" ca="1" si="328"/>
        <v>0</v>
      </c>
      <c r="Y2329" s="275"/>
      <c r="Z2329" s="275"/>
      <c r="AB2329" s="277" t="str">
        <f t="shared" si="329"/>
        <v/>
      </c>
    </row>
    <row r="2330" spans="1:28" s="276" customFormat="1" ht="20.25">
      <c r="A2330" s="330"/>
      <c r="B2330" s="216" t="str">
        <f>IF(LEN(A2330)=0,"",INDEX('Smelter Look-up'!$A:$A,MATCH($A2330,'Smelter Look-up'!$E:$E,0)))</f>
        <v/>
      </c>
      <c r="C2330" s="220" t="str">
        <f>IF(LEN(A2330)=0,"",INDEX('Smelter Look-up'!$C:$C,MATCH($A2330,'Smelter Look-up'!$E:$E,0)))</f>
        <v/>
      </c>
      <c r="D2330" s="282"/>
      <c r="E2330" s="216" t="str">
        <f ca="1">IF(ISERROR($V2330),"",OFFSET('Smelter Look-up'!$D$4,$V2330-4,0)&amp;"")</f>
        <v/>
      </c>
      <c r="F2330" s="216" t="str">
        <f ca="1">IF(ISERROR($V2330),"",OFFSET('Smelter Look-up'!$E$4,$V2330-4,0))</f>
        <v/>
      </c>
      <c r="G2330" s="216" t="str">
        <f ca="1">IF(C2330=$X$4,"Enter smelter details",IF(ISERROR($V2330),"",OFFSET('Smelter Look-up'!$F$4,$V2330-4,0)))</f>
        <v/>
      </c>
      <c r="H2330" s="217" t="str">
        <f ca="1">IF(ISERROR($V2330),"",OFFSET('Smelter Look-up'!$G$4,$V2330-4,0))</f>
        <v/>
      </c>
      <c r="I2330" s="218" t="str">
        <f ca="1">IF(ISERROR($V2330),"",OFFSET('Smelter Look-up'!$H$4,$V2330-4,0))</f>
        <v/>
      </c>
      <c r="J2330" s="218" t="str">
        <f ca="1">IF(ISERROR($V2330),"",OFFSET('Smelter Look-up'!$I$4,$V2330-4,0))</f>
        <v/>
      </c>
      <c r="K2330" s="272"/>
      <c r="L2330" s="272"/>
      <c r="M2330" s="272"/>
      <c r="N2330" s="272"/>
      <c r="O2330" s="272"/>
      <c r="P2330" s="219"/>
      <c r="Q2330" s="273"/>
      <c r="R2330" s="216" t="str">
        <f ca="1">IF(ISERROR($V2330),"",OFFSET('Smelter Look-up'!$C$4,$V2330-4,0)&amp;"")</f>
        <v/>
      </c>
      <c r="S2330" s="224" t="str">
        <f t="shared" ca="1" si="327"/>
        <v/>
      </c>
      <c r="T2330" s="224" t="str">
        <f ca="1">IF(B2330="","",IF(ISERROR(MATCH($J2330,SorP!$B$1:$B$6230,0)),"",INDIRECT("'SorP'!$A$"&amp;MATCH($J2330,SorP!$B$1:$B$6230,0))))</f>
        <v/>
      </c>
      <c r="U2330" s="240"/>
      <c r="V2330" s="274" t="e">
        <f>IF(C2330="",NA(),MATCH($B2330&amp;$C2330,'Smelter Look-up'!$J:$J,0))</f>
        <v>#N/A</v>
      </c>
      <c r="W2330" s="275"/>
      <c r="X2330" s="275">
        <f t="shared" ca="1" si="328"/>
        <v>0</v>
      </c>
      <c r="Y2330" s="275"/>
      <c r="Z2330" s="275"/>
      <c r="AB2330" s="277" t="str">
        <f t="shared" si="329"/>
        <v/>
      </c>
    </row>
    <row r="2331" spans="1:28" s="276" customFormat="1" ht="20.25">
      <c r="A2331" s="330"/>
      <c r="B2331" s="216" t="str">
        <f>IF(LEN(A2331)=0,"",INDEX('Smelter Look-up'!$A:$A,MATCH($A2331,'Smelter Look-up'!$E:$E,0)))</f>
        <v/>
      </c>
      <c r="C2331" s="220" t="str">
        <f>IF(LEN(A2331)=0,"",INDEX('Smelter Look-up'!$C:$C,MATCH($A2331,'Smelter Look-up'!$E:$E,0)))</f>
        <v/>
      </c>
      <c r="D2331" s="282"/>
      <c r="E2331" s="216" t="str">
        <f ca="1">IF(ISERROR($V2331),"",OFFSET('Smelter Look-up'!$D$4,$V2331-4,0)&amp;"")</f>
        <v/>
      </c>
      <c r="F2331" s="216" t="str">
        <f ca="1">IF(ISERROR($V2331),"",OFFSET('Smelter Look-up'!$E$4,$V2331-4,0))</f>
        <v/>
      </c>
      <c r="G2331" s="216" t="str">
        <f ca="1">IF(C2331=$X$4,"Enter smelter details",IF(ISERROR($V2331),"",OFFSET('Smelter Look-up'!$F$4,$V2331-4,0)))</f>
        <v/>
      </c>
      <c r="H2331" s="217" t="str">
        <f ca="1">IF(ISERROR($V2331),"",OFFSET('Smelter Look-up'!$G$4,$V2331-4,0))</f>
        <v/>
      </c>
      <c r="I2331" s="218" t="str">
        <f ca="1">IF(ISERROR($V2331),"",OFFSET('Smelter Look-up'!$H$4,$V2331-4,0))</f>
        <v/>
      </c>
      <c r="J2331" s="218" t="str">
        <f ca="1">IF(ISERROR($V2331),"",OFFSET('Smelter Look-up'!$I$4,$V2331-4,0))</f>
        <v/>
      </c>
      <c r="K2331" s="272"/>
      <c r="L2331" s="272"/>
      <c r="M2331" s="272"/>
      <c r="N2331" s="272"/>
      <c r="O2331" s="272"/>
      <c r="P2331" s="219"/>
      <c r="Q2331" s="273"/>
      <c r="R2331" s="216" t="str">
        <f ca="1">IF(ISERROR($V2331),"",OFFSET('Smelter Look-up'!$C$4,$V2331-4,0)&amp;"")</f>
        <v/>
      </c>
      <c r="S2331" s="224" t="str">
        <f t="shared" ca="1" si="327"/>
        <v/>
      </c>
      <c r="T2331" s="224" t="str">
        <f ca="1">IF(B2331="","",IF(ISERROR(MATCH($J2331,SorP!$B$1:$B$6230,0)),"",INDIRECT("'SorP'!$A$"&amp;MATCH($J2331,SorP!$B$1:$B$6230,0))))</f>
        <v/>
      </c>
      <c r="U2331" s="240"/>
      <c r="V2331" s="274" t="e">
        <f>IF(C2331="",NA(),MATCH($B2331&amp;$C2331,'Smelter Look-up'!$J:$J,0))</f>
        <v>#N/A</v>
      </c>
      <c r="W2331" s="275"/>
      <c r="X2331" s="275">
        <f t="shared" ca="1" si="328"/>
        <v>0</v>
      </c>
      <c r="Y2331" s="275"/>
      <c r="Z2331" s="275"/>
      <c r="AB2331" s="277" t="str">
        <f t="shared" si="329"/>
        <v/>
      </c>
    </row>
    <row r="2332" spans="1:28" s="276" customFormat="1" ht="20.25">
      <c r="A2332" s="330"/>
      <c r="B2332" s="216" t="str">
        <f>IF(LEN(A2332)=0,"",INDEX('Smelter Look-up'!$A:$A,MATCH($A2332,'Smelter Look-up'!$E:$E,0)))</f>
        <v/>
      </c>
      <c r="C2332" s="220" t="str">
        <f>IF(LEN(A2332)=0,"",INDEX('Smelter Look-up'!$C:$C,MATCH($A2332,'Smelter Look-up'!$E:$E,0)))</f>
        <v/>
      </c>
      <c r="D2332" s="282"/>
      <c r="E2332" s="216" t="str">
        <f ca="1">IF(ISERROR($V2332),"",OFFSET('Smelter Look-up'!$D$4,$V2332-4,0)&amp;"")</f>
        <v/>
      </c>
      <c r="F2332" s="216" t="str">
        <f ca="1">IF(ISERROR($V2332),"",OFFSET('Smelter Look-up'!$E$4,$V2332-4,0))</f>
        <v/>
      </c>
      <c r="G2332" s="216" t="str">
        <f ca="1">IF(C2332=$X$4,"Enter smelter details",IF(ISERROR($V2332),"",OFFSET('Smelter Look-up'!$F$4,$V2332-4,0)))</f>
        <v/>
      </c>
      <c r="H2332" s="217" t="str">
        <f ca="1">IF(ISERROR($V2332),"",OFFSET('Smelter Look-up'!$G$4,$V2332-4,0))</f>
        <v/>
      </c>
      <c r="I2332" s="218" t="str">
        <f ca="1">IF(ISERROR($V2332),"",OFFSET('Smelter Look-up'!$H$4,$V2332-4,0))</f>
        <v/>
      </c>
      <c r="J2332" s="218" t="str">
        <f ca="1">IF(ISERROR($V2332),"",OFFSET('Smelter Look-up'!$I$4,$V2332-4,0))</f>
        <v/>
      </c>
      <c r="K2332" s="272"/>
      <c r="L2332" s="272"/>
      <c r="M2332" s="272"/>
      <c r="N2332" s="272"/>
      <c r="O2332" s="272"/>
      <c r="P2332" s="219"/>
      <c r="Q2332" s="273"/>
      <c r="R2332" s="216" t="str">
        <f ca="1">IF(ISERROR($V2332),"",OFFSET('Smelter Look-up'!$C$4,$V2332-4,0)&amp;"")</f>
        <v/>
      </c>
      <c r="S2332" s="224" t="str">
        <f t="shared" ref="S2332:S2362" ca="1" si="330">IF(B2332="","",IF(ISERROR(MATCH($E2332,CL,0)),"Unknown",INDIRECT("'C'!$A$"&amp;MATCH($E2332,CL,0)+1)))</f>
        <v/>
      </c>
      <c r="T2332" s="224" t="str">
        <f ca="1">IF(B2332="","",IF(ISERROR(MATCH($J2332,SorP!$B$1:$B$6230,0)),"",INDIRECT("'SorP'!$A$"&amp;MATCH($J2332,SorP!$B$1:$B$6230,0))))</f>
        <v/>
      </c>
      <c r="U2332" s="240"/>
      <c r="V2332" s="274" t="e">
        <f>IF(C2332="",NA(),MATCH($B2332&amp;$C2332,'Smelter Look-up'!$J:$J,0))</f>
        <v>#N/A</v>
      </c>
      <c r="W2332" s="275"/>
      <c r="X2332" s="275">
        <f t="shared" ref="X2332:X2362" ca="1" si="331">IF(AND(C2332="Smelter not listed",OR(LEN(D2332)=0,LEN(E2332)=0)),1,0)</f>
        <v>0</v>
      </c>
      <c r="Y2332" s="275"/>
      <c r="Z2332" s="275"/>
      <c r="AB2332" s="277" t="str">
        <f t="shared" ref="AB2332:AB2362" si="332">B2332&amp;C2332</f>
        <v/>
      </c>
    </row>
    <row r="2333" spans="1:28" s="276" customFormat="1" ht="20.25">
      <c r="A2333" s="330"/>
      <c r="B2333" s="216" t="str">
        <f>IF(LEN(A2333)=0,"",INDEX('Smelter Look-up'!$A:$A,MATCH($A2333,'Smelter Look-up'!$E:$E,0)))</f>
        <v/>
      </c>
      <c r="C2333" s="220" t="str">
        <f>IF(LEN(A2333)=0,"",INDEX('Smelter Look-up'!$C:$C,MATCH($A2333,'Smelter Look-up'!$E:$E,0)))</f>
        <v/>
      </c>
      <c r="D2333" s="282"/>
      <c r="E2333" s="216" t="str">
        <f ca="1">IF(ISERROR($V2333),"",OFFSET('Smelter Look-up'!$D$4,$V2333-4,0)&amp;"")</f>
        <v/>
      </c>
      <c r="F2333" s="216" t="str">
        <f ca="1">IF(ISERROR($V2333),"",OFFSET('Smelter Look-up'!$E$4,$V2333-4,0))</f>
        <v/>
      </c>
      <c r="G2333" s="216" t="str">
        <f ca="1">IF(C2333=$X$4,"Enter smelter details",IF(ISERROR($V2333),"",OFFSET('Smelter Look-up'!$F$4,$V2333-4,0)))</f>
        <v/>
      </c>
      <c r="H2333" s="217" t="str">
        <f ca="1">IF(ISERROR($V2333),"",OFFSET('Smelter Look-up'!$G$4,$V2333-4,0))</f>
        <v/>
      </c>
      <c r="I2333" s="218" t="str">
        <f ca="1">IF(ISERROR($V2333),"",OFFSET('Smelter Look-up'!$H$4,$V2333-4,0))</f>
        <v/>
      </c>
      <c r="J2333" s="218" t="str">
        <f ca="1">IF(ISERROR($V2333),"",OFFSET('Smelter Look-up'!$I$4,$V2333-4,0))</f>
        <v/>
      </c>
      <c r="K2333" s="272"/>
      <c r="L2333" s="272"/>
      <c r="M2333" s="272"/>
      <c r="N2333" s="272"/>
      <c r="O2333" s="272"/>
      <c r="P2333" s="219"/>
      <c r="Q2333" s="273"/>
      <c r="R2333" s="216" t="str">
        <f ca="1">IF(ISERROR($V2333),"",OFFSET('Smelter Look-up'!$C$4,$V2333-4,0)&amp;"")</f>
        <v/>
      </c>
      <c r="S2333" s="224" t="str">
        <f t="shared" ca="1" si="330"/>
        <v/>
      </c>
      <c r="T2333" s="224" t="str">
        <f ca="1">IF(B2333="","",IF(ISERROR(MATCH($J2333,SorP!$B$1:$B$6230,0)),"",INDIRECT("'SorP'!$A$"&amp;MATCH($J2333,SorP!$B$1:$B$6230,0))))</f>
        <v/>
      </c>
      <c r="U2333" s="240"/>
      <c r="V2333" s="274" t="e">
        <f>IF(C2333="",NA(),MATCH($B2333&amp;$C2333,'Smelter Look-up'!$J:$J,0))</f>
        <v>#N/A</v>
      </c>
      <c r="W2333" s="275"/>
      <c r="X2333" s="275">
        <f t="shared" ca="1" si="331"/>
        <v>0</v>
      </c>
      <c r="Y2333" s="275"/>
      <c r="Z2333" s="275"/>
      <c r="AB2333" s="277" t="str">
        <f t="shared" si="332"/>
        <v/>
      </c>
    </row>
    <row r="2334" spans="1:28" s="276" customFormat="1" ht="20.25">
      <c r="A2334" s="330"/>
      <c r="B2334" s="216" t="str">
        <f>IF(LEN(A2334)=0,"",INDEX('Smelter Look-up'!$A:$A,MATCH($A2334,'Smelter Look-up'!$E:$E,0)))</f>
        <v/>
      </c>
      <c r="C2334" s="220" t="str">
        <f>IF(LEN(A2334)=0,"",INDEX('Smelter Look-up'!$C:$C,MATCH($A2334,'Smelter Look-up'!$E:$E,0)))</f>
        <v/>
      </c>
      <c r="D2334" s="282"/>
      <c r="E2334" s="216" t="str">
        <f ca="1">IF(ISERROR($V2334),"",OFFSET('Smelter Look-up'!$D$4,$V2334-4,0)&amp;"")</f>
        <v/>
      </c>
      <c r="F2334" s="216" t="str">
        <f ca="1">IF(ISERROR($V2334),"",OFFSET('Smelter Look-up'!$E$4,$V2334-4,0))</f>
        <v/>
      </c>
      <c r="G2334" s="216" t="str">
        <f ca="1">IF(C2334=$X$4,"Enter smelter details",IF(ISERROR($V2334),"",OFFSET('Smelter Look-up'!$F$4,$V2334-4,0)))</f>
        <v/>
      </c>
      <c r="H2334" s="217" t="str">
        <f ca="1">IF(ISERROR($V2334),"",OFFSET('Smelter Look-up'!$G$4,$V2334-4,0))</f>
        <v/>
      </c>
      <c r="I2334" s="218" t="str">
        <f ca="1">IF(ISERROR($V2334),"",OFFSET('Smelter Look-up'!$H$4,$V2334-4,0))</f>
        <v/>
      </c>
      <c r="J2334" s="218" t="str">
        <f ca="1">IF(ISERROR($V2334),"",OFFSET('Smelter Look-up'!$I$4,$V2334-4,0))</f>
        <v/>
      </c>
      <c r="K2334" s="272"/>
      <c r="L2334" s="272"/>
      <c r="M2334" s="272"/>
      <c r="N2334" s="272"/>
      <c r="O2334" s="272"/>
      <c r="P2334" s="219"/>
      <c r="Q2334" s="273"/>
      <c r="R2334" s="216" t="str">
        <f ca="1">IF(ISERROR($V2334),"",OFFSET('Smelter Look-up'!$C$4,$V2334-4,0)&amp;"")</f>
        <v/>
      </c>
      <c r="S2334" s="224" t="str">
        <f t="shared" ca="1" si="330"/>
        <v/>
      </c>
      <c r="T2334" s="224" t="str">
        <f ca="1">IF(B2334="","",IF(ISERROR(MATCH($J2334,SorP!$B$1:$B$6230,0)),"",INDIRECT("'SorP'!$A$"&amp;MATCH($J2334,SorP!$B$1:$B$6230,0))))</f>
        <v/>
      </c>
      <c r="U2334" s="240"/>
      <c r="V2334" s="274" t="e">
        <f>IF(C2334="",NA(),MATCH($B2334&amp;$C2334,'Smelter Look-up'!$J:$J,0))</f>
        <v>#N/A</v>
      </c>
      <c r="W2334" s="275"/>
      <c r="X2334" s="275">
        <f t="shared" ca="1" si="331"/>
        <v>0</v>
      </c>
      <c r="Y2334" s="275"/>
      <c r="Z2334" s="275"/>
      <c r="AB2334" s="277" t="str">
        <f t="shared" si="332"/>
        <v/>
      </c>
    </row>
    <row r="2335" spans="1:28" s="276" customFormat="1" ht="20.25">
      <c r="A2335" s="330"/>
      <c r="B2335" s="216" t="str">
        <f>IF(LEN(A2335)=0,"",INDEX('Smelter Look-up'!$A:$A,MATCH($A2335,'Smelter Look-up'!$E:$E,0)))</f>
        <v/>
      </c>
      <c r="C2335" s="220" t="str">
        <f>IF(LEN(A2335)=0,"",INDEX('Smelter Look-up'!$C:$C,MATCH($A2335,'Smelter Look-up'!$E:$E,0)))</f>
        <v/>
      </c>
      <c r="D2335" s="282"/>
      <c r="E2335" s="216" t="str">
        <f ca="1">IF(ISERROR($V2335),"",OFFSET('Smelter Look-up'!$D$4,$V2335-4,0)&amp;"")</f>
        <v/>
      </c>
      <c r="F2335" s="216" t="str">
        <f ca="1">IF(ISERROR($V2335),"",OFFSET('Smelter Look-up'!$E$4,$V2335-4,0))</f>
        <v/>
      </c>
      <c r="G2335" s="216" t="str">
        <f ca="1">IF(C2335=$X$4,"Enter smelter details",IF(ISERROR($V2335),"",OFFSET('Smelter Look-up'!$F$4,$V2335-4,0)))</f>
        <v/>
      </c>
      <c r="H2335" s="217" t="str">
        <f ca="1">IF(ISERROR($V2335),"",OFFSET('Smelter Look-up'!$G$4,$V2335-4,0))</f>
        <v/>
      </c>
      <c r="I2335" s="218" t="str">
        <f ca="1">IF(ISERROR($V2335),"",OFFSET('Smelter Look-up'!$H$4,$V2335-4,0))</f>
        <v/>
      </c>
      <c r="J2335" s="218" t="str">
        <f ca="1">IF(ISERROR($V2335),"",OFFSET('Smelter Look-up'!$I$4,$V2335-4,0))</f>
        <v/>
      </c>
      <c r="K2335" s="272"/>
      <c r="L2335" s="272"/>
      <c r="M2335" s="272"/>
      <c r="N2335" s="272"/>
      <c r="O2335" s="272"/>
      <c r="P2335" s="219"/>
      <c r="Q2335" s="273"/>
      <c r="R2335" s="216" t="str">
        <f ca="1">IF(ISERROR($V2335),"",OFFSET('Smelter Look-up'!$C$4,$V2335-4,0)&amp;"")</f>
        <v/>
      </c>
      <c r="S2335" s="224" t="str">
        <f t="shared" ca="1" si="330"/>
        <v/>
      </c>
      <c r="T2335" s="224" t="str">
        <f ca="1">IF(B2335="","",IF(ISERROR(MATCH($J2335,SorP!$B$1:$B$6230,0)),"",INDIRECT("'SorP'!$A$"&amp;MATCH($J2335,SorP!$B$1:$B$6230,0))))</f>
        <v/>
      </c>
      <c r="U2335" s="240"/>
      <c r="V2335" s="274" t="e">
        <f>IF(C2335="",NA(),MATCH($B2335&amp;$C2335,'Smelter Look-up'!$J:$J,0))</f>
        <v>#N/A</v>
      </c>
      <c r="W2335" s="275"/>
      <c r="X2335" s="275">
        <f t="shared" ca="1" si="331"/>
        <v>0</v>
      </c>
      <c r="Y2335" s="275"/>
      <c r="Z2335" s="275"/>
      <c r="AB2335" s="277" t="str">
        <f t="shared" si="332"/>
        <v/>
      </c>
    </row>
    <row r="2336" spans="1:28" s="276" customFormat="1" ht="20.25">
      <c r="A2336" s="330"/>
      <c r="B2336" s="216" t="str">
        <f>IF(LEN(A2336)=0,"",INDEX('Smelter Look-up'!$A:$A,MATCH($A2336,'Smelter Look-up'!$E:$E,0)))</f>
        <v/>
      </c>
      <c r="C2336" s="220" t="str">
        <f>IF(LEN(A2336)=0,"",INDEX('Smelter Look-up'!$C:$C,MATCH($A2336,'Smelter Look-up'!$E:$E,0)))</f>
        <v/>
      </c>
      <c r="D2336" s="282"/>
      <c r="E2336" s="216" t="str">
        <f ca="1">IF(ISERROR($V2336),"",OFFSET('Smelter Look-up'!$D$4,$V2336-4,0)&amp;"")</f>
        <v/>
      </c>
      <c r="F2336" s="216" t="str">
        <f ca="1">IF(ISERROR($V2336),"",OFFSET('Smelter Look-up'!$E$4,$V2336-4,0))</f>
        <v/>
      </c>
      <c r="G2336" s="216" t="str">
        <f ca="1">IF(C2336=$X$4,"Enter smelter details",IF(ISERROR($V2336),"",OFFSET('Smelter Look-up'!$F$4,$V2336-4,0)))</f>
        <v/>
      </c>
      <c r="H2336" s="217" t="str">
        <f ca="1">IF(ISERROR($V2336),"",OFFSET('Smelter Look-up'!$G$4,$V2336-4,0))</f>
        <v/>
      </c>
      <c r="I2336" s="218" t="str">
        <f ca="1">IF(ISERROR($V2336),"",OFFSET('Smelter Look-up'!$H$4,$V2336-4,0))</f>
        <v/>
      </c>
      <c r="J2336" s="218" t="str">
        <f ca="1">IF(ISERROR($V2336),"",OFFSET('Smelter Look-up'!$I$4,$V2336-4,0))</f>
        <v/>
      </c>
      <c r="K2336" s="272"/>
      <c r="L2336" s="272"/>
      <c r="M2336" s="272"/>
      <c r="N2336" s="272"/>
      <c r="O2336" s="272"/>
      <c r="P2336" s="219"/>
      <c r="Q2336" s="273"/>
      <c r="R2336" s="216" t="str">
        <f ca="1">IF(ISERROR($V2336),"",OFFSET('Smelter Look-up'!$C$4,$V2336-4,0)&amp;"")</f>
        <v/>
      </c>
      <c r="S2336" s="224" t="str">
        <f t="shared" ca="1" si="330"/>
        <v/>
      </c>
      <c r="T2336" s="224" t="str">
        <f ca="1">IF(B2336="","",IF(ISERROR(MATCH($J2336,SorP!$B$1:$B$6230,0)),"",INDIRECT("'SorP'!$A$"&amp;MATCH($J2336,SorP!$B$1:$B$6230,0))))</f>
        <v/>
      </c>
      <c r="U2336" s="240"/>
      <c r="V2336" s="274" t="e">
        <f>IF(C2336="",NA(),MATCH($B2336&amp;$C2336,'Smelter Look-up'!$J:$J,0))</f>
        <v>#N/A</v>
      </c>
      <c r="W2336" s="275"/>
      <c r="X2336" s="275">
        <f t="shared" ca="1" si="331"/>
        <v>0</v>
      </c>
      <c r="Y2336" s="275"/>
      <c r="Z2336" s="275"/>
      <c r="AB2336" s="277" t="str">
        <f t="shared" si="332"/>
        <v/>
      </c>
    </row>
    <row r="2337" spans="1:28" s="276" customFormat="1" ht="20.25">
      <c r="A2337" s="330"/>
      <c r="B2337" s="216" t="str">
        <f>IF(LEN(A2337)=0,"",INDEX('Smelter Look-up'!$A:$A,MATCH($A2337,'Smelter Look-up'!$E:$E,0)))</f>
        <v/>
      </c>
      <c r="C2337" s="220" t="str">
        <f>IF(LEN(A2337)=0,"",INDEX('Smelter Look-up'!$C:$C,MATCH($A2337,'Smelter Look-up'!$E:$E,0)))</f>
        <v/>
      </c>
      <c r="D2337" s="282"/>
      <c r="E2337" s="216" t="str">
        <f ca="1">IF(ISERROR($V2337),"",OFFSET('Smelter Look-up'!$D$4,$V2337-4,0)&amp;"")</f>
        <v/>
      </c>
      <c r="F2337" s="216" t="str">
        <f ca="1">IF(ISERROR($V2337),"",OFFSET('Smelter Look-up'!$E$4,$V2337-4,0))</f>
        <v/>
      </c>
      <c r="G2337" s="216" t="str">
        <f ca="1">IF(C2337=$X$4,"Enter smelter details",IF(ISERROR($V2337),"",OFFSET('Smelter Look-up'!$F$4,$V2337-4,0)))</f>
        <v/>
      </c>
      <c r="H2337" s="217" t="str">
        <f ca="1">IF(ISERROR($V2337),"",OFFSET('Smelter Look-up'!$G$4,$V2337-4,0))</f>
        <v/>
      </c>
      <c r="I2337" s="218" t="str">
        <f ca="1">IF(ISERROR($V2337),"",OFFSET('Smelter Look-up'!$H$4,$V2337-4,0))</f>
        <v/>
      </c>
      <c r="J2337" s="218" t="str">
        <f ca="1">IF(ISERROR($V2337),"",OFFSET('Smelter Look-up'!$I$4,$V2337-4,0))</f>
        <v/>
      </c>
      <c r="K2337" s="272"/>
      <c r="L2337" s="272"/>
      <c r="M2337" s="272"/>
      <c r="N2337" s="272"/>
      <c r="O2337" s="272"/>
      <c r="P2337" s="219"/>
      <c r="Q2337" s="273"/>
      <c r="R2337" s="216" t="str">
        <f ca="1">IF(ISERROR($V2337),"",OFFSET('Smelter Look-up'!$C$4,$V2337-4,0)&amp;"")</f>
        <v/>
      </c>
      <c r="S2337" s="224" t="str">
        <f t="shared" ca="1" si="330"/>
        <v/>
      </c>
      <c r="T2337" s="224" t="str">
        <f ca="1">IF(B2337="","",IF(ISERROR(MATCH($J2337,SorP!$B$1:$B$6230,0)),"",INDIRECT("'SorP'!$A$"&amp;MATCH($J2337,SorP!$B$1:$B$6230,0))))</f>
        <v/>
      </c>
      <c r="U2337" s="240"/>
      <c r="V2337" s="274" t="e">
        <f>IF(C2337="",NA(),MATCH($B2337&amp;$C2337,'Smelter Look-up'!$J:$J,0))</f>
        <v>#N/A</v>
      </c>
      <c r="W2337" s="275"/>
      <c r="X2337" s="275">
        <f t="shared" ca="1" si="331"/>
        <v>0</v>
      </c>
      <c r="Y2337" s="275"/>
      <c r="Z2337" s="275"/>
      <c r="AB2337" s="277" t="str">
        <f t="shared" si="332"/>
        <v/>
      </c>
    </row>
    <row r="2338" spans="1:28" s="276" customFormat="1" ht="20.25">
      <c r="A2338" s="330"/>
      <c r="B2338" s="216" t="str">
        <f>IF(LEN(A2338)=0,"",INDEX('Smelter Look-up'!$A:$A,MATCH($A2338,'Smelter Look-up'!$E:$E,0)))</f>
        <v/>
      </c>
      <c r="C2338" s="220" t="str">
        <f>IF(LEN(A2338)=0,"",INDEX('Smelter Look-up'!$C:$C,MATCH($A2338,'Smelter Look-up'!$E:$E,0)))</f>
        <v/>
      </c>
      <c r="D2338" s="282"/>
      <c r="E2338" s="216" t="str">
        <f ca="1">IF(ISERROR($V2338),"",OFFSET('Smelter Look-up'!$D$4,$V2338-4,0)&amp;"")</f>
        <v/>
      </c>
      <c r="F2338" s="216" t="str">
        <f ca="1">IF(ISERROR($V2338),"",OFFSET('Smelter Look-up'!$E$4,$V2338-4,0))</f>
        <v/>
      </c>
      <c r="G2338" s="216" t="str">
        <f ca="1">IF(C2338=$X$4,"Enter smelter details",IF(ISERROR($V2338),"",OFFSET('Smelter Look-up'!$F$4,$V2338-4,0)))</f>
        <v/>
      </c>
      <c r="H2338" s="217" t="str">
        <f ca="1">IF(ISERROR($V2338),"",OFFSET('Smelter Look-up'!$G$4,$V2338-4,0))</f>
        <v/>
      </c>
      <c r="I2338" s="218" t="str">
        <f ca="1">IF(ISERROR($V2338),"",OFFSET('Smelter Look-up'!$H$4,$V2338-4,0))</f>
        <v/>
      </c>
      <c r="J2338" s="218" t="str">
        <f ca="1">IF(ISERROR($V2338),"",OFFSET('Smelter Look-up'!$I$4,$V2338-4,0))</f>
        <v/>
      </c>
      <c r="K2338" s="272"/>
      <c r="L2338" s="272"/>
      <c r="M2338" s="272"/>
      <c r="N2338" s="272"/>
      <c r="O2338" s="272"/>
      <c r="P2338" s="219"/>
      <c r="Q2338" s="273"/>
      <c r="R2338" s="216" t="str">
        <f ca="1">IF(ISERROR($V2338),"",OFFSET('Smelter Look-up'!$C$4,$V2338-4,0)&amp;"")</f>
        <v/>
      </c>
      <c r="S2338" s="224" t="str">
        <f t="shared" ca="1" si="330"/>
        <v/>
      </c>
      <c r="T2338" s="224" t="str">
        <f ca="1">IF(B2338="","",IF(ISERROR(MATCH($J2338,SorP!$B$1:$B$6230,0)),"",INDIRECT("'SorP'!$A$"&amp;MATCH($J2338,SorP!$B$1:$B$6230,0))))</f>
        <v/>
      </c>
      <c r="U2338" s="240"/>
      <c r="V2338" s="274" t="e">
        <f>IF(C2338="",NA(),MATCH($B2338&amp;$C2338,'Smelter Look-up'!$J:$J,0))</f>
        <v>#N/A</v>
      </c>
      <c r="W2338" s="275"/>
      <c r="X2338" s="275">
        <f t="shared" ca="1" si="331"/>
        <v>0</v>
      </c>
      <c r="Y2338" s="275"/>
      <c r="Z2338" s="275"/>
      <c r="AB2338" s="277" t="str">
        <f t="shared" si="332"/>
        <v/>
      </c>
    </row>
    <row r="2339" spans="1:28" s="276" customFormat="1" ht="20.25">
      <c r="A2339" s="330"/>
      <c r="B2339" s="216" t="str">
        <f>IF(LEN(A2339)=0,"",INDEX('Smelter Look-up'!$A:$A,MATCH($A2339,'Smelter Look-up'!$E:$E,0)))</f>
        <v/>
      </c>
      <c r="C2339" s="220" t="str">
        <f>IF(LEN(A2339)=0,"",INDEX('Smelter Look-up'!$C:$C,MATCH($A2339,'Smelter Look-up'!$E:$E,0)))</f>
        <v/>
      </c>
      <c r="D2339" s="282"/>
      <c r="E2339" s="216" t="str">
        <f ca="1">IF(ISERROR($V2339),"",OFFSET('Smelter Look-up'!$D$4,$V2339-4,0)&amp;"")</f>
        <v/>
      </c>
      <c r="F2339" s="216" t="str">
        <f ca="1">IF(ISERROR($V2339),"",OFFSET('Smelter Look-up'!$E$4,$V2339-4,0))</f>
        <v/>
      </c>
      <c r="G2339" s="216" t="str">
        <f ca="1">IF(C2339=$X$4,"Enter smelter details",IF(ISERROR($V2339),"",OFFSET('Smelter Look-up'!$F$4,$V2339-4,0)))</f>
        <v/>
      </c>
      <c r="H2339" s="217" t="str">
        <f ca="1">IF(ISERROR($V2339),"",OFFSET('Smelter Look-up'!$G$4,$V2339-4,0))</f>
        <v/>
      </c>
      <c r="I2339" s="218" t="str">
        <f ca="1">IF(ISERROR($V2339),"",OFFSET('Smelter Look-up'!$H$4,$V2339-4,0))</f>
        <v/>
      </c>
      <c r="J2339" s="218" t="str">
        <f ca="1">IF(ISERROR($V2339),"",OFFSET('Smelter Look-up'!$I$4,$V2339-4,0))</f>
        <v/>
      </c>
      <c r="K2339" s="272"/>
      <c r="L2339" s="272"/>
      <c r="M2339" s="272"/>
      <c r="N2339" s="272"/>
      <c r="O2339" s="272"/>
      <c r="P2339" s="219"/>
      <c r="Q2339" s="273"/>
      <c r="R2339" s="216" t="str">
        <f ca="1">IF(ISERROR($V2339),"",OFFSET('Smelter Look-up'!$C$4,$V2339-4,0)&amp;"")</f>
        <v/>
      </c>
      <c r="S2339" s="224" t="str">
        <f t="shared" ca="1" si="330"/>
        <v/>
      </c>
      <c r="T2339" s="224" t="str">
        <f ca="1">IF(B2339="","",IF(ISERROR(MATCH($J2339,SorP!$B$1:$B$6230,0)),"",INDIRECT("'SorP'!$A$"&amp;MATCH($J2339,SorP!$B$1:$B$6230,0))))</f>
        <v/>
      </c>
      <c r="U2339" s="240"/>
      <c r="V2339" s="274" t="e">
        <f>IF(C2339="",NA(),MATCH($B2339&amp;$C2339,'Smelter Look-up'!$J:$J,0))</f>
        <v>#N/A</v>
      </c>
      <c r="W2339" s="275"/>
      <c r="X2339" s="275">
        <f t="shared" ca="1" si="331"/>
        <v>0</v>
      </c>
      <c r="Y2339" s="275"/>
      <c r="Z2339" s="275"/>
      <c r="AB2339" s="277" t="str">
        <f t="shared" si="332"/>
        <v/>
      </c>
    </row>
    <row r="2340" spans="1:28" s="276" customFormat="1" ht="20.25">
      <c r="A2340" s="330"/>
      <c r="B2340" s="216" t="str">
        <f>IF(LEN(A2340)=0,"",INDEX('Smelter Look-up'!$A:$A,MATCH($A2340,'Smelter Look-up'!$E:$E,0)))</f>
        <v/>
      </c>
      <c r="C2340" s="220" t="str">
        <f>IF(LEN(A2340)=0,"",INDEX('Smelter Look-up'!$C:$C,MATCH($A2340,'Smelter Look-up'!$E:$E,0)))</f>
        <v/>
      </c>
      <c r="D2340" s="282"/>
      <c r="E2340" s="216" t="str">
        <f ca="1">IF(ISERROR($V2340),"",OFFSET('Smelter Look-up'!$D$4,$V2340-4,0)&amp;"")</f>
        <v/>
      </c>
      <c r="F2340" s="216" t="str">
        <f ca="1">IF(ISERROR($V2340),"",OFFSET('Smelter Look-up'!$E$4,$V2340-4,0))</f>
        <v/>
      </c>
      <c r="G2340" s="216" t="str">
        <f ca="1">IF(C2340=$X$4,"Enter smelter details",IF(ISERROR($V2340),"",OFFSET('Smelter Look-up'!$F$4,$V2340-4,0)))</f>
        <v/>
      </c>
      <c r="H2340" s="217" t="str">
        <f ca="1">IF(ISERROR($V2340),"",OFFSET('Smelter Look-up'!$G$4,$V2340-4,0))</f>
        <v/>
      </c>
      <c r="I2340" s="218" t="str">
        <f ca="1">IF(ISERROR($V2340),"",OFFSET('Smelter Look-up'!$H$4,$V2340-4,0))</f>
        <v/>
      </c>
      <c r="J2340" s="218" t="str">
        <f ca="1">IF(ISERROR($V2340),"",OFFSET('Smelter Look-up'!$I$4,$V2340-4,0))</f>
        <v/>
      </c>
      <c r="K2340" s="272"/>
      <c r="L2340" s="272"/>
      <c r="M2340" s="272"/>
      <c r="N2340" s="272"/>
      <c r="O2340" s="272"/>
      <c r="P2340" s="219"/>
      <c r="Q2340" s="273"/>
      <c r="R2340" s="216" t="str">
        <f ca="1">IF(ISERROR($V2340),"",OFFSET('Smelter Look-up'!$C$4,$V2340-4,0)&amp;"")</f>
        <v/>
      </c>
      <c r="S2340" s="224" t="str">
        <f t="shared" ca="1" si="330"/>
        <v/>
      </c>
      <c r="T2340" s="224" t="str">
        <f ca="1">IF(B2340="","",IF(ISERROR(MATCH($J2340,SorP!$B$1:$B$6230,0)),"",INDIRECT("'SorP'!$A$"&amp;MATCH($J2340,SorP!$B$1:$B$6230,0))))</f>
        <v/>
      </c>
      <c r="U2340" s="240"/>
      <c r="V2340" s="274" t="e">
        <f>IF(C2340="",NA(),MATCH($B2340&amp;$C2340,'Smelter Look-up'!$J:$J,0))</f>
        <v>#N/A</v>
      </c>
      <c r="W2340" s="275"/>
      <c r="X2340" s="275">
        <f t="shared" ca="1" si="331"/>
        <v>0</v>
      </c>
      <c r="Y2340" s="275"/>
      <c r="Z2340" s="275"/>
      <c r="AB2340" s="277" t="str">
        <f t="shared" si="332"/>
        <v/>
      </c>
    </row>
    <row r="2341" spans="1:28" s="276" customFormat="1" ht="20.25">
      <c r="A2341" s="330"/>
      <c r="B2341" s="216" t="str">
        <f>IF(LEN(A2341)=0,"",INDEX('Smelter Look-up'!$A:$A,MATCH($A2341,'Smelter Look-up'!$E:$E,0)))</f>
        <v/>
      </c>
      <c r="C2341" s="220" t="str">
        <f>IF(LEN(A2341)=0,"",INDEX('Smelter Look-up'!$C:$C,MATCH($A2341,'Smelter Look-up'!$E:$E,0)))</f>
        <v/>
      </c>
      <c r="D2341" s="282"/>
      <c r="E2341" s="216" t="str">
        <f ca="1">IF(ISERROR($V2341),"",OFFSET('Smelter Look-up'!$D$4,$V2341-4,0)&amp;"")</f>
        <v/>
      </c>
      <c r="F2341" s="216" t="str">
        <f ca="1">IF(ISERROR($V2341),"",OFFSET('Smelter Look-up'!$E$4,$V2341-4,0))</f>
        <v/>
      </c>
      <c r="G2341" s="216" t="str">
        <f ca="1">IF(C2341=$X$4,"Enter smelter details",IF(ISERROR($V2341),"",OFFSET('Smelter Look-up'!$F$4,$V2341-4,0)))</f>
        <v/>
      </c>
      <c r="H2341" s="217" t="str">
        <f ca="1">IF(ISERROR($V2341),"",OFFSET('Smelter Look-up'!$G$4,$V2341-4,0))</f>
        <v/>
      </c>
      <c r="I2341" s="218" t="str">
        <f ca="1">IF(ISERROR($V2341),"",OFFSET('Smelter Look-up'!$H$4,$V2341-4,0))</f>
        <v/>
      </c>
      <c r="J2341" s="218" t="str">
        <f ca="1">IF(ISERROR($V2341),"",OFFSET('Smelter Look-up'!$I$4,$V2341-4,0))</f>
        <v/>
      </c>
      <c r="K2341" s="272"/>
      <c r="L2341" s="272"/>
      <c r="M2341" s="272"/>
      <c r="N2341" s="272"/>
      <c r="O2341" s="272"/>
      <c r="P2341" s="219"/>
      <c r="Q2341" s="273"/>
      <c r="R2341" s="216" t="str">
        <f ca="1">IF(ISERROR($V2341),"",OFFSET('Smelter Look-up'!$C$4,$V2341-4,0)&amp;"")</f>
        <v/>
      </c>
      <c r="S2341" s="224" t="str">
        <f t="shared" ca="1" si="330"/>
        <v/>
      </c>
      <c r="T2341" s="224" t="str">
        <f ca="1">IF(B2341="","",IF(ISERROR(MATCH($J2341,SorP!$B$1:$B$6230,0)),"",INDIRECT("'SorP'!$A$"&amp;MATCH($J2341,SorP!$B$1:$B$6230,0))))</f>
        <v/>
      </c>
      <c r="U2341" s="240"/>
      <c r="V2341" s="274" t="e">
        <f>IF(C2341="",NA(),MATCH($B2341&amp;$C2341,'Smelter Look-up'!$J:$J,0))</f>
        <v>#N/A</v>
      </c>
      <c r="W2341" s="275"/>
      <c r="X2341" s="275">
        <f t="shared" ca="1" si="331"/>
        <v>0</v>
      </c>
      <c r="Y2341" s="275"/>
      <c r="Z2341" s="275"/>
      <c r="AB2341" s="277" t="str">
        <f t="shared" si="332"/>
        <v/>
      </c>
    </row>
    <row r="2342" spans="1:28" s="276" customFormat="1" ht="20.25">
      <c r="A2342" s="330"/>
      <c r="B2342" s="216" t="str">
        <f>IF(LEN(A2342)=0,"",INDEX('Smelter Look-up'!$A:$A,MATCH($A2342,'Smelter Look-up'!$E:$E,0)))</f>
        <v/>
      </c>
      <c r="C2342" s="220" t="str">
        <f>IF(LEN(A2342)=0,"",INDEX('Smelter Look-up'!$C:$C,MATCH($A2342,'Smelter Look-up'!$E:$E,0)))</f>
        <v/>
      </c>
      <c r="D2342" s="282"/>
      <c r="E2342" s="216" t="str">
        <f ca="1">IF(ISERROR($V2342),"",OFFSET('Smelter Look-up'!$D$4,$V2342-4,0)&amp;"")</f>
        <v/>
      </c>
      <c r="F2342" s="216" t="str">
        <f ca="1">IF(ISERROR($V2342),"",OFFSET('Smelter Look-up'!$E$4,$V2342-4,0))</f>
        <v/>
      </c>
      <c r="G2342" s="216" t="str">
        <f ca="1">IF(C2342=$X$4,"Enter smelter details",IF(ISERROR($V2342),"",OFFSET('Smelter Look-up'!$F$4,$V2342-4,0)))</f>
        <v/>
      </c>
      <c r="H2342" s="217" t="str">
        <f ca="1">IF(ISERROR($V2342),"",OFFSET('Smelter Look-up'!$G$4,$V2342-4,0))</f>
        <v/>
      </c>
      <c r="I2342" s="218" t="str">
        <f ca="1">IF(ISERROR($V2342),"",OFFSET('Smelter Look-up'!$H$4,$V2342-4,0))</f>
        <v/>
      </c>
      <c r="J2342" s="218" t="str">
        <f ca="1">IF(ISERROR($V2342),"",OFFSET('Smelter Look-up'!$I$4,$V2342-4,0))</f>
        <v/>
      </c>
      <c r="K2342" s="272"/>
      <c r="L2342" s="272"/>
      <c r="M2342" s="272"/>
      <c r="N2342" s="272"/>
      <c r="O2342" s="272"/>
      <c r="P2342" s="219"/>
      <c r="Q2342" s="273"/>
      <c r="R2342" s="216" t="str">
        <f ca="1">IF(ISERROR($V2342),"",OFFSET('Smelter Look-up'!$C$4,$V2342-4,0)&amp;"")</f>
        <v/>
      </c>
      <c r="S2342" s="224" t="str">
        <f t="shared" ca="1" si="330"/>
        <v/>
      </c>
      <c r="T2342" s="224" t="str">
        <f ca="1">IF(B2342="","",IF(ISERROR(MATCH($J2342,SorP!$B$1:$B$6230,0)),"",INDIRECT("'SorP'!$A$"&amp;MATCH($J2342,SorP!$B$1:$B$6230,0))))</f>
        <v/>
      </c>
      <c r="U2342" s="240"/>
      <c r="V2342" s="274" t="e">
        <f>IF(C2342="",NA(),MATCH($B2342&amp;$C2342,'Smelter Look-up'!$J:$J,0))</f>
        <v>#N/A</v>
      </c>
      <c r="W2342" s="275"/>
      <c r="X2342" s="275">
        <f t="shared" ca="1" si="331"/>
        <v>0</v>
      </c>
      <c r="Y2342" s="275"/>
      <c r="Z2342" s="275"/>
      <c r="AB2342" s="277" t="str">
        <f t="shared" si="332"/>
        <v/>
      </c>
    </row>
    <row r="2343" spans="1:28" s="276" customFormat="1" ht="20.25">
      <c r="A2343" s="330"/>
      <c r="B2343" s="216" t="str">
        <f>IF(LEN(A2343)=0,"",INDEX('Smelter Look-up'!$A:$A,MATCH($A2343,'Smelter Look-up'!$E:$E,0)))</f>
        <v/>
      </c>
      <c r="C2343" s="220" t="str">
        <f>IF(LEN(A2343)=0,"",INDEX('Smelter Look-up'!$C:$C,MATCH($A2343,'Smelter Look-up'!$E:$E,0)))</f>
        <v/>
      </c>
      <c r="D2343" s="282"/>
      <c r="E2343" s="216" t="str">
        <f ca="1">IF(ISERROR($V2343),"",OFFSET('Smelter Look-up'!$D$4,$V2343-4,0)&amp;"")</f>
        <v/>
      </c>
      <c r="F2343" s="216" t="str">
        <f ca="1">IF(ISERROR($V2343),"",OFFSET('Smelter Look-up'!$E$4,$V2343-4,0))</f>
        <v/>
      </c>
      <c r="G2343" s="216" t="str">
        <f ca="1">IF(C2343=$X$4,"Enter smelter details",IF(ISERROR($V2343),"",OFFSET('Smelter Look-up'!$F$4,$V2343-4,0)))</f>
        <v/>
      </c>
      <c r="H2343" s="217" t="str">
        <f ca="1">IF(ISERROR($V2343),"",OFFSET('Smelter Look-up'!$G$4,$V2343-4,0))</f>
        <v/>
      </c>
      <c r="I2343" s="218" t="str">
        <f ca="1">IF(ISERROR($V2343),"",OFFSET('Smelter Look-up'!$H$4,$V2343-4,0))</f>
        <v/>
      </c>
      <c r="J2343" s="218" t="str">
        <f ca="1">IF(ISERROR($V2343),"",OFFSET('Smelter Look-up'!$I$4,$V2343-4,0))</f>
        <v/>
      </c>
      <c r="K2343" s="272"/>
      <c r="L2343" s="272"/>
      <c r="M2343" s="272"/>
      <c r="N2343" s="272"/>
      <c r="O2343" s="272"/>
      <c r="P2343" s="219"/>
      <c r="Q2343" s="273"/>
      <c r="R2343" s="216" t="str">
        <f ca="1">IF(ISERROR($V2343),"",OFFSET('Smelter Look-up'!$C$4,$V2343-4,0)&amp;"")</f>
        <v/>
      </c>
      <c r="S2343" s="224" t="str">
        <f t="shared" ca="1" si="330"/>
        <v/>
      </c>
      <c r="T2343" s="224" t="str">
        <f ca="1">IF(B2343="","",IF(ISERROR(MATCH($J2343,SorP!$B$1:$B$6230,0)),"",INDIRECT("'SorP'!$A$"&amp;MATCH($J2343,SorP!$B$1:$B$6230,0))))</f>
        <v/>
      </c>
      <c r="U2343" s="240"/>
      <c r="V2343" s="274" t="e">
        <f>IF(C2343="",NA(),MATCH($B2343&amp;$C2343,'Smelter Look-up'!$J:$J,0))</f>
        <v>#N/A</v>
      </c>
      <c r="W2343" s="275"/>
      <c r="X2343" s="275">
        <f t="shared" ca="1" si="331"/>
        <v>0</v>
      </c>
      <c r="Y2343" s="275"/>
      <c r="Z2343" s="275"/>
      <c r="AB2343" s="277" t="str">
        <f t="shared" si="332"/>
        <v/>
      </c>
    </row>
    <row r="2344" spans="1:28" s="276" customFormat="1" ht="20.25">
      <c r="A2344" s="330"/>
      <c r="B2344" s="216" t="str">
        <f>IF(LEN(A2344)=0,"",INDEX('Smelter Look-up'!$A:$A,MATCH($A2344,'Smelter Look-up'!$E:$E,0)))</f>
        <v/>
      </c>
      <c r="C2344" s="220" t="str">
        <f>IF(LEN(A2344)=0,"",INDEX('Smelter Look-up'!$C:$C,MATCH($A2344,'Smelter Look-up'!$E:$E,0)))</f>
        <v/>
      </c>
      <c r="D2344" s="282"/>
      <c r="E2344" s="216" t="str">
        <f ca="1">IF(ISERROR($V2344),"",OFFSET('Smelter Look-up'!$D$4,$V2344-4,0)&amp;"")</f>
        <v/>
      </c>
      <c r="F2344" s="216" t="str">
        <f ca="1">IF(ISERROR($V2344),"",OFFSET('Smelter Look-up'!$E$4,$V2344-4,0))</f>
        <v/>
      </c>
      <c r="G2344" s="216" t="str">
        <f ca="1">IF(C2344=$X$4,"Enter smelter details",IF(ISERROR($V2344),"",OFFSET('Smelter Look-up'!$F$4,$V2344-4,0)))</f>
        <v/>
      </c>
      <c r="H2344" s="217" t="str">
        <f ca="1">IF(ISERROR($V2344),"",OFFSET('Smelter Look-up'!$G$4,$V2344-4,0))</f>
        <v/>
      </c>
      <c r="I2344" s="218" t="str">
        <f ca="1">IF(ISERROR($V2344),"",OFFSET('Smelter Look-up'!$H$4,$V2344-4,0))</f>
        <v/>
      </c>
      <c r="J2344" s="218" t="str">
        <f ca="1">IF(ISERROR($V2344),"",OFFSET('Smelter Look-up'!$I$4,$V2344-4,0))</f>
        <v/>
      </c>
      <c r="K2344" s="272"/>
      <c r="L2344" s="272"/>
      <c r="M2344" s="272"/>
      <c r="N2344" s="272"/>
      <c r="O2344" s="272"/>
      <c r="P2344" s="219"/>
      <c r="Q2344" s="273"/>
      <c r="R2344" s="216" t="str">
        <f ca="1">IF(ISERROR($V2344),"",OFFSET('Smelter Look-up'!$C$4,$V2344-4,0)&amp;"")</f>
        <v/>
      </c>
      <c r="S2344" s="224" t="str">
        <f t="shared" ca="1" si="330"/>
        <v/>
      </c>
      <c r="T2344" s="224" t="str">
        <f ca="1">IF(B2344="","",IF(ISERROR(MATCH($J2344,SorP!$B$1:$B$6230,0)),"",INDIRECT("'SorP'!$A$"&amp;MATCH($J2344,SorP!$B$1:$B$6230,0))))</f>
        <v/>
      </c>
      <c r="U2344" s="240"/>
      <c r="V2344" s="274" t="e">
        <f>IF(C2344="",NA(),MATCH($B2344&amp;$C2344,'Smelter Look-up'!$J:$J,0))</f>
        <v>#N/A</v>
      </c>
      <c r="W2344" s="275"/>
      <c r="X2344" s="275">
        <f t="shared" ca="1" si="331"/>
        <v>0</v>
      </c>
      <c r="Y2344" s="275"/>
      <c r="Z2344" s="275"/>
      <c r="AB2344" s="277" t="str">
        <f t="shared" si="332"/>
        <v/>
      </c>
    </row>
    <row r="2345" spans="1:28" s="276" customFormat="1" ht="20.25">
      <c r="A2345" s="330"/>
      <c r="B2345" s="216" t="str">
        <f>IF(LEN(A2345)=0,"",INDEX('Smelter Look-up'!$A:$A,MATCH($A2345,'Smelter Look-up'!$E:$E,0)))</f>
        <v/>
      </c>
      <c r="C2345" s="220" t="str">
        <f>IF(LEN(A2345)=0,"",INDEX('Smelter Look-up'!$C:$C,MATCH($A2345,'Smelter Look-up'!$E:$E,0)))</f>
        <v/>
      </c>
      <c r="D2345" s="282"/>
      <c r="E2345" s="216" t="str">
        <f ca="1">IF(ISERROR($V2345),"",OFFSET('Smelter Look-up'!$D$4,$V2345-4,0)&amp;"")</f>
        <v/>
      </c>
      <c r="F2345" s="216" t="str">
        <f ca="1">IF(ISERROR($V2345),"",OFFSET('Smelter Look-up'!$E$4,$V2345-4,0))</f>
        <v/>
      </c>
      <c r="G2345" s="216" t="str">
        <f ca="1">IF(C2345=$X$4,"Enter smelter details",IF(ISERROR($V2345),"",OFFSET('Smelter Look-up'!$F$4,$V2345-4,0)))</f>
        <v/>
      </c>
      <c r="H2345" s="217" t="str">
        <f ca="1">IF(ISERROR($V2345),"",OFFSET('Smelter Look-up'!$G$4,$V2345-4,0))</f>
        <v/>
      </c>
      <c r="I2345" s="218" t="str">
        <f ca="1">IF(ISERROR($V2345),"",OFFSET('Smelter Look-up'!$H$4,$V2345-4,0))</f>
        <v/>
      </c>
      <c r="J2345" s="218" t="str">
        <f ca="1">IF(ISERROR($V2345),"",OFFSET('Smelter Look-up'!$I$4,$V2345-4,0))</f>
        <v/>
      </c>
      <c r="K2345" s="272"/>
      <c r="L2345" s="272"/>
      <c r="M2345" s="272"/>
      <c r="N2345" s="272"/>
      <c r="O2345" s="272"/>
      <c r="P2345" s="219"/>
      <c r="Q2345" s="273"/>
      <c r="R2345" s="216" t="str">
        <f ca="1">IF(ISERROR($V2345),"",OFFSET('Smelter Look-up'!$C$4,$V2345-4,0)&amp;"")</f>
        <v/>
      </c>
      <c r="S2345" s="224" t="str">
        <f t="shared" ca="1" si="330"/>
        <v/>
      </c>
      <c r="T2345" s="224" t="str">
        <f ca="1">IF(B2345="","",IF(ISERROR(MATCH($J2345,SorP!$B$1:$B$6230,0)),"",INDIRECT("'SorP'!$A$"&amp;MATCH($J2345,SorP!$B$1:$B$6230,0))))</f>
        <v/>
      </c>
      <c r="U2345" s="240"/>
      <c r="V2345" s="274" t="e">
        <f>IF(C2345="",NA(),MATCH($B2345&amp;$C2345,'Smelter Look-up'!$J:$J,0))</f>
        <v>#N/A</v>
      </c>
      <c r="W2345" s="275"/>
      <c r="X2345" s="275">
        <f t="shared" ca="1" si="331"/>
        <v>0</v>
      </c>
      <c r="Y2345" s="275"/>
      <c r="Z2345" s="275"/>
      <c r="AB2345" s="277" t="str">
        <f t="shared" si="332"/>
        <v/>
      </c>
    </row>
    <row r="2346" spans="1:28" s="276" customFormat="1" ht="20.25">
      <c r="A2346" s="330"/>
      <c r="B2346" s="216" t="str">
        <f>IF(LEN(A2346)=0,"",INDEX('Smelter Look-up'!$A:$A,MATCH($A2346,'Smelter Look-up'!$E:$E,0)))</f>
        <v/>
      </c>
      <c r="C2346" s="220" t="str">
        <f>IF(LEN(A2346)=0,"",INDEX('Smelter Look-up'!$C:$C,MATCH($A2346,'Smelter Look-up'!$E:$E,0)))</f>
        <v/>
      </c>
      <c r="D2346" s="282"/>
      <c r="E2346" s="216" t="str">
        <f ca="1">IF(ISERROR($V2346),"",OFFSET('Smelter Look-up'!$D$4,$V2346-4,0)&amp;"")</f>
        <v/>
      </c>
      <c r="F2346" s="216" t="str">
        <f ca="1">IF(ISERROR($V2346),"",OFFSET('Smelter Look-up'!$E$4,$V2346-4,0))</f>
        <v/>
      </c>
      <c r="G2346" s="216" t="str">
        <f ca="1">IF(C2346=$X$4,"Enter smelter details",IF(ISERROR($V2346),"",OFFSET('Smelter Look-up'!$F$4,$V2346-4,0)))</f>
        <v/>
      </c>
      <c r="H2346" s="217" t="str">
        <f ca="1">IF(ISERROR($V2346),"",OFFSET('Smelter Look-up'!$G$4,$V2346-4,0))</f>
        <v/>
      </c>
      <c r="I2346" s="218" t="str">
        <f ca="1">IF(ISERROR($V2346),"",OFFSET('Smelter Look-up'!$H$4,$V2346-4,0))</f>
        <v/>
      </c>
      <c r="J2346" s="218" t="str">
        <f ca="1">IF(ISERROR($V2346),"",OFFSET('Smelter Look-up'!$I$4,$V2346-4,0))</f>
        <v/>
      </c>
      <c r="K2346" s="272"/>
      <c r="L2346" s="272"/>
      <c r="M2346" s="272"/>
      <c r="N2346" s="272"/>
      <c r="O2346" s="272"/>
      <c r="P2346" s="219"/>
      <c r="Q2346" s="273"/>
      <c r="R2346" s="216" t="str">
        <f ca="1">IF(ISERROR($V2346),"",OFFSET('Smelter Look-up'!$C$4,$V2346-4,0)&amp;"")</f>
        <v/>
      </c>
      <c r="S2346" s="224" t="str">
        <f t="shared" ca="1" si="330"/>
        <v/>
      </c>
      <c r="T2346" s="224" t="str">
        <f ca="1">IF(B2346="","",IF(ISERROR(MATCH($J2346,SorP!$B$1:$B$6230,0)),"",INDIRECT("'SorP'!$A$"&amp;MATCH($J2346,SorP!$B$1:$B$6230,0))))</f>
        <v/>
      </c>
      <c r="U2346" s="240"/>
      <c r="V2346" s="274" t="e">
        <f>IF(C2346="",NA(),MATCH($B2346&amp;$C2346,'Smelter Look-up'!$J:$J,0))</f>
        <v>#N/A</v>
      </c>
      <c r="W2346" s="275"/>
      <c r="X2346" s="275">
        <f t="shared" ca="1" si="331"/>
        <v>0</v>
      </c>
      <c r="Y2346" s="275"/>
      <c r="Z2346" s="275"/>
      <c r="AB2346" s="277" t="str">
        <f t="shared" si="332"/>
        <v/>
      </c>
    </row>
    <row r="2347" spans="1:28" s="276" customFormat="1" ht="20.25">
      <c r="A2347" s="330"/>
      <c r="B2347" s="216" t="str">
        <f>IF(LEN(A2347)=0,"",INDEX('Smelter Look-up'!$A:$A,MATCH($A2347,'Smelter Look-up'!$E:$E,0)))</f>
        <v/>
      </c>
      <c r="C2347" s="220" t="str">
        <f>IF(LEN(A2347)=0,"",INDEX('Smelter Look-up'!$C:$C,MATCH($A2347,'Smelter Look-up'!$E:$E,0)))</f>
        <v/>
      </c>
      <c r="D2347" s="282"/>
      <c r="E2347" s="216" t="str">
        <f ca="1">IF(ISERROR($V2347),"",OFFSET('Smelter Look-up'!$D$4,$V2347-4,0)&amp;"")</f>
        <v/>
      </c>
      <c r="F2347" s="216" t="str">
        <f ca="1">IF(ISERROR($V2347),"",OFFSET('Smelter Look-up'!$E$4,$V2347-4,0))</f>
        <v/>
      </c>
      <c r="G2347" s="216" t="str">
        <f ca="1">IF(C2347=$X$4,"Enter smelter details",IF(ISERROR($V2347),"",OFFSET('Smelter Look-up'!$F$4,$V2347-4,0)))</f>
        <v/>
      </c>
      <c r="H2347" s="217" t="str">
        <f ca="1">IF(ISERROR($V2347),"",OFFSET('Smelter Look-up'!$G$4,$V2347-4,0))</f>
        <v/>
      </c>
      <c r="I2347" s="218" t="str">
        <f ca="1">IF(ISERROR($V2347),"",OFFSET('Smelter Look-up'!$H$4,$V2347-4,0))</f>
        <v/>
      </c>
      <c r="J2347" s="218" t="str">
        <f ca="1">IF(ISERROR($V2347),"",OFFSET('Smelter Look-up'!$I$4,$V2347-4,0))</f>
        <v/>
      </c>
      <c r="K2347" s="272"/>
      <c r="L2347" s="272"/>
      <c r="M2347" s="272"/>
      <c r="N2347" s="272"/>
      <c r="O2347" s="272"/>
      <c r="P2347" s="219"/>
      <c r="Q2347" s="273"/>
      <c r="R2347" s="216" t="str">
        <f ca="1">IF(ISERROR($V2347),"",OFFSET('Smelter Look-up'!$C$4,$V2347-4,0)&amp;"")</f>
        <v/>
      </c>
      <c r="S2347" s="224" t="str">
        <f t="shared" ca="1" si="330"/>
        <v/>
      </c>
      <c r="T2347" s="224" t="str">
        <f ca="1">IF(B2347="","",IF(ISERROR(MATCH($J2347,SorP!$B$1:$B$6230,0)),"",INDIRECT("'SorP'!$A$"&amp;MATCH($J2347,SorP!$B$1:$B$6230,0))))</f>
        <v/>
      </c>
      <c r="U2347" s="240"/>
      <c r="V2347" s="274" t="e">
        <f>IF(C2347="",NA(),MATCH($B2347&amp;$C2347,'Smelter Look-up'!$J:$J,0))</f>
        <v>#N/A</v>
      </c>
      <c r="W2347" s="275"/>
      <c r="X2347" s="275">
        <f t="shared" ca="1" si="331"/>
        <v>0</v>
      </c>
      <c r="Y2347" s="275"/>
      <c r="Z2347" s="275"/>
      <c r="AB2347" s="277" t="str">
        <f t="shared" si="332"/>
        <v/>
      </c>
    </row>
    <row r="2348" spans="1:28" s="276" customFormat="1" ht="20.25">
      <c r="A2348" s="330"/>
      <c r="B2348" s="216" t="str">
        <f>IF(LEN(A2348)=0,"",INDEX('Smelter Look-up'!$A:$A,MATCH($A2348,'Smelter Look-up'!$E:$E,0)))</f>
        <v/>
      </c>
      <c r="C2348" s="220" t="str">
        <f>IF(LEN(A2348)=0,"",INDEX('Smelter Look-up'!$C:$C,MATCH($A2348,'Smelter Look-up'!$E:$E,0)))</f>
        <v/>
      </c>
      <c r="D2348" s="282"/>
      <c r="E2348" s="216" t="str">
        <f ca="1">IF(ISERROR($V2348),"",OFFSET('Smelter Look-up'!$D$4,$V2348-4,0)&amp;"")</f>
        <v/>
      </c>
      <c r="F2348" s="216" t="str">
        <f ca="1">IF(ISERROR($V2348),"",OFFSET('Smelter Look-up'!$E$4,$V2348-4,0))</f>
        <v/>
      </c>
      <c r="G2348" s="216" t="str">
        <f ca="1">IF(C2348=$X$4,"Enter smelter details",IF(ISERROR($V2348),"",OFFSET('Smelter Look-up'!$F$4,$V2348-4,0)))</f>
        <v/>
      </c>
      <c r="H2348" s="217" t="str">
        <f ca="1">IF(ISERROR($V2348),"",OFFSET('Smelter Look-up'!$G$4,$V2348-4,0))</f>
        <v/>
      </c>
      <c r="I2348" s="218" t="str">
        <f ca="1">IF(ISERROR($V2348),"",OFFSET('Smelter Look-up'!$H$4,$V2348-4,0))</f>
        <v/>
      </c>
      <c r="J2348" s="218" t="str">
        <f ca="1">IF(ISERROR($V2348),"",OFFSET('Smelter Look-up'!$I$4,$V2348-4,0))</f>
        <v/>
      </c>
      <c r="K2348" s="272"/>
      <c r="L2348" s="272"/>
      <c r="M2348" s="272"/>
      <c r="N2348" s="272"/>
      <c r="O2348" s="272"/>
      <c r="P2348" s="219"/>
      <c r="Q2348" s="273"/>
      <c r="R2348" s="216" t="str">
        <f ca="1">IF(ISERROR($V2348),"",OFFSET('Smelter Look-up'!$C$4,$V2348-4,0)&amp;"")</f>
        <v/>
      </c>
      <c r="S2348" s="224" t="str">
        <f t="shared" ca="1" si="330"/>
        <v/>
      </c>
      <c r="T2348" s="224" t="str">
        <f ca="1">IF(B2348="","",IF(ISERROR(MATCH($J2348,SorP!$B$1:$B$6230,0)),"",INDIRECT("'SorP'!$A$"&amp;MATCH($J2348,SorP!$B$1:$B$6230,0))))</f>
        <v/>
      </c>
      <c r="U2348" s="240"/>
      <c r="V2348" s="274" t="e">
        <f>IF(C2348="",NA(),MATCH($B2348&amp;$C2348,'Smelter Look-up'!$J:$J,0))</f>
        <v>#N/A</v>
      </c>
      <c r="W2348" s="275"/>
      <c r="X2348" s="275">
        <f t="shared" ca="1" si="331"/>
        <v>0</v>
      </c>
      <c r="Y2348" s="275"/>
      <c r="Z2348" s="275"/>
      <c r="AB2348" s="277" t="str">
        <f t="shared" si="332"/>
        <v/>
      </c>
    </row>
    <row r="2349" spans="1:28" s="276" customFormat="1" ht="20.25">
      <c r="A2349" s="330"/>
      <c r="B2349" s="216" t="str">
        <f>IF(LEN(A2349)=0,"",INDEX('Smelter Look-up'!$A:$A,MATCH($A2349,'Smelter Look-up'!$E:$E,0)))</f>
        <v/>
      </c>
      <c r="C2349" s="220" t="str">
        <f>IF(LEN(A2349)=0,"",INDEX('Smelter Look-up'!$C:$C,MATCH($A2349,'Smelter Look-up'!$E:$E,0)))</f>
        <v/>
      </c>
      <c r="D2349" s="282"/>
      <c r="E2349" s="216" t="str">
        <f ca="1">IF(ISERROR($V2349),"",OFFSET('Smelter Look-up'!$D$4,$V2349-4,0)&amp;"")</f>
        <v/>
      </c>
      <c r="F2349" s="216" t="str">
        <f ca="1">IF(ISERROR($V2349),"",OFFSET('Smelter Look-up'!$E$4,$V2349-4,0))</f>
        <v/>
      </c>
      <c r="G2349" s="216" t="str">
        <f ca="1">IF(C2349=$X$4,"Enter smelter details",IF(ISERROR($V2349),"",OFFSET('Smelter Look-up'!$F$4,$V2349-4,0)))</f>
        <v/>
      </c>
      <c r="H2349" s="217" t="str">
        <f ca="1">IF(ISERROR($V2349),"",OFFSET('Smelter Look-up'!$G$4,$V2349-4,0))</f>
        <v/>
      </c>
      <c r="I2349" s="218" t="str">
        <f ca="1">IF(ISERROR($V2349),"",OFFSET('Smelter Look-up'!$H$4,$V2349-4,0))</f>
        <v/>
      </c>
      <c r="J2349" s="218" t="str">
        <f ca="1">IF(ISERROR($V2349),"",OFFSET('Smelter Look-up'!$I$4,$V2349-4,0))</f>
        <v/>
      </c>
      <c r="K2349" s="272"/>
      <c r="L2349" s="272"/>
      <c r="M2349" s="272"/>
      <c r="N2349" s="272"/>
      <c r="O2349" s="272"/>
      <c r="P2349" s="219"/>
      <c r="Q2349" s="273"/>
      <c r="R2349" s="216" t="str">
        <f ca="1">IF(ISERROR($V2349),"",OFFSET('Smelter Look-up'!$C$4,$V2349-4,0)&amp;"")</f>
        <v/>
      </c>
      <c r="S2349" s="224" t="str">
        <f t="shared" ca="1" si="330"/>
        <v/>
      </c>
      <c r="T2349" s="224" t="str">
        <f ca="1">IF(B2349="","",IF(ISERROR(MATCH($J2349,SorP!$B$1:$B$6230,0)),"",INDIRECT("'SorP'!$A$"&amp;MATCH($J2349,SorP!$B$1:$B$6230,0))))</f>
        <v/>
      </c>
      <c r="U2349" s="240"/>
      <c r="V2349" s="274" t="e">
        <f>IF(C2349="",NA(),MATCH($B2349&amp;$C2349,'Smelter Look-up'!$J:$J,0))</f>
        <v>#N/A</v>
      </c>
      <c r="W2349" s="275"/>
      <c r="X2349" s="275">
        <f t="shared" ca="1" si="331"/>
        <v>0</v>
      </c>
      <c r="Y2349" s="275"/>
      <c r="Z2349" s="275"/>
      <c r="AB2349" s="277" t="str">
        <f t="shared" si="332"/>
        <v/>
      </c>
    </row>
    <row r="2350" spans="1:28" s="276" customFormat="1" ht="20.25">
      <c r="A2350" s="330"/>
      <c r="B2350" s="216" t="str">
        <f>IF(LEN(A2350)=0,"",INDEX('Smelter Look-up'!$A:$A,MATCH($A2350,'Smelter Look-up'!$E:$E,0)))</f>
        <v/>
      </c>
      <c r="C2350" s="220" t="str">
        <f>IF(LEN(A2350)=0,"",INDEX('Smelter Look-up'!$C:$C,MATCH($A2350,'Smelter Look-up'!$E:$E,0)))</f>
        <v/>
      </c>
      <c r="D2350" s="282"/>
      <c r="E2350" s="216" t="str">
        <f ca="1">IF(ISERROR($V2350),"",OFFSET('Smelter Look-up'!$D$4,$V2350-4,0)&amp;"")</f>
        <v/>
      </c>
      <c r="F2350" s="216" t="str">
        <f ca="1">IF(ISERROR($V2350),"",OFFSET('Smelter Look-up'!$E$4,$V2350-4,0))</f>
        <v/>
      </c>
      <c r="G2350" s="216" t="str">
        <f ca="1">IF(C2350=$X$4,"Enter smelter details",IF(ISERROR($V2350),"",OFFSET('Smelter Look-up'!$F$4,$V2350-4,0)))</f>
        <v/>
      </c>
      <c r="H2350" s="217" t="str">
        <f ca="1">IF(ISERROR($V2350),"",OFFSET('Smelter Look-up'!$G$4,$V2350-4,0))</f>
        <v/>
      </c>
      <c r="I2350" s="218" t="str">
        <f ca="1">IF(ISERROR($V2350),"",OFFSET('Smelter Look-up'!$H$4,$V2350-4,0))</f>
        <v/>
      </c>
      <c r="J2350" s="218" t="str">
        <f ca="1">IF(ISERROR($V2350),"",OFFSET('Smelter Look-up'!$I$4,$V2350-4,0))</f>
        <v/>
      </c>
      <c r="K2350" s="272"/>
      <c r="L2350" s="272"/>
      <c r="M2350" s="272"/>
      <c r="N2350" s="272"/>
      <c r="O2350" s="272"/>
      <c r="P2350" s="219"/>
      <c r="Q2350" s="273"/>
      <c r="R2350" s="216" t="str">
        <f ca="1">IF(ISERROR($V2350),"",OFFSET('Smelter Look-up'!$C$4,$V2350-4,0)&amp;"")</f>
        <v/>
      </c>
      <c r="S2350" s="224" t="str">
        <f t="shared" ca="1" si="330"/>
        <v/>
      </c>
      <c r="T2350" s="224" t="str">
        <f ca="1">IF(B2350="","",IF(ISERROR(MATCH($J2350,SorP!$B$1:$B$6230,0)),"",INDIRECT("'SorP'!$A$"&amp;MATCH($J2350,SorP!$B$1:$B$6230,0))))</f>
        <v/>
      </c>
      <c r="U2350" s="240"/>
      <c r="V2350" s="274" t="e">
        <f>IF(C2350="",NA(),MATCH($B2350&amp;$C2350,'Smelter Look-up'!$J:$J,0))</f>
        <v>#N/A</v>
      </c>
      <c r="W2350" s="275"/>
      <c r="X2350" s="275">
        <f t="shared" ca="1" si="331"/>
        <v>0</v>
      </c>
      <c r="Y2350" s="275"/>
      <c r="Z2350" s="275"/>
      <c r="AB2350" s="277" t="str">
        <f t="shared" si="332"/>
        <v/>
      </c>
    </row>
    <row r="2351" spans="1:28" s="276" customFormat="1" ht="20.25">
      <c r="A2351" s="330"/>
      <c r="B2351" s="216" t="str">
        <f>IF(LEN(A2351)=0,"",INDEX('Smelter Look-up'!$A:$A,MATCH($A2351,'Smelter Look-up'!$E:$E,0)))</f>
        <v/>
      </c>
      <c r="C2351" s="220" t="str">
        <f>IF(LEN(A2351)=0,"",INDEX('Smelter Look-up'!$C:$C,MATCH($A2351,'Smelter Look-up'!$E:$E,0)))</f>
        <v/>
      </c>
      <c r="D2351" s="282"/>
      <c r="E2351" s="216" t="str">
        <f ca="1">IF(ISERROR($V2351),"",OFFSET('Smelter Look-up'!$D$4,$V2351-4,0)&amp;"")</f>
        <v/>
      </c>
      <c r="F2351" s="216" t="str">
        <f ca="1">IF(ISERROR($V2351),"",OFFSET('Smelter Look-up'!$E$4,$V2351-4,0))</f>
        <v/>
      </c>
      <c r="G2351" s="216" t="str">
        <f ca="1">IF(C2351=$X$4,"Enter smelter details",IF(ISERROR($V2351),"",OFFSET('Smelter Look-up'!$F$4,$V2351-4,0)))</f>
        <v/>
      </c>
      <c r="H2351" s="217" t="str">
        <f ca="1">IF(ISERROR($V2351),"",OFFSET('Smelter Look-up'!$G$4,$V2351-4,0))</f>
        <v/>
      </c>
      <c r="I2351" s="218" t="str">
        <f ca="1">IF(ISERROR($V2351),"",OFFSET('Smelter Look-up'!$H$4,$V2351-4,0))</f>
        <v/>
      </c>
      <c r="J2351" s="218" t="str">
        <f ca="1">IF(ISERROR($V2351),"",OFFSET('Smelter Look-up'!$I$4,$V2351-4,0))</f>
        <v/>
      </c>
      <c r="K2351" s="272"/>
      <c r="L2351" s="272"/>
      <c r="M2351" s="272"/>
      <c r="N2351" s="272"/>
      <c r="O2351" s="272"/>
      <c r="P2351" s="219"/>
      <c r="Q2351" s="273"/>
      <c r="R2351" s="216" t="str">
        <f ca="1">IF(ISERROR($V2351),"",OFFSET('Smelter Look-up'!$C$4,$V2351-4,0)&amp;"")</f>
        <v/>
      </c>
      <c r="S2351" s="224" t="str">
        <f t="shared" ca="1" si="330"/>
        <v/>
      </c>
      <c r="T2351" s="224" t="str">
        <f ca="1">IF(B2351="","",IF(ISERROR(MATCH($J2351,SorP!$B$1:$B$6230,0)),"",INDIRECT("'SorP'!$A$"&amp;MATCH($J2351,SorP!$B$1:$B$6230,0))))</f>
        <v/>
      </c>
      <c r="U2351" s="240"/>
      <c r="V2351" s="274" t="e">
        <f>IF(C2351="",NA(),MATCH($B2351&amp;$C2351,'Smelter Look-up'!$J:$J,0))</f>
        <v>#N/A</v>
      </c>
      <c r="W2351" s="275"/>
      <c r="X2351" s="275">
        <f t="shared" ca="1" si="331"/>
        <v>0</v>
      </c>
      <c r="Y2351" s="275"/>
      <c r="Z2351" s="275"/>
      <c r="AB2351" s="277" t="str">
        <f t="shared" si="332"/>
        <v/>
      </c>
    </row>
    <row r="2352" spans="1:28" s="276" customFormat="1" ht="20.25">
      <c r="A2352" s="330"/>
      <c r="B2352" s="216" t="str">
        <f>IF(LEN(A2352)=0,"",INDEX('Smelter Look-up'!$A:$A,MATCH($A2352,'Smelter Look-up'!$E:$E,0)))</f>
        <v/>
      </c>
      <c r="C2352" s="220" t="str">
        <f>IF(LEN(A2352)=0,"",INDEX('Smelter Look-up'!$C:$C,MATCH($A2352,'Smelter Look-up'!$E:$E,0)))</f>
        <v/>
      </c>
      <c r="D2352" s="282"/>
      <c r="E2352" s="216" t="str">
        <f ca="1">IF(ISERROR($V2352),"",OFFSET('Smelter Look-up'!$D$4,$V2352-4,0)&amp;"")</f>
        <v/>
      </c>
      <c r="F2352" s="216" t="str">
        <f ca="1">IF(ISERROR($V2352),"",OFFSET('Smelter Look-up'!$E$4,$V2352-4,0))</f>
        <v/>
      </c>
      <c r="G2352" s="216" t="str">
        <f ca="1">IF(C2352=$X$4,"Enter smelter details",IF(ISERROR($V2352),"",OFFSET('Smelter Look-up'!$F$4,$V2352-4,0)))</f>
        <v/>
      </c>
      <c r="H2352" s="217" t="str">
        <f ca="1">IF(ISERROR($V2352),"",OFFSET('Smelter Look-up'!$G$4,$V2352-4,0))</f>
        <v/>
      </c>
      <c r="I2352" s="218" t="str">
        <f ca="1">IF(ISERROR($V2352),"",OFFSET('Smelter Look-up'!$H$4,$V2352-4,0))</f>
        <v/>
      </c>
      <c r="J2352" s="218" t="str">
        <f ca="1">IF(ISERROR($V2352),"",OFFSET('Smelter Look-up'!$I$4,$V2352-4,0))</f>
        <v/>
      </c>
      <c r="K2352" s="272"/>
      <c r="L2352" s="272"/>
      <c r="M2352" s="272"/>
      <c r="N2352" s="272"/>
      <c r="O2352" s="272"/>
      <c r="P2352" s="219"/>
      <c r="Q2352" s="273"/>
      <c r="R2352" s="216" t="str">
        <f ca="1">IF(ISERROR($V2352),"",OFFSET('Smelter Look-up'!$C$4,$V2352-4,0)&amp;"")</f>
        <v/>
      </c>
      <c r="S2352" s="224" t="str">
        <f t="shared" ca="1" si="330"/>
        <v/>
      </c>
      <c r="T2352" s="224" t="str">
        <f ca="1">IF(B2352="","",IF(ISERROR(MATCH($J2352,SorP!$B$1:$B$6230,0)),"",INDIRECT("'SorP'!$A$"&amp;MATCH($J2352,SorP!$B$1:$B$6230,0))))</f>
        <v/>
      </c>
      <c r="U2352" s="240"/>
      <c r="V2352" s="274" t="e">
        <f>IF(C2352="",NA(),MATCH($B2352&amp;$C2352,'Smelter Look-up'!$J:$J,0))</f>
        <v>#N/A</v>
      </c>
      <c r="W2352" s="275"/>
      <c r="X2352" s="275">
        <f t="shared" ca="1" si="331"/>
        <v>0</v>
      </c>
      <c r="Y2352" s="275"/>
      <c r="Z2352" s="275"/>
      <c r="AB2352" s="277" t="str">
        <f t="shared" si="332"/>
        <v/>
      </c>
    </row>
    <row r="2353" spans="1:28" s="276" customFormat="1" ht="20.25">
      <c r="A2353" s="330"/>
      <c r="B2353" s="216" t="str">
        <f>IF(LEN(A2353)=0,"",INDEX('Smelter Look-up'!$A:$A,MATCH($A2353,'Smelter Look-up'!$E:$E,0)))</f>
        <v/>
      </c>
      <c r="C2353" s="220" t="str">
        <f>IF(LEN(A2353)=0,"",INDEX('Smelter Look-up'!$C:$C,MATCH($A2353,'Smelter Look-up'!$E:$E,0)))</f>
        <v/>
      </c>
      <c r="D2353" s="282"/>
      <c r="E2353" s="216" t="str">
        <f ca="1">IF(ISERROR($V2353),"",OFFSET('Smelter Look-up'!$D$4,$V2353-4,0)&amp;"")</f>
        <v/>
      </c>
      <c r="F2353" s="216" t="str">
        <f ca="1">IF(ISERROR($V2353),"",OFFSET('Smelter Look-up'!$E$4,$V2353-4,0))</f>
        <v/>
      </c>
      <c r="G2353" s="216" t="str">
        <f ca="1">IF(C2353=$X$4,"Enter smelter details",IF(ISERROR($V2353),"",OFFSET('Smelter Look-up'!$F$4,$V2353-4,0)))</f>
        <v/>
      </c>
      <c r="H2353" s="217" t="str">
        <f ca="1">IF(ISERROR($V2353),"",OFFSET('Smelter Look-up'!$G$4,$V2353-4,0))</f>
        <v/>
      </c>
      <c r="I2353" s="218" t="str">
        <f ca="1">IF(ISERROR($V2353),"",OFFSET('Smelter Look-up'!$H$4,$V2353-4,0))</f>
        <v/>
      </c>
      <c r="J2353" s="218" t="str">
        <f ca="1">IF(ISERROR($V2353),"",OFFSET('Smelter Look-up'!$I$4,$V2353-4,0))</f>
        <v/>
      </c>
      <c r="K2353" s="272"/>
      <c r="L2353" s="272"/>
      <c r="M2353" s="272"/>
      <c r="N2353" s="272"/>
      <c r="O2353" s="272"/>
      <c r="P2353" s="219"/>
      <c r="Q2353" s="273"/>
      <c r="R2353" s="216" t="str">
        <f ca="1">IF(ISERROR($V2353),"",OFFSET('Smelter Look-up'!$C$4,$V2353-4,0)&amp;"")</f>
        <v/>
      </c>
      <c r="S2353" s="224" t="str">
        <f t="shared" ca="1" si="330"/>
        <v/>
      </c>
      <c r="T2353" s="224" t="str">
        <f ca="1">IF(B2353="","",IF(ISERROR(MATCH($J2353,SorP!$B$1:$B$6230,0)),"",INDIRECT("'SorP'!$A$"&amp;MATCH($J2353,SorP!$B$1:$B$6230,0))))</f>
        <v/>
      </c>
      <c r="U2353" s="240"/>
      <c r="V2353" s="274" t="e">
        <f>IF(C2353="",NA(),MATCH($B2353&amp;$C2353,'Smelter Look-up'!$J:$J,0))</f>
        <v>#N/A</v>
      </c>
      <c r="W2353" s="275"/>
      <c r="X2353" s="275">
        <f t="shared" ca="1" si="331"/>
        <v>0</v>
      </c>
      <c r="Y2353" s="275"/>
      <c r="Z2353" s="275"/>
      <c r="AB2353" s="277" t="str">
        <f t="shared" si="332"/>
        <v/>
      </c>
    </row>
    <row r="2354" spans="1:28" s="276" customFormat="1" ht="20.25">
      <c r="A2354" s="330"/>
      <c r="B2354" s="216" t="str">
        <f>IF(LEN(A2354)=0,"",INDEX('Smelter Look-up'!$A:$A,MATCH($A2354,'Smelter Look-up'!$E:$E,0)))</f>
        <v/>
      </c>
      <c r="C2354" s="220" t="str">
        <f>IF(LEN(A2354)=0,"",INDEX('Smelter Look-up'!$C:$C,MATCH($A2354,'Smelter Look-up'!$E:$E,0)))</f>
        <v/>
      </c>
      <c r="D2354" s="282"/>
      <c r="E2354" s="216" t="str">
        <f ca="1">IF(ISERROR($V2354),"",OFFSET('Smelter Look-up'!$D$4,$V2354-4,0)&amp;"")</f>
        <v/>
      </c>
      <c r="F2354" s="216" t="str">
        <f ca="1">IF(ISERROR($V2354),"",OFFSET('Smelter Look-up'!$E$4,$V2354-4,0))</f>
        <v/>
      </c>
      <c r="G2354" s="216" t="str">
        <f ca="1">IF(C2354=$X$4,"Enter smelter details",IF(ISERROR($V2354),"",OFFSET('Smelter Look-up'!$F$4,$V2354-4,0)))</f>
        <v/>
      </c>
      <c r="H2354" s="217" t="str">
        <f ca="1">IF(ISERROR($V2354),"",OFFSET('Smelter Look-up'!$G$4,$V2354-4,0))</f>
        <v/>
      </c>
      <c r="I2354" s="218" t="str">
        <f ca="1">IF(ISERROR($V2354),"",OFFSET('Smelter Look-up'!$H$4,$V2354-4,0))</f>
        <v/>
      </c>
      <c r="J2354" s="218" t="str">
        <f ca="1">IF(ISERROR($V2354),"",OFFSET('Smelter Look-up'!$I$4,$V2354-4,0))</f>
        <v/>
      </c>
      <c r="K2354" s="272"/>
      <c r="L2354" s="272"/>
      <c r="M2354" s="272"/>
      <c r="N2354" s="272"/>
      <c r="O2354" s="272"/>
      <c r="P2354" s="219"/>
      <c r="Q2354" s="273"/>
      <c r="R2354" s="216" t="str">
        <f ca="1">IF(ISERROR($V2354),"",OFFSET('Smelter Look-up'!$C$4,$V2354-4,0)&amp;"")</f>
        <v/>
      </c>
      <c r="S2354" s="224" t="str">
        <f t="shared" ca="1" si="330"/>
        <v/>
      </c>
      <c r="T2354" s="224" t="str">
        <f ca="1">IF(B2354="","",IF(ISERROR(MATCH($J2354,SorP!$B$1:$B$6230,0)),"",INDIRECT("'SorP'!$A$"&amp;MATCH($J2354,SorP!$B$1:$B$6230,0))))</f>
        <v/>
      </c>
      <c r="U2354" s="240"/>
      <c r="V2354" s="274" t="e">
        <f>IF(C2354="",NA(),MATCH($B2354&amp;$C2354,'Smelter Look-up'!$J:$J,0))</f>
        <v>#N/A</v>
      </c>
      <c r="W2354" s="275"/>
      <c r="X2354" s="275">
        <f t="shared" ca="1" si="331"/>
        <v>0</v>
      </c>
      <c r="Y2354" s="275"/>
      <c r="Z2354" s="275"/>
      <c r="AB2354" s="277" t="str">
        <f t="shared" si="332"/>
        <v/>
      </c>
    </row>
    <row r="2355" spans="1:28" s="276" customFormat="1" ht="20.25">
      <c r="A2355" s="330"/>
      <c r="B2355" s="216" t="str">
        <f>IF(LEN(A2355)=0,"",INDEX('Smelter Look-up'!$A:$A,MATCH($A2355,'Smelter Look-up'!$E:$E,0)))</f>
        <v/>
      </c>
      <c r="C2355" s="220" t="str">
        <f>IF(LEN(A2355)=0,"",INDEX('Smelter Look-up'!$C:$C,MATCH($A2355,'Smelter Look-up'!$E:$E,0)))</f>
        <v/>
      </c>
      <c r="D2355" s="282"/>
      <c r="E2355" s="216" t="str">
        <f ca="1">IF(ISERROR($V2355),"",OFFSET('Smelter Look-up'!$D$4,$V2355-4,0)&amp;"")</f>
        <v/>
      </c>
      <c r="F2355" s="216" t="str">
        <f ca="1">IF(ISERROR($V2355),"",OFFSET('Smelter Look-up'!$E$4,$V2355-4,0))</f>
        <v/>
      </c>
      <c r="G2355" s="216" t="str">
        <f ca="1">IF(C2355=$X$4,"Enter smelter details",IF(ISERROR($V2355),"",OFFSET('Smelter Look-up'!$F$4,$V2355-4,0)))</f>
        <v/>
      </c>
      <c r="H2355" s="217" t="str">
        <f ca="1">IF(ISERROR($V2355),"",OFFSET('Smelter Look-up'!$G$4,$V2355-4,0))</f>
        <v/>
      </c>
      <c r="I2355" s="218" t="str">
        <f ca="1">IF(ISERROR($V2355),"",OFFSET('Smelter Look-up'!$H$4,$V2355-4,0))</f>
        <v/>
      </c>
      <c r="J2355" s="218" t="str">
        <f ca="1">IF(ISERROR($V2355),"",OFFSET('Smelter Look-up'!$I$4,$V2355-4,0))</f>
        <v/>
      </c>
      <c r="K2355" s="272"/>
      <c r="L2355" s="272"/>
      <c r="M2355" s="272"/>
      <c r="N2355" s="272"/>
      <c r="O2355" s="272"/>
      <c r="P2355" s="219"/>
      <c r="Q2355" s="273"/>
      <c r="R2355" s="216" t="str">
        <f ca="1">IF(ISERROR($V2355),"",OFFSET('Smelter Look-up'!$C$4,$V2355-4,0)&amp;"")</f>
        <v/>
      </c>
      <c r="S2355" s="224" t="str">
        <f t="shared" ca="1" si="330"/>
        <v/>
      </c>
      <c r="T2355" s="224" t="str">
        <f ca="1">IF(B2355="","",IF(ISERROR(MATCH($J2355,SorP!$B$1:$B$6230,0)),"",INDIRECT("'SorP'!$A$"&amp;MATCH($J2355,SorP!$B$1:$B$6230,0))))</f>
        <v/>
      </c>
      <c r="U2355" s="240"/>
      <c r="V2355" s="274" t="e">
        <f>IF(C2355="",NA(),MATCH($B2355&amp;$C2355,'Smelter Look-up'!$J:$J,0))</f>
        <v>#N/A</v>
      </c>
      <c r="W2355" s="275"/>
      <c r="X2355" s="275">
        <f t="shared" ca="1" si="331"/>
        <v>0</v>
      </c>
      <c r="Y2355" s="275"/>
      <c r="Z2355" s="275"/>
      <c r="AB2355" s="277" t="str">
        <f t="shared" si="332"/>
        <v/>
      </c>
    </row>
    <row r="2356" spans="1:28" s="276" customFormat="1" ht="20.25">
      <c r="A2356" s="330"/>
      <c r="B2356" s="216" t="str">
        <f>IF(LEN(A2356)=0,"",INDEX('Smelter Look-up'!$A:$A,MATCH($A2356,'Smelter Look-up'!$E:$E,0)))</f>
        <v/>
      </c>
      <c r="C2356" s="220" t="str">
        <f>IF(LEN(A2356)=0,"",INDEX('Smelter Look-up'!$C:$C,MATCH($A2356,'Smelter Look-up'!$E:$E,0)))</f>
        <v/>
      </c>
      <c r="D2356" s="282"/>
      <c r="E2356" s="216" t="str">
        <f ca="1">IF(ISERROR($V2356),"",OFFSET('Smelter Look-up'!$D$4,$V2356-4,0)&amp;"")</f>
        <v/>
      </c>
      <c r="F2356" s="216" t="str">
        <f ca="1">IF(ISERROR($V2356),"",OFFSET('Smelter Look-up'!$E$4,$V2356-4,0))</f>
        <v/>
      </c>
      <c r="G2356" s="216" t="str">
        <f ca="1">IF(C2356=$X$4,"Enter smelter details",IF(ISERROR($V2356),"",OFFSET('Smelter Look-up'!$F$4,$V2356-4,0)))</f>
        <v/>
      </c>
      <c r="H2356" s="217" t="str">
        <f ca="1">IF(ISERROR($V2356),"",OFFSET('Smelter Look-up'!$G$4,$V2356-4,0))</f>
        <v/>
      </c>
      <c r="I2356" s="218" t="str">
        <f ca="1">IF(ISERROR($V2356),"",OFFSET('Smelter Look-up'!$H$4,$V2356-4,0))</f>
        <v/>
      </c>
      <c r="J2356" s="218" t="str">
        <f ca="1">IF(ISERROR($V2356),"",OFFSET('Smelter Look-up'!$I$4,$V2356-4,0))</f>
        <v/>
      </c>
      <c r="K2356" s="272"/>
      <c r="L2356" s="272"/>
      <c r="M2356" s="272"/>
      <c r="N2356" s="272"/>
      <c r="O2356" s="272"/>
      <c r="P2356" s="219"/>
      <c r="Q2356" s="273"/>
      <c r="R2356" s="216" t="str">
        <f ca="1">IF(ISERROR($V2356),"",OFFSET('Smelter Look-up'!$C$4,$V2356-4,0)&amp;"")</f>
        <v/>
      </c>
      <c r="S2356" s="224" t="str">
        <f t="shared" ca="1" si="330"/>
        <v/>
      </c>
      <c r="T2356" s="224" t="str">
        <f ca="1">IF(B2356="","",IF(ISERROR(MATCH($J2356,SorP!$B$1:$B$6230,0)),"",INDIRECT("'SorP'!$A$"&amp;MATCH($J2356,SorP!$B$1:$B$6230,0))))</f>
        <v/>
      </c>
      <c r="U2356" s="240"/>
      <c r="V2356" s="274" t="e">
        <f>IF(C2356="",NA(),MATCH($B2356&amp;$C2356,'Smelter Look-up'!$J:$J,0))</f>
        <v>#N/A</v>
      </c>
      <c r="W2356" s="275"/>
      <c r="X2356" s="275">
        <f t="shared" ca="1" si="331"/>
        <v>0</v>
      </c>
      <c r="Y2356" s="275"/>
      <c r="Z2356" s="275"/>
      <c r="AB2356" s="277" t="str">
        <f t="shared" si="332"/>
        <v/>
      </c>
    </row>
    <row r="2357" spans="1:28" s="276" customFormat="1" ht="20.25">
      <c r="A2357" s="330"/>
      <c r="B2357" s="216" t="str">
        <f>IF(LEN(A2357)=0,"",INDEX('Smelter Look-up'!$A:$A,MATCH($A2357,'Smelter Look-up'!$E:$E,0)))</f>
        <v/>
      </c>
      <c r="C2357" s="220" t="str">
        <f>IF(LEN(A2357)=0,"",INDEX('Smelter Look-up'!$C:$C,MATCH($A2357,'Smelter Look-up'!$E:$E,0)))</f>
        <v/>
      </c>
      <c r="D2357" s="282"/>
      <c r="E2357" s="216" t="str">
        <f ca="1">IF(ISERROR($V2357),"",OFFSET('Smelter Look-up'!$D$4,$V2357-4,0)&amp;"")</f>
        <v/>
      </c>
      <c r="F2357" s="216" t="str">
        <f ca="1">IF(ISERROR($V2357),"",OFFSET('Smelter Look-up'!$E$4,$V2357-4,0))</f>
        <v/>
      </c>
      <c r="G2357" s="216" t="str">
        <f ca="1">IF(C2357=$X$4,"Enter smelter details",IF(ISERROR($V2357),"",OFFSET('Smelter Look-up'!$F$4,$V2357-4,0)))</f>
        <v/>
      </c>
      <c r="H2357" s="217" t="str">
        <f ca="1">IF(ISERROR($V2357),"",OFFSET('Smelter Look-up'!$G$4,$V2357-4,0))</f>
        <v/>
      </c>
      <c r="I2357" s="218" t="str">
        <f ca="1">IF(ISERROR($V2357),"",OFFSET('Smelter Look-up'!$H$4,$V2357-4,0))</f>
        <v/>
      </c>
      <c r="J2357" s="218" t="str">
        <f ca="1">IF(ISERROR($V2357),"",OFFSET('Smelter Look-up'!$I$4,$V2357-4,0))</f>
        <v/>
      </c>
      <c r="K2357" s="272"/>
      <c r="L2357" s="272"/>
      <c r="M2357" s="272"/>
      <c r="N2357" s="272"/>
      <c r="O2357" s="272"/>
      <c r="P2357" s="219"/>
      <c r="Q2357" s="273"/>
      <c r="R2357" s="216" t="str">
        <f ca="1">IF(ISERROR($V2357),"",OFFSET('Smelter Look-up'!$C$4,$V2357-4,0)&amp;"")</f>
        <v/>
      </c>
      <c r="S2357" s="224" t="str">
        <f t="shared" ca="1" si="330"/>
        <v/>
      </c>
      <c r="T2357" s="224" t="str">
        <f ca="1">IF(B2357="","",IF(ISERROR(MATCH($J2357,SorP!$B$1:$B$6230,0)),"",INDIRECT("'SorP'!$A$"&amp;MATCH($J2357,SorP!$B$1:$B$6230,0))))</f>
        <v/>
      </c>
      <c r="U2357" s="240"/>
      <c r="V2357" s="274" t="e">
        <f>IF(C2357="",NA(),MATCH($B2357&amp;$C2357,'Smelter Look-up'!$J:$J,0))</f>
        <v>#N/A</v>
      </c>
      <c r="W2357" s="275"/>
      <c r="X2357" s="275">
        <f t="shared" ca="1" si="331"/>
        <v>0</v>
      </c>
      <c r="Y2357" s="275"/>
      <c r="Z2357" s="275"/>
      <c r="AB2357" s="277" t="str">
        <f t="shared" si="332"/>
        <v/>
      </c>
    </row>
    <row r="2358" spans="1:28" s="276" customFormat="1" ht="20.25">
      <c r="A2358" s="330"/>
      <c r="B2358" s="216" t="str">
        <f>IF(LEN(A2358)=0,"",INDEX('Smelter Look-up'!$A:$A,MATCH($A2358,'Smelter Look-up'!$E:$E,0)))</f>
        <v/>
      </c>
      <c r="C2358" s="220" t="str">
        <f>IF(LEN(A2358)=0,"",INDEX('Smelter Look-up'!$C:$C,MATCH($A2358,'Smelter Look-up'!$E:$E,0)))</f>
        <v/>
      </c>
      <c r="D2358" s="282"/>
      <c r="E2358" s="216" t="str">
        <f ca="1">IF(ISERROR($V2358),"",OFFSET('Smelter Look-up'!$D$4,$V2358-4,0)&amp;"")</f>
        <v/>
      </c>
      <c r="F2358" s="216" t="str">
        <f ca="1">IF(ISERROR($V2358),"",OFFSET('Smelter Look-up'!$E$4,$V2358-4,0))</f>
        <v/>
      </c>
      <c r="G2358" s="216" t="str">
        <f ca="1">IF(C2358=$X$4,"Enter smelter details",IF(ISERROR($V2358),"",OFFSET('Smelter Look-up'!$F$4,$V2358-4,0)))</f>
        <v/>
      </c>
      <c r="H2358" s="217" t="str">
        <f ca="1">IF(ISERROR($V2358),"",OFFSET('Smelter Look-up'!$G$4,$V2358-4,0))</f>
        <v/>
      </c>
      <c r="I2358" s="218" t="str">
        <f ca="1">IF(ISERROR($V2358),"",OFFSET('Smelter Look-up'!$H$4,$V2358-4,0))</f>
        <v/>
      </c>
      <c r="J2358" s="218" t="str">
        <f ca="1">IF(ISERROR($V2358),"",OFFSET('Smelter Look-up'!$I$4,$V2358-4,0))</f>
        <v/>
      </c>
      <c r="K2358" s="272"/>
      <c r="L2358" s="272"/>
      <c r="M2358" s="272"/>
      <c r="N2358" s="272"/>
      <c r="O2358" s="272"/>
      <c r="P2358" s="219"/>
      <c r="Q2358" s="273"/>
      <c r="R2358" s="216" t="str">
        <f ca="1">IF(ISERROR($V2358),"",OFFSET('Smelter Look-up'!$C$4,$V2358-4,0)&amp;"")</f>
        <v/>
      </c>
      <c r="S2358" s="224" t="str">
        <f t="shared" ca="1" si="330"/>
        <v/>
      </c>
      <c r="T2358" s="224" t="str">
        <f ca="1">IF(B2358="","",IF(ISERROR(MATCH($J2358,SorP!$B$1:$B$6230,0)),"",INDIRECT("'SorP'!$A$"&amp;MATCH($J2358,SorP!$B$1:$B$6230,0))))</f>
        <v/>
      </c>
      <c r="U2358" s="240"/>
      <c r="V2358" s="274" t="e">
        <f>IF(C2358="",NA(),MATCH($B2358&amp;$C2358,'Smelter Look-up'!$J:$J,0))</f>
        <v>#N/A</v>
      </c>
      <c r="W2358" s="275"/>
      <c r="X2358" s="275">
        <f t="shared" ca="1" si="331"/>
        <v>0</v>
      </c>
      <c r="Y2358" s="275"/>
      <c r="Z2358" s="275"/>
      <c r="AB2358" s="277" t="str">
        <f t="shared" si="332"/>
        <v/>
      </c>
    </row>
    <row r="2359" spans="1:28" s="276" customFormat="1" ht="20.25">
      <c r="A2359" s="330"/>
      <c r="B2359" s="216" t="str">
        <f>IF(LEN(A2359)=0,"",INDEX('Smelter Look-up'!$A:$A,MATCH($A2359,'Smelter Look-up'!$E:$E,0)))</f>
        <v/>
      </c>
      <c r="C2359" s="220" t="str">
        <f>IF(LEN(A2359)=0,"",INDEX('Smelter Look-up'!$C:$C,MATCH($A2359,'Smelter Look-up'!$E:$E,0)))</f>
        <v/>
      </c>
      <c r="D2359" s="282"/>
      <c r="E2359" s="216" t="str">
        <f ca="1">IF(ISERROR($V2359),"",OFFSET('Smelter Look-up'!$D$4,$V2359-4,0)&amp;"")</f>
        <v/>
      </c>
      <c r="F2359" s="216" t="str">
        <f ca="1">IF(ISERROR($V2359),"",OFFSET('Smelter Look-up'!$E$4,$V2359-4,0))</f>
        <v/>
      </c>
      <c r="G2359" s="216" t="str">
        <f ca="1">IF(C2359=$X$4,"Enter smelter details",IF(ISERROR($V2359),"",OFFSET('Smelter Look-up'!$F$4,$V2359-4,0)))</f>
        <v/>
      </c>
      <c r="H2359" s="217" t="str">
        <f ca="1">IF(ISERROR($V2359),"",OFFSET('Smelter Look-up'!$G$4,$V2359-4,0))</f>
        <v/>
      </c>
      <c r="I2359" s="218" t="str">
        <f ca="1">IF(ISERROR($V2359),"",OFFSET('Smelter Look-up'!$H$4,$V2359-4,0))</f>
        <v/>
      </c>
      <c r="J2359" s="218" t="str">
        <f ca="1">IF(ISERROR($V2359),"",OFFSET('Smelter Look-up'!$I$4,$V2359-4,0))</f>
        <v/>
      </c>
      <c r="K2359" s="272"/>
      <c r="L2359" s="272"/>
      <c r="M2359" s="272"/>
      <c r="N2359" s="272"/>
      <c r="O2359" s="272"/>
      <c r="P2359" s="219"/>
      <c r="Q2359" s="273"/>
      <c r="R2359" s="216" t="str">
        <f ca="1">IF(ISERROR($V2359),"",OFFSET('Smelter Look-up'!$C$4,$V2359-4,0)&amp;"")</f>
        <v/>
      </c>
      <c r="S2359" s="224" t="str">
        <f t="shared" ca="1" si="330"/>
        <v/>
      </c>
      <c r="T2359" s="224" t="str">
        <f ca="1">IF(B2359="","",IF(ISERROR(MATCH($J2359,SorP!$B$1:$B$6230,0)),"",INDIRECT("'SorP'!$A$"&amp;MATCH($J2359,SorP!$B$1:$B$6230,0))))</f>
        <v/>
      </c>
      <c r="U2359" s="240"/>
      <c r="V2359" s="274" t="e">
        <f>IF(C2359="",NA(),MATCH($B2359&amp;$C2359,'Smelter Look-up'!$J:$J,0))</f>
        <v>#N/A</v>
      </c>
      <c r="W2359" s="275"/>
      <c r="X2359" s="275">
        <f t="shared" ca="1" si="331"/>
        <v>0</v>
      </c>
      <c r="Y2359" s="275"/>
      <c r="Z2359" s="275"/>
      <c r="AB2359" s="277" t="str">
        <f t="shared" si="332"/>
        <v/>
      </c>
    </row>
    <row r="2360" spans="1:28" s="276" customFormat="1" ht="20.25">
      <c r="A2360" s="330"/>
      <c r="B2360" s="216" t="str">
        <f>IF(LEN(A2360)=0,"",INDEX('Smelter Look-up'!$A:$A,MATCH($A2360,'Smelter Look-up'!$E:$E,0)))</f>
        <v/>
      </c>
      <c r="C2360" s="220" t="str">
        <f>IF(LEN(A2360)=0,"",INDEX('Smelter Look-up'!$C:$C,MATCH($A2360,'Smelter Look-up'!$E:$E,0)))</f>
        <v/>
      </c>
      <c r="D2360" s="282"/>
      <c r="E2360" s="216" t="str">
        <f ca="1">IF(ISERROR($V2360),"",OFFSET('Smelter Look-up'!$D$4,$V2360-4,0)&amp;"")</f>
        <v/>
      </c>
      <c r="F2360" s="216" t="str">
        <f ca="1">IF(ISERROR($V2360),"",OFFSET('Smelter Look-up'!$E$4,$V2360-4,0))</f>
        <v/>
      </c>
      <c r="G2360" s="216" t="str">
        <f ca="1">IF(C2360=$X$4,"Enter smelter details",IF(ISERROR($V2360),"",OFFSET('Smelter Look-up'!$F$4,$V2360-4,0)))</f>
        <v/>
      </c>
      <c r="H2360" s="217" t="str">
        <f ca="1">IF(ISERROR($V2360),"",OFFSET('Smelter Look-up'!$G$4,$V2360-4,0))</f>
        <v/>
      </c>
      <c r="I2360" s="218" t="str">
        <f ca="1">IF(ISERROR($V2360),"",OFFSET('Smelter Look-up'!$H$4,$V2360-4,0))</f>
        <v/>
      </c>
      <c r="J2360" s="218" t="str">
        <f ca="1">IF(ISERROR($V2360),"",OFFSET('Smelter Look-up'!$I$4,$V2360-4,0))</f>
        <v/>
      </c>
      <c r="K2360" s="272"/>
      <c r="L2360" s="272"/>
      <c r="M2360" s="272"/>
      <c r="N2360" s="272"/>
      <c r="O2360" s="272"/>
      <c r="P2360" s="219"/>
      <c r="Q2360" s="273"/>
      <c r="R2360" s="216" t="str">
        <f ca="1">IF(ISERROR($V2360),"",OFFSET('Smelter Look-up'!$C$4,$V2360-4,0)&amp;"")</f>
        <v/>
      </c>
      <c r="S2360" s="224" t="str">
        <f t="shared" ca="1" si="330"/>
        <v/>
      </c>
      <c r="T2360" s="224" t="str">
        <f ca="1">IF(B2360="","",IF(ISERROR(MATCH($J2360,SorP!$B$1:$B$6230,0)),"",INDIRECT("'SorP'!$A$"&amp;MATCH($J2360,SorP!$B$1:$B$6230,0))))</f>
        <v/>
      </c>
      <c r="U2360" s="240"/>
      <c r="V2360" s="274" t="e">
        <f>IF(C2360="",NA(),MATCH($B2360&amp;$C2360,'Smelter Look-up'!$J:$J,0))</f>
        <v>#N/A</v>
      </c>
      <c r="W2360" s="275"/>
      <c r="X2360" s="275">
        <f t="shared" ca="1" si="331"/>
        <v>0</v>
      </c>
      <c r="Y2360" s="275"/>
      <c r="Z2360" s="275"/>
      <c r="AB2360" s="277" t="str">
        <f t="shared" si="332"/>
        <v/>
      </c>
    </row>
    <row r="2361" spans="1:28" s="276" customFormat="1" ht="20.25">
      <c r="A2361" s="330"/>
      <c r="B2361" s="216" t="str">
        <f>IF(LEN(A2361)=0,"",INDEX('Smelter Look-up'!$A:$A,MATCH($A2361,'Smelter Look-up'!$E:$E,0)))</f>
        <v/>
      </c>
      <c r="C2361" s="220" t="str">
        <f>IF(LEN(A2361)=0,"",INDEX('Smelter Look-up'!$C:$C,MATCH($A2361,'Smelter Look-up'!$E:$E,0)))</f>
        <v/>
      </c>
      <c r="D2361" s="282"/>
      <c r="E2361" s="216" t="str">
        <f ca="1">IF(ISERROR($V2361),"",OFFSET('Smelter Look-up'!$D$4,$V2361-4,0)&amp;"")</f>
        <v/>
      </c>
      <c r="F2361" s="216" t="str">
        <f ca="1">IF(ISERROR($V2361),"",OFFSET('Smelter Look-up'!$E$4,$V2361-4,0))</f>
        <v/>
      </c>
      <c r="G2361" s="216" t="str">
        <f ca="1">IF(C2361=$X$4,"Enter smelter details",IF(ISERROR($V2361),"",OFFSET('Smelter Look-up'!$F$4,$V2361-4,0)))</f>
        <v/>
      </c>
      <c r="H2361" s="217" t="str">
        <f ca="1">IF(ISERROR($V2361),"",OFFSET('Smelter Look-up'!$G$4,$V2361-4,0))</f>
        <v/>
      </c>
      <c r="I2361" s="218" t="str">
        <f ca="1">IF(ISERROR($V2361),"",OFFSET('Smelter Look-up'!$H$4,$V2361-4,0))</f>
        <v/>
      </c>
      <c r="J2361" s="218" t="str">
        <f ca="1">IF(ISERROR($V2361),"",OFFSET('Smelter Look-up'!$I$4,$V2361-4,0))</f>
        <v/>
      </c>
      <c r="K2361" s="272"/>
      <c r="L2361" s="272"/>
      <c r="M2361" s="272"/>
      <c r="N2361" s="272"/>
      <c r="O2361" s="272"/>
      <c r="P2361" s="219"/>
      <c r="Q2361" s="273"/>
      <c r="R2361" s="216" t="str">
        <f ca="1">IF(ISERROR($V2361),"",OFFSET('Smelter Look-up'!$C$4,$V2361-4,0)&amp;"")</f>
        <v/>
      </c>
      <c r="S2361" s="224" t="str">
        <f t="shared" ca="1" si="330"/>
        <v/>
      </c>
      <c r="T2361" s="224" t="str">
        <f ca="1">IF(B2361="","",IF(ISERROR(MATCH($J2361,SorP!$B$1:$B$6230,0)),"",INDIRECT("'SorP'!$A$"&amp;MATCH($J2361,SorP!$B$1:$B$6230,0))))</f>
        <v/>
      </c>
      <c r="U2361" s="240"/>
      <c r="V2361" s="274" t="e">
        <f>IF(C2361="",NA(),MATCH($B2361&amp;$C2361,'Smelter Look-up'!$J:$J,0))</f>
        <v>#N/A</v>
      </c>
      <c r="W2361" s="275"/>
      <c r="X2361" s="275">
        <f t="shared" ca="1" si="331"/>
        <v>0</v>
      </c>
      <c r="Y2361" s="275"/>
      <c r="Z2361" s="275"/>
      <c r="AB2361" s="277" t="str">
        <f t="shared" si="332"/>
        <v/>
      </c>
    </row>
    <row r="2362" spans="1:28" s="276" customFormat="1" ht="20.25">
      <c r="A2362" s="330"/>
      <c r="B2362" s="216" t="str">
        <f>IF(LEN(A2362)=0,"",INDEX('Smelter Look-up'!$A:$A,MATCH($A2362,'Smelter Look-up'!$E:$E,0)))</f>
        <v/>
      </c>
      <c r="C2362" s="220" t="str">
        <f>IF(LEN(A2362)=0,"",INDEX('Smelter Look-up'!$C:$C,MATCH($A2362,'Smelter Look-up'!$E:$E,0)))</f>
        <v/>
      </c>
      <c r="D2362" s="282"/>
      <c r="E2362" s="216" t="str">
        <f ca="1">IF(ISERROR($V2362),"",OFFSET('Smelter Look-up'!$D$4,$V2362-4,0)&amp;"")</f>
        <v/>
      </c>
      <c r="F2362" s="216" t="str">
        <f ca="1">IF(ISERROR($V2362),"",OFFSET('Smelter Look-up'!$E$4,$V2362-4,0))</f>
        <v/>
      </c>
      <c r="G2362" s="216" t="str">
        <f ca="1">IF(C2362=$X$4,"Enter smelter details",IF(ISERROR($V2362),"",OFFSET('Smelter Look-up'!$F$4,$V2362-4,0)))</f>
        <v/>
      </c>
      <c r="H2362" s="217" t="str">
        <f ca="1">IF(ISERROR($V2362),"",OFFSET('Smelter Look-up'!$G$4,$V2362-4,0))</f>
        <v/>
      </c>
      <c r="I2362" s="218" t="str">
        <f ca="1">IF(ISERROR($V2362),"",OFFSET('Smelter Look-up'!$H$4,$V2362-4,0))</f>
        <v/>
      </c>
      <c r="J2362" s="218" t="str">
        <f ca="1">IF(ISERROR($V2362),"",OFFSET('Smelter Look-up'!$I$4,$V2362-4,0))</f>
        <v/>
      </c>
      <c r="K2362" s="272"/>
      <c r="L2362" s="272"/>
      <c r="M2362" s="272"/>
      <c r="N2362" s="272"/>
      <c r="O2362" s="272"/>
      <c r="P2362" s="219"/>
      <c r="Q2362" s="273"/>
      <c r="R2362" s="216" t="str">
        <f ca="1">IF(ISERROR($V2362),"",OFFSET('Smelter Look-up'!$C$4,$V2362-4,0)&amp;"")</f>
        <v/>
      </c>
      <c r="S2362" s="224" t="str">
        <f t="shared" ca="1" si="330"/>
        <v/>
      </c>
      <c r="T2362" s="224" t="str">
        <f ca="1">IF(B2362="","",IF(ISERROR(MATCH($J2362,SorP!$B$1:$B$6230,0)),"",INDIRECT("'SorP'!$A$"&amp;MATCH($J2362,SorP!$B$1:$B$6230,0))))</f>
        <v/>
      </c>
      <c r="U2362" s="240"/>
      <c r="V2362" s="274" t="e">
        <f>IF(C2362="",NA(),MATCH($B2362&amp;$C2362,'Smelter Look-up'!$J:$J,0))</f>
        <v>#N/A</v>
      </c>
      <c r="W2362" s="275"/>
      <c r="X2362" s="275">
        <f t="shared" ca="1" si="331"/>
        <v>0</v>
      </c>
      <c r="Y2362" s="275"/>
      <c r="Z2362" s="275"/>
      <c r="AB2362" s="277" t="str">
        <f t="shared" si="332"/>
        <v/>
      </c>
    </row>
    <row r="2363" spans="1:28" s="276" customFormat="1" ht="20.25">
      <c r="A2363" s="330"/>
      <c r="B2363" s="216" t="str">
        <f>IF(LEN(A2363)=0,"",INDEX('Smelter Look-up'!$A:$A,MATCH($A2363,'Smelter Look-up'!$E:$E,0)))</f>
        <v/>
      </c>
      <c r="C2363" s="220" t="str">
        <f>IF(LEN(A2363)=0,"",INDEX('Smelter Look-up'!$C:$C,MATCH($A2363,'Smelter Look-up'!$E:$E,0)))</f>
        <v/>
      </c>
      <c r="D2363" s="282"/>
      <c r="E2363" s="216" t="str">
        <f ca="1">IF(ISERROR($V2363),"",OFFSET('Smelter Look-up'!$D$4,$V2363-4,0)&amp;"")</f>
        <v/>
      </c>
      <c r="F2363" s="216" t="str">
        <f ca="1">IF(ISERROR($V2363),"",OFFSET('Smelter Look-up'!$E$4,$V2363-4,0))</f>
        <v/>
      </c>
      <c r="G2363" s="216" t="str">
        <f ca="1">IF(C2363=$X$4,"Enter smelter details",IF(ISERROR($V2363),"",OFFSET('Smelter Look-up'!$F$4,$V2363-4,0)))</f>
        <v/>
      </c>
      <c r="H2363" s="217" t="str">
        <f ca="1">IF(ISERROR($V2363),"",OFFSET('Smelter Look-up'!$G$4,$V2363-4,0))</f>
        <v/>
      </c>
      <c r="I2363" s="218" t="str">
        <f ca="1">IF(ISERROR($V2363),"",OFFSET('Smelter Look-up'!$H$4,$V2363-4,0))</f>
        <v/>
      </c>
      <c r="J2363" s="218" t="str">
        <f ca="1">IF(ISERROR($V2363),"",OFFSET('Smelter Look-up'!$I$4,$V2363-4,0))</f>
        <v/>
      </c>
      <c r="K2363" s="272"/>
      <c r="L2363" s="272"/>
      <c r="M2363" s="272"/>
      <c r="N2363" s="272"/>
      <c r="O2363" s="272"/>
      <c r="P2363" s="219"/>
      <c r="Q2363" s="273"/>
      <c r="R2363" s="216" t="str">
        <f ca="1">IF(ISERROR($V2363),"",OFFSET('Smelter Look-up'!$C$4,$V2363-4,0)&amp;"")</f>
        <v/>
      </c>
      <c r="S2363" s="224" t="str">
        <f t="shared" ref="S2363" ca="1" si="333">IF(B2363="","",IF(ISERROR(MATCH($E2363,CL,0)),"Unknown",INDIRECT("'C'!$A$"&amp;MATCH($E2363,CL,0)+1)))</f>
        <v/>
      </c>
      <c r="T2363" s="224" t="str">
        <f ca="1">IF(B2363="","",IF(ISERROR(MATCH($J2363,SorP!$B$1:$B$6230,0)),"",INDIRECT("'SorP'!$A$"&amp;MATCH($J2363,SorP!$B$1:$B$6230,0))))</f>
        <v/>
      </c>
      <c r="U2363" s="240"/>
      <c r="V2363" s="274" t="e">
        <f>IF(C2363="",NA(),MATCH($B2363&amp;$C2363,'Smelter Look-up'!$J:$J,0))</f>
        <v>#N/A</v>
      </c>
      <c r="W2363" s="275"/>
      <c r="X2363" s="275">
        <f t="shared" ref="X2363" ca="1" si="334">IF(AND(C2363="Smelter not listed",OR(LEN(D2363)=0,LEN(E2363)=0)),1,0)</f>
        <v>0</v>
      </c>
      <c r="Y2363" s="275"/>
      <c r="Z2363" s="275"/>
      <c r="AB2363" s="277" t="str">
        <f t="shared" ref="AB2363" si="335">B2363&amp;C2363</f>
        <v/>
      </c>
    </row>
    <row r="2364" spans="1:28" s="276" customFormat="1" ht="20.25">
      <c r="A2364" s="330"/>
      <c r="B2364" s="216" t="str">
        <f>IF(LEN(A2364)=0,"",INDEX('Smelter Look-up'!$A:$A,MATCH($A2364,'Smelter Look-up'!$E:$E,0)))</f>
        <v/>
      </c>
      <c r="C2364" s="220" t="str">
        <f>IF(LEN(A2364)=0,"",INDEX('Smelter Look-up'!$C:$C,MATCH($A2364,'Smelter Look-up'!$E:$E,0)))</f>
        <v/>
      </c>
      <c r="D2364" s="282"/>
      <c r="E2364" s="216" t="str">
        <f ca="1">IF(ISERROR($V2364),"",OFFSET('Smelter Look-up'!$D$4,$V2364-4,0)&amp;"")</f>
        <v/>
      </c>
      <c r="F2364" s="216" t="str">
        <f ca="1">IF(ISERROR($V2364),"",OFFSET('Smelter Look-up'!$E$4,$V2364-4,0))</f>
        <v/>
      </c>
      <c r="G2364" s="216" t="str">
        <f ca="1">IF(C2364=$X$4,"Enter smelter details",IF(ISERROR($V2364),"",OFFSET('Smelter Look-up'!$F$4,$V2364-4,0)))</f>
        <v/>
      </c>
      <c r="H2364" s="217" t="str">
        <f ca="1">IF(ISERROR($V2364),"",OFFSET('Smelter Look-up'!$G$4,$V2364-4,0))</f>
        <v/>
      </c>
      <c r="I2364" s="218" t="str">
        <f ca="1">IF(ISERROR($V2364),"",OFFSET('Smelter Look-up'!$H$4,$V2364-4,0))</f>
        <v/>
      </c>
      <c r="J2364" s="218" t="str">
        <f ca="1">IF(ISERROR($V2364),"",OFFSET('Smelter Look-up'!$I$4,$V2364-4,0))</f>
        <v/>
      </c>
      <c r="K2364" s="272"/>
      <c r="L2364" s="272"/>
      <c r="M2364" s="272"/>
      <c r="N2364" s="272"/>
      <c r="O2364" s="272"/>
      <c r="P2364" s="219"/>
      <c r="Q2364" s="273"/>
      <c r="R2364" s="216" t="str">
        <f ca="1">IF(ISERROR($V2364),"",OFFSET('Smelter Look-up'!$C$4,$V2364-4,0)&amp;"")</f>
        <v/>
      </c>
      <c r="S2364" s="224" t="str">
        <f t="shared" ref="S2364:S2395" ca="1" si="336">IF(B2364="","",IF(ISERROR(MATCH($E2364,CL,0)),"Unknown",INDIRECT("'C'!$A$"&amp;MATCH($E2364,CL,0)+1)))</f>
        <v/>
      </c>
      <c r="T2364" s="224" t="str">
        <f ca="1">IF(B2364="","",IF(ISERROR(MATCH($J2364,SorP!$B$1:$B$6230,0)),"",INDIRECT("'SorP'!$A$"&amp;MATCH($J2364,SorP!$B$1:$B$6230,0))))</f>
        <v/>
      </c>
      <c r="U2364" s="240"/>
      <c r="V2364" s="274" t="e">
        <f>IF(C2364="",NA(),MATCH($B2364&amp;$C2364,'Smelter Look-up'!$J:$J,0))</f>
        <v>#N/A</v>
      </c>
      <c r="W2364" s="275"/>
      <c r="X2364" s="275">
        <f t="shared" ref="X2364:X2395" ca="1" si="337">IF(AND(C2364="Smelter not listed",OR(LEN(D2364)=0,LEN(E2364)=0)),1,0)</f>
        <v>0</v>
      </c>
      <c r="Y2364" s="275"/>
      <c r="Z2364" s="275"/>
      <c r="AB2364" s="277" t="str">
        <f t="shared" ref="AB2364:AB2395" si="338">B2364&amp;C2364</f>
        <v/>
      </c>
    </row>
    <row r="2365" spans="1:28" s="276" customFormat="1" ht="20.25">
      <c r="A2365" s="330"/>
      <c r="B2365" s="216" t="str">
        <f>IF(LEN(A2365)=0,"",INDEX('Smelter Look-up'!$A:$A,MATCH($A2365,'Smelter Look-up'!$E:$E,0)))</f>
        <v/>
      </c>
      <c r="C2365" s="220" t="str">
        <f>IF(LEN(A2365)=0,"",INDEX('Smelter Look-up'!$C:$C,MATCH($A2365,'Smelter Look-up'!$E:$E,0)))</f>
        <v/>
      </c>
      <c r="D2365" s="282"/>
      <c r="E2365" s="216" t="str">
        <f ca="1">IF(ISERROR($V2365),"",OFFSET('Smelter Look-up'!$D$4,$V2365-4,0)&amp;"")</f>
        <v/>
      </c>
      <c r="F2365" s="216" t="str">
        <f ca="1">IF(ISERROR($V2365),"",OFFSET('Smelter Look-up'!$E$4,$V2365-4,0))</f>
        <v/>
      </c>
      <c r="G2365" s="216" t="str">
        <f ca="1">IF(C2365=$X$4,"Enter smelter details",IF(ISERROR($V2365),"",OFFSET('Smelter Look-up'!$F$4,$V2365-4,0)))</f>
        <v/>
      </c>
      <c r="H2365" s="217" t="str">
        <f ca="1">IF(ISERROR($V2365),"",OFFSET('Smelter Look-up'!$G$4,$V2365-4,0))</f>
        <v/>
      </c>
      <c r="I2365" s="218" t="str">
        <f ca="1">IF(ISERROR($V2365),"",OFFSET('Smelter Look-up'!$H$4,$V2365-4,0))</f>
        <v/>
      </c>
      <c r="J2365" s="218" t="str">
        <f ca="1">IF(ISERROR($V2365),"",OFFSET('Smelter Look-up'!$I$4,$V2365-4,0))</f>
        <v/>
      </c>
      <c r="K2365" s="272"/>
      <c r="L2365" s="272"/>
      <c r="M2365" s="272"/>
      <c r="N2365" s="272"/>
      <c r="O2365" s="272"/>
      <c r="P2365" s="219"/>
      <c r="Q2365" s="273"/>
      <c r="R2365" s="216" t="str">
        <f ca="1">IF(ISERROR($V2365),"",OFFSET('Smelter Look-up'!$C$4,$V2365-4,0)&amp;"")</f>
        <v/>
      </c>
      <c r="S2365" s="224" t="str">
        <f t="shared" ca="1" si="336"/>
        <v/>
      </c>
      <c r="T2365" s="224" t="str">
        <f ca="1">IF(B2365="","",IF(ISERROR(MATCH($J2365,SorP!$B$1:$B$6230,0)),"",INDIRECT("'SorP'!$A$"&amp;MATCH($J2365,SorP!$B$1:$B$6230,0))))</f>
        <v/>
      </c>
      <c r="U2365" s="240"/>
      <c r="V2365" s="274" t="e">
        <f>IF(C2365="",NA(),MATCH($B2365&amp;$C2365,'Smelter Look-up'!$J:$J,0))</f>
        <v>#N/A</v>
      </c>
      <c r="W2365" s="275"/>
      <c r="X2365" s="275">
        <f t="shared" ca="1" si="337"/>
        <v>0</v>
      </c>
      <c r="Y2365" s="275"/>
      <c r="Z2365" s="275"/>
      <c r="AB2365" s="277" t="str">
        <f t="shared" si="338"/>
        <v/>
      </c>
    </row>
    <row r="2366" spans="1:28" s="276" customFormat="1" ht="20.25">
      <c r="A2366" s="330"/>
      <c r="B2366" s="216" t="str">
        <f>IF(LEN(A2366)=0,"",INDEX('Smelter Look-up'!$A:$A,MATCH($A2366,'Smelter Look-up'!$E:$E,0)))</f>
        <v/>
      </c>
      <c r="C2366" s="220" t="str">
        <f>IF(LEN(A2366)=0,"",INDEX('Smelter Look-up'!$C:$C,MATCH($A2366,'Smelter Look-up'!$E:$E,0)))</f>
        <v/>
      </c>
      <c r="D2366" s="282"/>
      <c r="E2366" s="216" t="str">
        <f ca="1">IF(ISERROR($V2366),"",OFFSET('Smelter Look-up'!$D$4,$V2366-4,0)&amp;"")</f>
        <v/>
      </c>
      <c r="F2366" s="216" t="str">
        <f ca="1">IF(ISERROR($V2366),"",OFFSET('Smelter Look-up'!$E$4,$V2366-4,0))</f>
        <v/>
      </c>
      <c r="G2366" s="216" t="str">
        <f ca="1">IF(C2366=$X$4,"Enter smelter details",IF(ISERROR($V2366),"",OFFSET('Smelter Look-up'!$F$4,$V2366-4,0)))</f>
        <v/>
      </c>
      <c r="H2366" s="217" t="str">
        <f ca="1">IF(ISERROR($V2366),"",OFFSET('Smelter Look-up'!$G$4,$V2366-4,0))</f>
        <v/>
      </c>
      <c r="I2366" s="218" t="str">
        <f ca="1">IF(ISERROR($V2366),"",OFFSET('Smelter Look-up'!$H$4,$V2366-4,0))</f>
        <v/>
      </c>
      <c r="J2366" s="218" t="str">
        <f ca="1">IF(ISERROR($V2366),"",OFFSET('Smelter Look-up'!$I$4,$V2366-4,0))</f>
        <v/>
      </c>
      <c r="K2366" s="272"/>
      <c r="L2366" s="272"/>
      <c r="M2366" s="272"/>
      <c r="N2366" s="272"/>
      <c r="O2366" s="272"/>
      <c r="P2366" s="219"/>
      <c r="Q2366" s="273"/>
      <c r="R2366" s="216" t="str">
        <f ca="1">IF(ISERROR($V2366),"",OFFSET('Smelter Look-up'!$C$4,$V2366-4,0)&amp;"")</f>
        <v/>
      </c>
      <c r="S2366" s="224" t="str">
        <f t="shared" ca="1" si="336"/>
        <v/>
      </c>
      <c r="T2366" s="224" t="str">
        <f ca="1">IF(B2366="","",IF(ISERROR(MATCH($J2366,SorP!$B$1:$B$6230,0)),"",INDIRECT("'SorP'!$A$"&amp;MATCH($J2366,SorP!$B$1:$B$6230,0))))</f>
        <v/>
      </c>
      <c r="U2366" s="240"/>
      <c r="V2366" s="274" t="e">
        <f>IF(C2366="",NA(),MATCH($B2366&amp;$C2366,'Smelter Look-up'!$J:$J,0))</f>
        <v>#N/A</v>
      </c>
      <c r="W2366" s="275"/>
      <c r="X2366" s="275">
        <f t="shared" ca="1" si="337"/>
        <v>0</v>
      </c>
      <c r="Y2366" s="275"/>
      <c r="Z2366" s="275"/>
      <c r="AB2366" s="277" t="str">
        <f t="shared" si="338"/>
        <v/>
      </c>
    </row>
    <row r="2367" spans="1:28" s="276" customFormat="1" ht="20.25">
      <c r="A2367" s="330"/>
      <c r="B2367" s="216" t="str">
        <f>IF(LEN(A2367)=0,"",INDEX('Smelter Look-up'!$A:$A,MATCH($A2367,'Smelter Look-up'!$E:$E,0)))</f>
        <v/>
      </c>
      <c r="C2367" s="220" t="str">
        <f>IF(LEN(A2367)=0,"",INDEX('Smelter Look-up'!$C:$C,MATCH($A2367,'Smelter Look-up'!$E:$E,0)))</f>
        <v/>
      </c>
      <c r="D2367" s="282"/>
      <c r="E2367" s="216" t="str">
        <f ca="1">IF(ISERROR($V2367),"",OFFSET('Smelter Look-up'!$D$4,$V2367-4,0)&amp;"")</f>
        <v/>
      </c>
      <c r="F2367" s="216" t="str">
        <f ca="1">IF(ISERROR($V2367),"",OFFSET('Smelter Look-up'!$E$4,$V2367-4,0))</f>
        <v/>
      </c>
      <c r="G2367" s="216" t="str">
        <f ca="1">IF(C2367=$X$4,"Enter smelter details",IF(ISERROR($V2367),"",OFFSET('Smelter Look-up'!$F$4,$V2367-4,0)))</f>
        <v/>
      </c>
      <c r="H2367" s="217" t="str">
        <f ca="1">IF(ISERROR($V2367),"",OFFSET('Smelter Look-up'!$G$4,$V2367-4,0))</f>
        <v/>
      </c>
      <c r="I2367" s="218" t="str">
        <f ca="1">IF(ISERROR($V2367),"",OFFSET('Smelter Look-up'!$H$4,$V2367-4,0))</f>
        <v/>
      </c>
      <c r="J2367" s="218" t="str">
        <f ca="1">IF(ISERROR($V2367),"",OFFSET('Smelter Look-up'!$I$4,$V2367-4,0))</f>
        <v/>
      </c>
      <c r="K2367" s="272"/>
      <c r="L2367" s="272"/>
      <c r="M2367" s="272"/>
      <c r="N2367" s="272"/>
      <c r="O2367" s="272"/>
      <c r="P2367" s="219"/>
      <c r="Q2367" s="273"/>
      <c r="R2367" s="216" t="str">
        <f ca="1">IF(ISERROR($V2367),"",OFFSET('Smelter Look-up'!$C$4,$V2367-4,0)&amp;"")</f>
        <v/>
      </c>
      <c r="S2367" s="224" t="str">
        <f t="shared" ca="1" si="336"/>
        <v/>
      </c>
      <c r="T2367" s="224" t="str">
        <f ca="1">IF(B2367="","",IF(ISERROR(MATCH($J2367,SorP!$B$1:$B$6230,0)),"",INDIRECT("'SorP'!$A$"&amp;MATCH($J2367,SorP!$B$1:$B$6230,0))))</f>
        <v/>
      </c>
      <c r="U2367" s="240"/>
      <c r="V2367" s="274" t="e">
        <f>IF(C2367="",NA(),MATCH($B2367&amp;$C2367,'Smelter Look-up'!$J:$J,0))</f>
        <v>#N/A</v>
      </c>
      <c r="W2367" s="275"/>
      <c r="X2367" s="275">
        <f t="shared" ca="1" si="337"/>
        <v>0</v>
      </c>
      <c r="Y2367" s="275"/>
      <c r="Z2367" s="275"/>
      <c r="AB2367" s="277" t="str">
        <f t="shared" si="338"/>
        <v/>
      </c>
    </row>
    <row r="2368" spans="1:28" s="276" customFormat="1" ht="20.25">
      <c r="A2368" s="330"/>
      <c r="B2368" s="216" t="str">
        <f>IF(LEN(A2368)=0,"",INDEX('Smelter Look-up'!$A:$A,MATCH($A2368,'Smelter Look-up'!$E:$E,0)))</f>
        <v/>
      </c>
      <c r="C2368" s="220" t="str">
        <f>IF(LEN(A2368)=0,"",INDEX('Smelter Look-up'!$C:$C,MATCH($A2368,'Smelter Look-up'!$E:$E,0)))</f>
        <v/>
      </c>
      <c r="D2368" s="282"/>
      <c r="E2368" s="216" t="str">
        <f ca="1">IF(ISERROR($V2368),"",OFFSET('Smelter Look-up'!$D$4,$V2368-4,0)&amp;"")</f>
        <v/>
      </c>
      <c r="F2368" s="216" t="str">
        <f ca="1">IF(ISERROR($V2368),"",OFFSET('Smelter Look-up'!$E$4,$V2368-4,0))</f>
        <v/>
      </c>
      <c r="G2368" s="216" t="str">
        <f ca="1">IF(C2368=$X$4,"Enter smelter details",IF(ISERROR($V2368),"",OFFSET('Smelter Look-up'!$F$4,$V2368-4,0)))</f>
        <v/>
      </c>
      <c r="H2368" s="217" t="str">
        <f ca="1">IF(ISERROR($V2368),"",OFFSET('Smelter Look-up'!$G$4,$V2368-4,0))</f>
        <v/>
      </c>
      <c r="I2368" s="218" t="str">
        <f ca="1">IF(ISERROR($V2368),"",OFFSET('Smelter Look-up'!$H$4,$V2368-4,0))</f>
        <v/>
      </c>
      <c r="J2368" s="218" t="str">
        <f ca="1">IF(ISERROR($V2368),"",OFFSET('Smelter Look-up'!$I$4,$V2368-4,0))</f>
        <v/>
      </c>
      <c r="K2368" s="272"/>
      <c r="L2368" s="272"/>
      <c r="M2368" s="272"/>
      <c r="N2368" s="272"/>
      <c r="O2368" s="272"/>
      <c r="P2368" s="219"/>
      <c r="Q2368" s="273"/>
      <c r="R2368" s="216" t="str">
        <f ca="1">IF(ISERROR($V2368),"",OFFSET('Smelter Look-up'!$C$4,$V2368-4,0)&amp;"")</f>
        <v/>
      </c>
      <c r="S2368" s="224" t="str">
        <f t="shared" ca="1" si="336"/>
        <v/>
      </c>
      <c r="T2368" s="224" t="str">
        <f ca="1">IF(B2368="","",IF(ISERROR(MATCH($J2368,SorP!$B$1:$B$6230,0)),"",INDIRECT("'SorP'!$A$"&amp;MATCH($J2368,SorP!$B$1:$B$6230,0))))</f>
        <v/>
      </c>
      <c r="U2368" s="240"/>
      <c r="V2368" s="274" t="e">
        <f>IF(C2368="",NA(),MATCH($B2368&amp;$C2368,'Smelter Look-up'!$J:$J,0))</f>
        <v>#N/A</v>
      </c>
      <c r="W2368" s="275"/>
      <c r="X2368" s="275">
        <f t="shared" ca="1" si="337"/>
        <v>0</v>
      </c>
      <c r="Y2368" s="275"/>
      <c r="Z2368" s="275"/>
      <c r="AB2368" s="277" t="str">
        <f t="shared" si="338"/>
        <v/>
      </c>
    </row>
    <row r="2369" spans="1:28" s="276" customFormat="1" ht="20.25">
      <c r="A2369" s="330"/>
      <c r="B2369" s="216" t="str">
        <f>IF(LEN(A2369)=0,"",INDEX('Smelter Look-up'!$A:$A,MATCH($A2369,'Smelter Look-up'!$E:$E,0)))</f>
        <v/>
      </c>
      <c r="C2369" s="220" t="str">
        <f>IF(LEN(A2369)=0,"",INDEX('Smelter Look-up'!$C:$C,MATCH($A2369,'Smelter Look-up'!$E:$E,0)))</f>
        <v/>
      </c>
      <c r="D2369" s="282"/>
      <c r="E2369" s="216" t="str">
        <f ca="1">IF(ISERROR($V2369),"",OFFSET('Smelter Look-up'!$D$4,$V2369-4,0)&amp;"")</f>
        <v/>
      </c>
      <c r="F2369" s="216" t="str">
        <f ca="1">IF(ISERROR($V2369),"",OFFSET('Smelter Look-up'!$E$4,$V2369-4,0))</f>
        <v/>
      </c>
      <c r="G2369" s="216" t="str">
        <f ca="1">IF(C2369=$X$4,"Enter smelter details",IF(ISERROR($V2369),"",OFFSET('Smelter Look-up'!$F$4,$V2369-4,0)))</f>
        <v/>
      </c>
      <c r="H2369" s="217" t="str">
        <f ca="1">IF(ISERROR($V2369),"",OFFSET('Smelter Look-up'!$G$4,$V2369-4,0))</f>
        <v/>
      </c>
      <c r="I2369" s="218" t="str">
        <f ca="1">IF(ISERROR($V2369),"",OFFSET('Smelter Look-up'!$H$4,$V2369-4,0))</f>
        <v/>
      </c>
      <c r="J2369" s="218" t="str">
        <f ca="1">IF(ISERROR($V2369),"",OFFSET('Smelter Look-up'!$I$4,$V2369-4,0))</f>
        <v/>
      </c>
      <c r="K2369" s="272"/>
      <c r="L2369" s="272"/>
      <c r="M2369" s="272"/>
      <c r="N2369" s="272"/>
      <c r="O2369" s="272"/>
      <c r="P2369" s="219"/>
      <c r="Q2369" s="273"/>
      <c r="R2369" s="216" t="str">
        <f ca="1">IF(ISERROR($V2369),"",OFFSET('Smelter Look-up'!$C$4,$V2369-4,0)&amp;"")</f>
        <v/>
      </c>
      <c r="S2369" s="224" t="str">
        <f t="shared" ca="1" si="336"/>
        <v/>
      </c>
      <c r="T2369" s="224" t="str">
        <f ca="1">IF(B2369="","",IF(ISERROR(MATCH($J2369,SorP!$B$1:$B$6230,0)),"",INDIRECT("'SorP'!$A$"&amp;MATCH($J2369,SorP!$B$1:$B$6230,0))))</f>
        <v/>
      </c>
      <c r="U2369" s="240"/>
      <c r="V2369" s="274" t="e">
        <f>IF(C2369="",NA(),MATCH($B2369&amp;$C2369,'Smelter Look-up'!$J:$J,0))</f>
        <v>#N/A</v>
      </c>
      <c r="W2369" s="275"/>
      <c r="X2369" s="275">
        <f t="shared" ca="1" si="337"/>
        <v>0</v>
      </c>
      <c r="Y2369" s="275"/>
      <c r="Z2369" s="275"/>
      <c r="AB2369" s="277" t="str">
        <f t="shared" si="338"/>
        <v/>
      </c>
    </row>
    <row r="2370" spans="1:28" s="276" customFormat="1" ht="20.25">
      <c r="A2370" s="330"/>
      <c r="B2370" s="216" t="str">
        <f>IF(LEN(A2370)=0,"",INDEX('Smelter Look-up'!$A:$A,MATCH($A2370,'Smelter Look-up'!$E:$E,0)))</f>
        <v/>
      </c>
      <c r="C2370" s="220" t="str">
        <f>IF(LEN(A2370)=0,"",INDEX('Smelter Look-up'!$C:$C,MATCH($A2370,'Smelter Look-up'!$E:$E,0)))</f>
        <v/>
      </c>
      <c r="D2370" s="282"/>
      <c r="E2370" s="216" t="str">
        <f ca="1">IF(ISERROR($V2370),"",OFFSET('Smelter Look-up'!$D$4,$V2370-4,0)&amp;"")</f>
        <v/>
      </c>
      <c r="F2370" s="216" t="str">
        <f ca="1">IF(ISERROR($V2370),"",OFFSET('Smelter Look-up'!$E$4,$V2370-4,0))</f>
        <v/>
      </c>
      <c r="G2370" s="216" t="str">
        <f ca="1">IF(C2370=$X$4,"Enter smelter details",IF(ISERROR($V2370),"",OFFSET('Smelter Look-up'!$F$4,$V2370-4,0)))</f>
        <v/>
      </c>
      <c r="H2370" s="217" t="str">
        <f ca="1">IF(ISERROR($V2370),"",OFFSET('Smelter Look-up'!$G$4,$V2370-4,0))</f>
        <v/>
      </c>
      <c r="I2370" s="218" t="str">
        <f ca="1">IF(ISERROR($V2370),"",OFFSET('Smelter Look-up'!$H$4,$V2370-4,0))</f>
        <v/>
      </c>
      <c r="J2370" s="218" t="str">
        <f ca="1">IF(ISERROR($V2370),"",OFFSET('Smelter Look-up'!$I$4,$V2370-4,0))</f>
        <v/>
      </c>
      <c r="K2370" s="272"/>
      <c r="L2370" s="272"/>
      <c r="M2370" s="272"/>
      <c r="N2370" s="272"/>
      <c r="O2370" s="272"/>
      <c r="P2370" s="219"/>
      <c r="Q2370" s="273"/>
      <c r="R2370" s="216" t="str">
        <f ca="1">IF(ISERROR($V2370),"",OFFSET('Smelter Look-up'!$C$4,$V2370-4,0)&amp;"")</f>
        <v/>
      </c>
      <c r="S2370" s="224" t="str">
        <f t="shared" ca="1" si="336"/>
        <v/>
      </c>
      <c r="T2370" s="224" t="str">
        <f ca="1">IF(B2370="","",IF(ISERROR(MATCH($J2370,SorP!$B$1:$B$6230,0)),"",INDIRECT("'SorP'!$A$"&amp;MATCH($J2370,SorP!$B$1:$B$6230,0))))</f>
        <v/>
      </c>
      <c r="U2370" s="240"/>
      <c r="V2370" s="274" t="e">
        <f>IF(C2370="",NA(),MATCH($B2370&amp;$C2370,'Smelter Look-up'!$J:$J,0))</f>
        <v>#N/A</v>
      </c>
      <c r="W2370" s="275"/>
      <c r="X2370" s="275">
        <f t="shared" ca="1" si="337"/>
        <v>0</v>
      </c>
      <c r="Y2370" s="275"/>
      <c r="Z2370" s="275"/>
      <c r="AB2370" s="277" t="str">
        <f t="shared" si="338"/>
        <v/>
      </c>
    </row>
    <row r="2371" spans="1:28" s="276" customFormat="1" ht="20.25">
      <c r="A2371" s="330"/>
      <c r="B2371" s="216" t="str">
        <f>IF(LEN(A2371)=0,"",INDEX('Smelter Look-up'!$A:$A,MATCH($A2371,'Smelter Look-up'!$E:$E,0)))</f>
        <v/>
      </c>
      <c r="C2371" s="220" t="str">
        <f>IF(LEN(A2371)=0,"",INDEX('Smelter Look-up'!$C:$C,MATCH($A2371,'Smelter Look-up'!$E:$E,0)))</f>
        <v/>
      </c>
      <c r="D2371" s="282"/>
      <c r="E2371" s="216" t="str">
        <f ca="1">IF(ISERROR($V2371),"",OFFSET('Smelter Look-up'!$D$4,$V2371-4,0)&amp;"")</f>
        <v/>
      </c>
      <c r="F2371" s="216" t="str">
        <f ca="1">IF(ISERROR($V2371),"",OFFSET('Smelter Look-up'!$E$4,$V2371-4,0))</f>
        <v/>
      </c>
      <c r="G2371" s="216" t="str">
        <f ca="1">IF(C2371=$X$4,"Enter smelter details",IF(ISERROR($V2371),"",OFFSET('Smelter Look-up'!$F$4,$V2371-4,0)))</f>
        <v/>
      </c>
      <c r="H2371" s="217" t="str">
        <f ca="1">IF(ISERROR($V2371),"",OFFSET('Smelter Look-up'!$G$4,$V2371-4,0))</f>
        <v/>
      </c>
      <c r="I2371" s="218" t="str">
        <f ca="1">IF(ISERROR($V2371),"",OFFSET('Smelter Look-up'!$H$4,$V2371-4,0))</f>
        <v/>
      </c>
      <c r="J2371" s="218" t="str">
        <f ca="1">IF(ISERROR($V2371),"",OFFSET('Smelter Look-up'!$I$4,$V2371-4,0))</f>
        <v/>
      </c>
      <c r="K2371" s="272"/>
      <c r="L2371" s="272"/>
      <c r="M2371" s="272"/>
      <c r="N2371" s="272"/>
      <c r="O2371" s="272"/>
      <c r="P2371" s="219"/>
      <c r="Q2371" s="273"/>
      <c r="R2371" s="216" t="str">
        <f ca="1">IF(ISERROR($V2371),"",OFFSET('Smelter Look-up'!$C$4,$V2371-4,0)&amp;"")</f>
        <v/>
      </c>
      <c r="S2371" s="224" t="str">
        <f t="shared" ca="1" si="336"/>
        <v/>
      </c>
      <c r="T2371" s="224" t="str">
        <f ca="1">IF(B2371="","",IF(ISERROR(MATCH($J2371,SorP!$B$1:$B$6230,0)),"",INDIRECT("'SorP'!$A$"&amp;MATCH($J2371,SorP!$B$1:$B$6230,0))))</f>
        <v/>
      </c>
      <c r="U2371" s="240"/>
      <c r="V2371" s="274" t="e">
        <f>IF(C2371="",NA(),MATCH($B2371&amp;$C2371,'Smelter Look-up'!$J:$J,0))</f>
        <v>#N/A</v>
      </c>
      <c r="W2371" s="275"/>
      <c r="X2371" s="275">
        <f t="shared" ca="1" si="337"/>
        <v>0</v>
      </c>
      <c r="Y2371" s="275"/>
      <c r="Z2371" s="275"/>
      <c r="AB2371" s="277" t="str">
        <f t="shared" si="338"/>
        <v/>
      </c>
    </row>
    <row r="2372" spans="1:28" s="276" customFormat="1" ht="20.25">
      <c r="A2372" s="330"/>
      <c r="B2372" s="216" t="str">
        <f>IF(LEN(A2372)=0,"",INDEX('Smelter Look-up'!$A:$A,MATCH($A2372,'Smelter Look-up'!$E:$E,0)))</f>
        <v/>
      </c>
      <c r="C2372" s="220" t="str">
        <f>IF(LEN(A2372)=0,"",INDEX('Smelter Look-up'!$C:$C,MATCH($A2372,'Smelter Look-up'!$E:$E,0)))</f>
        <v/>
      </c>
      <c r="D2372" s="282"/>
      <c r="E2372" s="216" t="str">
        <f ca="1">IF(ISERROR($V2372),"",OFFSET('Smelter Look-up'!$D$4,$V2372-4,0)&amp;"")</f>
        <v/>
      </c>
      <c r="F2372" s="216" t="str">
        <f ca="1">IF(ISERROR($V2372),"",OFFSET('Smelter Look-up'!$E$4,$V2372-4,0))</f>
        <v/>
      </c>
      <c r="G2372" s="216" t="str">
        <f ca="1">IF(C2372=$X$4,"Enter smelter details",IF(ISERROR($V2372),"",OFFSET('Smelter Look-up'!$F$4,$V2372-4,0)))</f>
        <v/>
      </c>
      <c r="H2372" s="217" t="str">
        <f ca="1">IF(ISERROR($V2372),"",OFFSET('Smelter Look-up'!$G$4,$V2372-4,0))</f>
        <v/>
      </c>
      <c r="I2372" s="218" t="str">
        <f ca="1">IF(ISERROR($V2372),"",OFFSET('Smelter Look-up'!$H$4,$V2372-4,0))</f>
        <v/>
      </c>
      <c r="J2372" s="218" t="str">
        <f ca="1">IF(ISERROR($V2372),"",OFFSET('Smelter Look-up'!$I$4,$V2372-4,0))</f>
        <v/>
      </c>
      <c r="K2372" s="272"/>
      <c r="L2372" s="272"/>
      <c r="M2372" s="272"/>
      <c r="N2372" s="272"/>
      <c r="O2372" s="272"/>
      <c r="P2372" s="219"/>
      <c r="Q2372" s="273"/>
      <c r="R2372" s="216" t="str">
        <f ca="1">IF(ISERROR($V2372),"",OFFSET('Smelter Look-up'!$C$4,$V2372-4,0)&amp;"")</f>
        <v/>
      </c>
      <c r="S2372" s="224" t="str">
        <f t="shared" ca="1" si="336"/>
        <v/>
      </c>
      <c r="T2372" s="224" t="str">
        <f ca="1">IF(B2372="","",IF(ISERROR(MATCH($J2372,SorP!$B$1:$B$6230,0)),"",INDIRECT("'SorP'!$A$"&amp;MATCH($J2372,SorP!$B$1:$B$6230,0))))</f>
        <v/>
      </c>
      <c r="U2372" s="240"/>
      <c r="V2372" s="274" t="e">
        <f>IF(C2372="",NA(),MATCH($B2372&amp;$C2372,'Smelter Look-up'!$J:$J,0))</f>
        <v>#N/A</v>
      </c>
      <c r="W2372" s="275"/>
      <c r="X2372" s="275">
        <f t="shared" ca="1" si="337"/>
        <v>0</v>
      </c>
      <c r="Y2372" s="275"/>
      <c r="Z2372" s="275"/>
      <c r="AB2372" s="277" t="str">
        <f t="shared" si="338"/>
        <v/>
      </c>
    </row>
    <row r="2373" spans="1:28" s="276" customFormat="1" ht="20.25">
      <c r="A2373" s="330"/>
      <c r="B2373" s="216" t="str">
        <f>IF(LEN(A2373)=0,"",INDEX('Smelter Look-up'!$A:$A,MATCH($A2373,'Smelter Look-up'!$E:$E,0)))</f>
        <v/>
      </c>
      <c r="C2373" s="220" t="str">
        <f>IF(LEN(A2373)=0,"",INDEX('Smelter Look-up'!$C:$C,MATCH($A2373,'Smelter Look-up'!$E:$E,0)))</f>
        <v/>
      </c>
      <c r="D2373" s="282"/>
      <c r="E2373" s="216" t="str">
        <f ca="1">IF(ISERROR($V2373),"",OFFSET('Smelter Look-up'!$D$4,$V2373-4,0)&amp;"")</f>
        <v/>
      </c>
      <c r="F2373" s="216" t="str">
        <f ca="1">IF(ISERROR($V2373),"",OFFSET('Smelter Look-up'!$E$4,$V2373-4,0))</f>
        <v/>
      </c>
      <c r="G2373" s="216" t="str">
        <f ca="1">IF(C2373=$X$4,"Enter smelter details",IF(ISERROR($V2373),"",OFFSET('Smelter Look-up'!$F$4,$V2373-4,0)))</f>
        <v/>
      </c>
      <c r="H2373" s="217" t="str">
        <f ca="1">IF(ISERROR($V2373),"",OFFSET('Smelter Look-up'!$G$4,$V2373-4,0))</f>
        <v/>
      </c>
      <c r="I2373" s="218" t="str">
        <f ca="1">IF(ISERROR($V2373),"",OFFSET('Smelter Look-up'!$H$4,$V2373-4,0))</f>
        <v/>
      </c>
      <c r="J2373" s="218" t="str">
        <f ca="1">IF(ISERROR($V2373),"",OFFSET('Smelter Look-up'!$I$4,$V2373-4,0))</f>
        <v/>
      </c>
      <c r="K2373" s="272"/>
      <c r="L2373" s="272"/>
      <c r="M2373" s="272"/>
      <c r="N2373" s="272"/>
      <c r="O2373" s="272"/>
      <c r="P2373" s="219"/>
      <c r="Q2373" s="273"/>
      <c r="R2373" s="216" t="str">
        <f ca="1">IF(ISERROR($V2373),"",OFFSET('Smelter Look-up'!$C$4,$V2373-4,0)&amp;"")</f>
        <v/>
      </c>
      <c r="S2373" s="224" t="str">
        <f t="shared" ca="1" si="336"/>
        <v/>
      </c>
      <c r="T2373" s="224" t="str">
        <f ca="1">IF(B2373="","",IF(ISERROR(MATCH($J2373,SorP!$B$1:$B$6230,0)),"",INDIRECT("'SorP'!$A$"&amp;MATCH($J2373,SorP!$B$1:$B$6230,0))))</f>
        <v/>
      </c>
      <c r="U2373" s="240"/>
      <c r="V2373" s="274" t="e">
        <f>IF(C2373="",NA(),MATCH($B2373&amp;$C2373,'Smelter Look-up'!$J:$J,0))</f>
        <v>#N/A</v>
      </c>
      <c r="W2373" s="275"/>
      <c r="X2373" s="275">
        <f t="shared" ca="1" si="337"/>
        <v>0</v>
      </c>
      <c r="Y2373" s="275"/>
      <c r="Z2373" s="275"/>
      <c r="AB2373" s="277" t="str">
        <f t="shared" si="338"/>
        <v/>
      </c>
    </row>
    <row r="2374" spans="1:28" s="276" customFormat="1" ht="20.25">
      <c r="A2374" s="330"/>
      <c r="B2374" s="216" t="str">
        <f>IF(LEN(A2374)=0,"",INDEX('Smelter Look-up'!$A:$A,MATCH($A2374,'Smelter Look-up'!$E:$E,0)))</f>
        <v/>
      </c>
      <c r="C2374" s="220" t="str">
        <f>IF(LEN(A2374)=0,"",INDEX('Smelter Look-up'!$C:$C,MATCH($A2374,'Smelter Look-up'!$E:$E,0)))</f>
        <v/>
      </c>
      <c r="D2374" s="282"/>
      <c r="E2374" s="216" t="str">
        <f ca="1">IF(ISERROR($V2374),"",OFFSET('Smelter Look-up'!$D$4,$V2374-4,0)&amp;"")</f>
        <v/>
      </c>
      <c r="F2374" s="216" t="str">
        <f ca="1">IF(ISERROR($V2374),"",OFFSET('Smelter Look-up'!$E$4,$V2374-4,0))</f>
        <v/>
      </c>
      <c r="G2374" s="216" t="str">
        <f ca="1">IF(C2374=$X$4,"Enter smelter details",IF(ISERROR($V2374),"",OFFSET('Smelter Look-up'!$F$4,$V2374-4,0)))</f>
        <v/>
      </c>
      <c r="H2374" s="217" t="str">
        <f ca="1">IF(ISERROR($V2374),"",OFFSET('Smelter Look-up'!$G$4,$V2374-4,0))</f>
        <v/>
      </c>
      <c r="I2374" s="218" t="str">
        <f ca="1">IF(ISERROR($V2374),"",OFFSET('Smelter Look-up'!$H$4,$V2374-4,0))</f>
        <v/>
      </c>
      <c r="J2374" s="218" t="str">
        <f ca="1">IF(ISERROR($V2374),"",OFFSET('Smelter Look-up'!$I$4,$V2374-4,0))</f>
        <v/>
      </c>
      <c r="K2374" s="272"/>
      <c r="L2374" s="272"/>
      <c r="M2374" s="272"/>
      <c r="N2374" s="272"/>
      <c r="O2374" s="272"/>
      <c r="P2374" s="219"/>
      <c r="Q2374" s="273"/>
      <c r="R2374" s="216" t="str">
        <f ca="1">IF(ISERROR($V2374),"",OFFSET('Smelter Look-up'!$C$4,$V2374-4,0)&amp;"")</f>
        <v/>
      </c>
      <c r="S2374" s="224" t="str">
        <f t="shared" ca="1" si="336"/>
        <v/>
      </c>
      <c r="T2374" s="224" t="str">
        <f ca="1">IF(B2374="","",IF(ISERROR(MATCH($J2374,SorP!$B$1:$B$6230,0)),"",INDIRECT("'SorP'!$A$"&amp;MATCH($J2374,SorP!$B$1:$B$6230,0))))</f>
        <v/>
      </c>
      <c r="U2374" s="240"/>
      <c r="V2374" s="274" t="e">
        <f>IF(C2374="",NA(),MATCH($B2374&amp;$C2374,'Smelter Look-up'!$J:$J,0))</f>
        <v>#N/A</v>
      </c>
      <c r="W2374" s="275"/>
      <c r="X2374" s="275">
        <f t="shared" ca="1" si="337"/>
        <v>0</v>
      </c>
      <c r="Y2374" s="275"/>
      <c r="Z2374" s="275"/>
      <c r="AB2374" s="277" t="str">
        <f t="shared" si="338"/>
        <v/>
      </c>
    </row>
    <row r="2375" spans="1:28" s="276" customFormat="1" ht="20.25">
      <c r="A2375" s="330"/>
      <c r="B2375" s="216" t="str">
        <f>IF(LEN(A2375)=0,"",INDEX('Smelter Look-up'!$A:$A,MATCH($A2375,'Smelter Look-up'!$E:$E,0)))</f>
        <v/>
      </c>
      <c r="C2375" s="220" t="str">
        <f>IF(LEN(A2375)=0,"",INDEX('Smelter Look-up'!$C:$C,MATCH($A2375,'Smelter Look-up'!$E:$E,0)))</f>
        <v/>
      </c>
      <c r="D2375" s="282"/>
      <c r="E2375" s="216" t="str">
        <f ca="1">IF(ISERROR($V2375),"",OFFSET('Smelter Look-up'!$D$4,$V2375-4,0)&amp;"")</f>
        <v/>
      </c>
      <c r="F2375" s="216" t="str">
        <f ca="1">IF(ISERROR($V2375),"",OFFSET('Smelter Look-up'!$E$4,$V2375-4,0))</f>
        <v/>
      </c>
      <c r="G2375" s="216" t="str">
        <f ca="1">IF(C2375=$X$4,"Enter smelter details",IF(ISERROR($V2375),"",OFFSET('Smelter Look-up'!$F$4,$V2375-4,0)))</f>
        <v/>
      </c>
      <c r="H2375" s="217" t="str">
        <f ca="1">IF(ISERROR($V2375),"",OFFSET('Smelter Look-up'!$G$4,$V2375-4,0))</f>
        <v/>
      </c>
      <c r="I2375" s="218" t="str">
        <f ca="1">IF(ISERROR($V2375),"",OFFSET('Smelter Look-up'!$H$4,$V2375-4,0))</f>
        <v/>
      </c>
      <c r="J2375" s="218" t="str">
        <f ca="1">IF(ISERROR($V2375),"",OFFSET('Smelter Look-up'!$I$4,$V2375-4,0))</f>
        <v/>
      </c>
      <c r="K2375" s="272"/>
      <c r="L2375" s="272"/>
      <c r="M2375" s="272"/>
      <c r="N2375" s="272"/>
      <c r="O2375" s="272"/>
      <c r="P2375" s="219"/>
      <c r="Q2375" s="273"/>
      <c r="R2375" s="216" t="str">
        <f ca="1">IF(ISERROR($V2375),"",OFFSET('Smelter Look-up'!$C$4,$V2375-4,0)&amp;"")</f>
        <v/>
      </c>
      <c r="S2375" s="224" t="str">
        <f t="shared" ca="1" si="336"/>
        <v/>
      </c>
      <c r="T2375" s="224" t="str">
        <f ca="1">IF(B2375="","",IF(ISERROR(MATCH($J2375,SorP!$B$1:$B$6230,0)),"",INDIRECT("'SorP'!$A$"&amp;MATCH($J2375,SorP!$B$1:$B$6230,0))))</f>
        <v/>
      </c>
      <c r="U2375" s="240"/>
      <c r="V2375" s="274" t="e">
        <f>IF(C2375="",NA(),MATCH($B2375&amp;$C2375,'Smelter Look-up'!$J:$J,0))</f>
        <v>#N/A</v>
      </c>
      <c r="W2375" s="275"/>
      <c r="X2375" s="275">
        <f t="shared" ca="1" si="337"/>
        <v>0</v>
      </c>
      <c r="Y2375" s="275"/>
      <c r="Z2375" s="275"/>
      <c r="AB2375" s="277" t="str">
        <f t="shared" si="338"/>
        <v/>
      </c>
    </row>
    <row r="2376" spans="1:28" s="276" customFormat="1" ht="20.25">
      <c r="A2376" s="330"/>
      <c r="B2376" s="216" t="str">
        <f>IF(LEN(A2376)=0,"",INDEX('Smelter Look-up'!$A:$A,MATCH($A2376,'Smelter Look-up'!$E:$E,0)))</f>
        <v/>
      </c>
      <c r="C2376" s="220" t="str">
        <f>IF(LEN(A2376)=0,"",INDEX('Smelter Look-up'!$C:$C,MATCH($A2376,'Smelter Look-up'!$E:$E,0)))</f>
        <v/>
      </c>
      <c r="D2376" s="282"/>
      <c r="E2376" s="216" t="str">
        <f ca="1">IF(ISERROR($V2376),"",OFFSET('Smelter Look-up'!$D$4,$V2376-4,0)&amp;"")</f>
        <v/>
      </c>
      <c r="F2376" s="216" t="str">
        <f ca="1">IF(ISERROR($V2376),"",OFFSET('Smelter Look-up'!$E$4,$V2376-4,0))</f>
        <v/>
      </c>
      <c r="G2376" s="216" t="str">
        <f ca="1">IF(C2376=$X$4,"Enter smelter details",IF(ISERROR($V2376),"",OFFSET('Smelter Look-up'!$F$4,$V2376-4,0)))</f>
        <v/>
      </c>
      <c r="H2376" s="217" t="str">
        <f ca="1">IF(ISERROR($V2376),"",OFFSET('Smelter Look-up'!$G$4,$V2376-4,0))</f>
        <v/>
      </c>
      <c r="I2376" s="218" t="str">
        <f ca="1">IF(ISERROR($V2376),"",OFFSET('Smelter Look-up'!$H$4,$V2376-4,0))</f>
        <v/>
      </c>
      <c r="J2376" s="218" t="str">
        <f ca="1">IF(ISERROR($V2376),"",OFFSET('Smelter Look-up'!$I$4,$V2376-4,0))</f>
        <v/>
      </c>
      <c r="K2376" s="272"/>
      <c r="L2376" s="272"/>
      <c r="M2376" s="272"/>
      <c r="N2376" s="272"/>
      <c r="O2376" s="272"/>
      <c r="P2376" s="219"/>
      <c r="Q2376" s="273"/>
      <c r="R2376" s="216" t="str">
        <f ca="1">IF(ISERROR($V2376),"",OFFSET('Smelter Look-up'!$C$4,$V2376-4,0)&amp;"")</f>
        <v/>
      </c>
      <c r="S2376" s="224" t="str">
        <f t="shared" ca="1" si="336"/>
        <v/>
      </c>
      <c r="T2376" s="224" t="str">
        <f ca="1">IF(B2376="","",IF(ISERROR(MATCH($J2376,SorP!$B$1:$B$6230,0)),"",INDIRECT("'SorP'!$A$"&amp;MATCH($J2376,SorP!$B$1:$B$6230,0))))</f>
        <v/>
      </c>
      <c r="U2376" s="240"/>
      <c r="V2376" s="274" t="e">
        <f>IF(C2376="",NA(),MATCH($B2376&amp;$C2376,'Smelter Look-up'!$J:$J,0))</f>
        <v>#N/A</v>
      </c>
      <c r="W2376" s="275"/>
      <c r="X2376" s="275">
        <f t="shared" ca="1" si="337"/>
        <v>0</v>
      </c>
      <c r="Y2376" s="275"/>
      <c r="Z2376" s="275"/>
      <c r="AB2376" s="277" t="str">
        <f t="shared" si="338"/>
        <v/>
      </c>
    </row>
    <row r="2377" spans="1:28" s="276" customFormat="1" ht="20.25">
      <c r="A2377" s="330"/>
      <c r="B2377" s="216" t="str">
        <f>IF(LEN(A2377)=0,"",INDEX('Smelter Look-up'!$A:$A,MATCH($A2377,'Smelter Look-up'!$E:$E,0)))</f>
        <v/>
      </c>
      <c r="C2377" s="220" t="str">
        <f>IF(LEN(A2377)=0,"",INDEX('Smelter Look-up'!$C:$C,MATCH($A2377,'Smelter Look-up'!$E:$E,0)))</f>
        <v/>
      </c>
      <c r="D2377" s="282"/>
      <c r="E2377" s="216" t="str">
        <f ca="1">IF(ISERROR($V2377),"",OFFSET('Smelter Look-up'!$D$4,$V2377-4,0)&amp;"")</f>
        <v/>
      </c>
      <c r="F2377" s="216" t="str">
        <f ca="1">IF(ISERROR($V2377),"",OFFSET('Smelter Look-up'!$E$4,$V2377-4,0))</f>
        <v/>
      </c>
      <c r="G2377" s="216" t="str">
        <f ca="1">IF(C2377=$X$4,"Enter smelter details",IF(ISERROR($V2377),"",OFFSET('Smelter Look-up'!$F$4,$V2377-4,0)))</f>
        <v/>
      </c>
      <c r="H2377" s="217" t="str">
        <f ca="1">IF(ISERROR($V2377),"",OFFSET('Smelter Look-up'!$G$4,$V2377-4,0))</f>
        <v/>
      </c>
      <c r="I2377" s="218" t="str">
        <f ca="1">IF(ISERROR($V2377),"",OFFSET('Smelter Look-up'!$H$4,$V2377-4,0))</f>
        <v/>
      </c>
      <c r="J2377" s="218" t="str">
        <f ca="1">IF(ISERROR($V2377),"",OFFSET('Smelter Look-up'!$I$4,$V2377-4,0))</f>
        <v/>
      </c>
      <c r="K2377" s="272"/>
      <c r="L2377" s="272"/>
      <c r="M2377" s="272"/>
      <c r="N2377" s="272"/>
      <c r="O2377" s="272"/>
      <c r="P2377" s="219"/>
      <c r="Q2377" s="273"/>
      <c r="R2377" s="216" t="str">
        <f ca="1">IF(ISERROR($V2377),"",OFFSET('Smelter Look-up'!$C$4,$V2377-4,0)&amp;"")</f>
        <v/>
      </c>
      <c r="S2377" s="224" t="str">
        <f t="shared" ca="1" si="336"/>
        <v/>
      </c>
      <c r="T2377" s="224" t="str">
        <f ca="1">IF(B2377="","",IF(ISERROR(MATCH($J2377,SorP!$B$1:$B$6230,0)),"",INDIRECT("'SorP'!$A$"&amp;MATCH($J2377,SorP!$B$1:$B$6230,0))))</f>
        <v/>
      </c>
      <c r="U2377" s="240"/>
      <c r="V2377" s="274" t="e">
        <f>IF(C2377="",NA(),MATCH($B2377&amp;$C2377,'Smelter Look-up'!$J:$J,0))</f>
        <v>#N/A</v>
      </c>
      <c r="W2377" s="275"/>
      <c r="X2377" s="275">
        <f t="shared" ca="1" si="337"/>
        <v>0</v>
      </c>
      <c r="Y2377" s="275"/>
      <c r="Z2377" s="275"/>
      <c r="AB2377" s="277" t="str">
        <f t="shared" si="338"/>
        <v/>
      </c>
    </row>
    <row r="2378" spans="1:28" s="276" customFormat="1" ht="20.25">
      <c r="A2378" s="330"/>
      <c r="B2378" s="216" t="str">
        <f>IF(LEN(A2378)=0,"",INDEX('Smelter Look-up'!$A:$A,MATCH($A2378,'Smelter Look-up'!$E:$E,0)))</f>
        <v/>
      </c>
      <c r="C2378" s="220" t="str">
        <f>IF(LEN(A2378)=0,"",INDEX('Smelter Look-up'!$C:$C,MATCH($A2378,'Smelter Look-up'!$E:$E,0)))</f>
        <v/>
      </c>
      <c r="D2378" s="282"/>
      <c r="E2378" s="216" t="str">
        <f ca="1">IF(ISERROR($V2378),"",OFFSET('Smelter Look-up'!$D$4,$V2378-4,0)&amp;"")</f>
        <v/>
      </c>
      <c r="F2378" s="216" t="str">
        <f ca="1">IF(ISERROR($V2378),"",OFFSET('Smelter Look-up'!$E$4,$V2378-4,0))</f>
        <v/>
      </c>
      <c r="G2378" s="216" t="str">
        <f ca="1">IF(C2378=$X$4,"Enter smelter details",IF(ISERROR($V2378),"",OFFSET('Smelter Look-up'!$F$4,$V2378-4,0)))</f>
        <v/>
      </c>
      <c r="H2378" s="217" t="str">
        <f ca="1">IF(ISERROR($V2378),"",OFFSET('Smelter Look-up'!$G$4,$V2378-4,0))</f>
        <v/>
      </c>
      <c r="I2378" s="218" t="str">
        <f ca="1">IF(ISERROR($V2378),"",OFFSET('Smelter Look-up'!$H$4,$V2378-4,0))</f>
        <v/>
      </c>
      <c r="J2378" s="218" t="str">
        <f ca="1">IF(ISERROR($V2378),"",OFFSET('Smelter Look-up'!$I$4,$V2378-4,0))</f>
        <v/>
      </c>
      <c r="K2378" s="272"/>
      <c r="L2378" s="272"/>
      <c r="M2378" s="272"/>
      <c r="N2378" s="272"/>
      <c r="O2378" s="272"/>
      <c r="P2378" s="219"/>
      <c r="Q2378" s="273"/>
      <c r="R2378" s="216" t="str">
        <f ca="1">IF(ISERROR($V2378),"",OFFSET('Smelter Look-up'!$C$4,$V2378-4,0)&amp;"")</f>
        <v/>
      </c>
      <c r="S2378" s="224" t="str">
        <f t="shared" ca="1" si="336"/>
        <v/>
      </c>
      <c r="T2378" s="224" t="str">
        <f ca="1">IF(B2378="","",IF(ISERROR(MATCH($J2378,SorP!$B$1:$B$6230,0)),"",INDIRECT("'SorP'!$A$"&amp;MATCH($J2378,SorP!$B$1:$B$6230,0))))</f>
        <v/>
      </c>
      <c r="U2378" s="240"/>
      <c r="V2378" s="274" t="e">
        <f>IF(C2378="",NA(),MATCH($B2378&amp;$C2378,'Smelter Look-up'!$J:$J,0))</f>
        <v>#N/A</v>
      </c>
      <c r="W2378" s="275"/>
      <c r="X2378" s="275">
        <f t="shared" ca="1" si="337"/>
        <v>0</v>
      </c>
      <c r="Y2378" s="275"/>
      <c r="Z2378" s="275"/>
      <c r="AB2378" s="277" t="str">
        <f t="shared" si="338"/>
        <v/>
      </c>
    </row>
    <row r="2379" spans="1:28" s="276" customFormat="1" ht="20.25">
      <c r="A2379" s="330"/>
      <c r="B2379" s="216" t="str">
        <f>IF(LEN(A2379)=0,"",INDEX('Smelter Look-up'!$A:$A,MATCH($A2379,'Smelter Look-up'!$E:$E,0)))</f>
        <v/>
      </c>
      <c r="C2379" s="220" t="str">
        <f>IF(LEN(A2379)=0,"",INDEX('Smelter Look-up'!$C:$C,MATCH($A2379,'Smelter Look-up'!$E:$E,0)))</f>
        <v/>
      </c>
      <c r="D2379" s="282"/>
      <c r="E2379" s="216" t="str">
        <f ca="1">IF(ISERROR($V2379),"",OFFSET('Smelter Look-up'!$D$4,$V2379-4,0)&amp;"")</f>
        <v/>
      </c>
      <c r="F2379" s="216" t="str">
        <f ca="1">IF(ISERROR($V2379),"",OFFSET('Smelter Look-up'!$E$4,$V2379-4,0))</f>
        <v/>
      </c>
      <c r="G2379" s="216" t="str">
        <f ca="1">IF(C2379=$X$4,"Enter smelter details",IF(ISERROR($V2379),"",OFFSET('Smelter Look-up'!$F$4,$V2379-4,0)))</f>
        <v/>
      </c>
      <c r="H2379" s="217" t="str">
        <f ca="1">IF(ISERROR($V2379),"",OFFSET('Smelter Look-up'!$G$4,$V2379-4,0))</f>
        <v/>
      </c>
      <c r="I2379" s="218" t="str">
        <f ca="1">IF(ISERROR($V2379),"",OFFSET('Smelter Look-up'!$H$4,$V2379-4,0))</f>
        <v/>
      </c>
      <c r="J2379" s="218" t="str">
        <f ca="1">IF(ISERROR($V2379),"",OFFSET('Smelter Look-up'!$I$4,$V2379-4,0))</f>
        <v/>
      </c>
      <c r="K2379" s="272"/>
      <c r="L2379" s="272"/>
      <c r="M2379" s="272"/>
      <c r="N2379" s="272"/>
      <c r="O2379" s="272"/>
      <c r="P2379" s="219"/>
      <c r="Q2379" s="273"/>
      <c r="R2379" s="216" t="str">
        <f ca="1">IF(ISERROR($V2379),"",OFFSET('Smelter Look-up'!$C$4,$V2379-4,0)&amp;"")</f>
        <v/>
      </c>
      <c r="S2379" s="224" t="str">
        <f t="shared" ca="1" si="336"/>
        <v/>
      </c>
      <c r="T2379" s="224" t="str">
        <f ca="1">IF(B2379="","",IF(ISERROR(MATCH($J2379,SorP!$B$1:$B$6230,0)),"",INDIRECT("'SorP'!$A$"&amp;MATCH($J2379,SorP!$B$1:$B$6230,0))))</f>
        <v/>
      </c>
      <c r="U2379" s="240"/>
      <c r="V2379" s="274" t="e">
        <f>IF(C2379="",NA(),MATCH($B2379&amp;$C2379,'Smelter Look-up'!$J:$J,0))</f>
        <v>#N/A</v>
      </c>
      <c r="W2379" s="275"/>
      <c r="X2379" s="275">
        <f t="shared" ca="1" si="337"/>
        <v>0</v>
      </c>
      <c r="Y2379" s="275"/>
      <c r="Z2379" s="275"/>
      <c r="AB2379" s="277" t="str">
        <f t="shared" si="338"/>
        <v/>
      </c>
    </row>
    <row r="2380" spans="1:28" s="276" customFormat="1" ht="20.25">
      <c r="A2380" s="330"/>
      <c r="B2380" s="216" t="str">
        <f>IF(LEN(A2380)=0,"",INDEX('Smelter Look-up'!$A:$A,MATCH($A2380,'Smelter Look-up'!$E:$E,0)))</f>
        <v/>
      </c>
      <c r="C2380" s="220" t="str">
        <f>IF(LEN(A2380)=0,"",INDEX('Smelter Look-up'!$C:$C,MATCH($A2380,'Smelter Look-up'!$E:$E,0)))</f>
        <v/>
      </c>
      <c r="D2380" s="282"/>
      <c r="E2380" s="216" t="str">
        <f ca="1">IF(ISERROR($V2380),"",OFFSET('Smelter Look-up'!$D$4,$V2380-4,0)&amp;"")</f>
        <v/>
      </c>
      <c r="F2380" s="216" t="str">
        <f ca="1">IF(ISERROR($V2380),"",OFFSET('Smelter Look-up'!$E$4,$V2380-4,0))</f>
        <v/>
      </c>
      <c r="G2380" s="216" t="str">
        <f ca="1">IF(C2380=$X$4,"Enter smelter details",IF(ISERROR($V2380),"",OFFSET('Smelter Look-up'!$F$4,$V2380-4,0)))</f>
        <v/>
      </c>
      <c r="H2380" s="217" t="str">
        <f ca="1">IF(ISERROR($V2380),"",OFFSET('Smelter Look-up'!$G$4,$V2380-4,0))</f>
        <v/>
      </c>
      <c r="I2380" s="218" t="str">
        <f ca="1">IF(ISERROR($V2380),"",OFFSET('Smelter Look-up'!$H$4,$V2380-4,0))</f>
        <v/>
      </c>
      <c r="J2380" s="218" t="str">
        <f ca="1">IF(ISERROR($V2380),"",OFFSET('Smelter Look-up'!$I$4,$V2380-4,0))</f>
        <v/>
      </c>
      <c r="K2380" s="272"/>
      <c r="L2380" s="272"/>
      <c r="M2380" s="272"/>
      <c r="N2380" s="272"/>
      <c r="O2380" s="272"/>
      <c r="P2380" s="219"/>
      <c r="Q2380" s="273"/>
      <c r="R2380" s="216" t="str">
        <f ca="1">IF(ISERROR($V2380),"",OFFSET('Smelter Look-up'!$C$4,$V2380-4,0)&amp;"")</f>
        <v/>
      </c>
      <c r="S2380" s="224" t="str">
        <f t="shared" ca="1" si="336"/>
        <v/>
      </c>
      <c r="T2380" s="224" t="str">
        <f ca="1">IF(B2380="","",IF(ISERROR(MATCH($J2380,SorP!$B$1:$B$6230,0)),"",INDIRECT("'SorP'!$A$"&amp;MATCH($J2380,SorP!$B$1:$B$6230,0))))</f>
        <v/>
      </c>
      <c r="U2380" s="240"/>
      <c r="V2380" s="274" t="e">
        <f>IF(C2380="",NA(),MATCH($B2380&amp;$C2380,'Smelter Look-up'!$J:$J,0))</f>
        <v>#N/A</v>
      </c>
      <c r="W2380" s="275"/>
      <c r="X2380" s="275">
        <f t="shared" ca="1" si="337"/>
        <v>0</v>
      </c>
      <c r="Y2380" s="275"/>
      <c r="Z2380" s="275"/>
      <c r="AB2380" s="277" t="str">
        <f t="shared" si="338"/>
        <v/>
      </c>
    </row>
    <row r="2381" spans="1:28" s="276" customFormat="1" ht="20.25">
      <c r="A2381" s="330"/>
      <c r="B2381" s="216" t="str">
        <f>IF(LEN(A2381)=0,"",INDEX('Smelter Look-up'!$A:$A,MATCH($A2381,'Smelter Look-up'!$E:$E,0)))</f>
        <v/>
      </c>
      <c r="C2381" s="220" t="str">
        <f>IF(LEN(A2381)=0,"",INDEX('Smelter Look-up'!$C:$C,MATCH($A2381,'Smelter Look-up'!$E:$E,0)))</f>
        <v/>
      </c>
      <c r="D2381" s="282"/>
      <c r="E2381" s="216" t="str">
        <f ca="1">IF(ISERROR($V2381),"",OFFSET('Smelter Look-up'!$D$4,$V2381-4,0)&amp;"")</f>
        <v/>
      </c>
      <c r="F2381" s="216" t="str">
        <f ca="1">IF(ISERROR($V2381),"",OFFSET('Smelter Look-up'!$E$4,$V2381-4,0))</f>
        <v/>
      </c>
      <c r="G2381" s="216" t="str">
        <f ca="1">IF(C2381=$X$4,"Enter smelter details",IF(ISERROR($V2381),"",OFFSET('Smelter Look-up'!$F$4,$V2381-4,0)))</f>
        <v/>
      </c>
      <c r="H2381" s="217" t="str">
        <f ca="1">IF(ISERROR($V2381),"",OFFSET('Smelter Look-up'!$G$4,$V2381-4,0))</f>
        <v/>
      </c>
      <c r="I2381" s="218" t="str">
        <f ca="1">IF(ISERROR($V2381),"",OFFSET('Smelter Look-up'!$H$4,$V2381-4,0))</f>
        <v/>
      </c>
      <c r="J2381" s="218" t="str">
        <f ca="1">IF(ISERROR($V2381),"",OFFSET('Smelter Look-up'!$I$4,$V2381-4,0))</f>
        <v/>
      </c>
      <c r="K2381" s="272"/>
      <c r="L2381" s="272"/>
      <c r="M2381" s="272"/>
      <c r="N2381" s="272"/>
      <c r="O2381" s="272"/>
      <c r="P2381" s="219"/>
      <c r="Q2381" s="273"/>
      <c r="R2381" s="216" t="str">
        <f ca="1">IF(ISERROR($V2381),"",OFFSET('Smelter Look-up'!$C$4,$V2381-4,0)&amp;"")</f>
        <v/>
      </c>
      <c r="S2381" s="224" t="str">
        <f t="shared" ca="1" si="336"/>
        <v/>
      </c>
      <c r="T2381" s="224" t="str">
        <f ca="1">IF(B2381="","",IF(ISERROR(MATCH($J2381,SorP!$B$1:$B$6230,0)),"",INDIRECT("'SorP'!$A$"&amp;MATCH($J2381,SorP!$B$1:$B$6230,0))))</f>
        <v/>
      </c>
      <c r="U2381" s="240"/>
      <c r="V2381" s="274" t="e">
        <f>IF(C2381="",NA(),MATCH($B2381&amp;$C2381,'Smelter Look-up'!$J:$J,0))</f>
        <v>#N/A</v>
      </c>
      <c r="W2381" s="275"/>
      <c r="X2381" s="275">
        <f t="shared" ca="1" si="337"/>
        <v>0</v>
      </c>
      <c r="Y2381" s="275"/>
      <c r="Z2381" s="275"/>
      <c r="AB2381" s="277" t="str">
        <f t="shared" si="338"/>
        <v/>
      </c>
    </row>
    <row r="2382" spans="1:28" s="276" customFormat="1" ht="20.25">
      <c r="A2382" s="330"/>
      <c r="B2382" s="216" t="str">
        <f>IF(LEN(A2382)=0,"",INDEX('Smelter Look-up'!$A:$A,MATCH($A2382,'Smelter Look-up'!$E:$E,0)))</f>
        <v/>
      </c>
      <c r="C2382" s="220" t="str">
        <f>IF(LEN(A2382)=0,"",INDEX('Smelter Look-up'!$C:$C,MATCH($A2382,'Smelter Look-up'!$E:$E,0)))</f>
        <v/>
      </c>
      <c r="D2382" s="282"/>
      <c r="E2382" s="216" t="str">
        <f ca="1">IF(ISERROR($V2382),"",OFFSET('Smelter Look-up'!$D$4,$V2382-4,0)&amp;"")</f>
        <v/>
      </c>
      <c r="F2382" s="216" t="str">
        <f ca="1">IF(ISERROR($V2382),"",OFFSET('Smelter Look-up'!$E$4,$V2382-4,0))</f>
        <v/>
      </c>
      <c r="G2382" s="216" t="str">
        <f ca="1">IF(C2382=$X$4,"Enter smelter details",IF(ISERROR($V2382),"",OFFSET('Smelter Look-up'!$F$4,$V2382-4,0)))</f>
        <v/>
      </c>
      <c r="H2382" s="217" t="str">
        <f ca="1">IF(ISERROR($V2382),"",OFFSET('Smelter Look-up'!$G$4,$V2382-4,0))</f>
        <v/>
      </c>
      <c r="I2382" s="218" t="str">
        <f ca="1">IF(ISERROR($V2382),"",OFFSET('Smelter Look-up'!$H$4,$V2382-4,0))</f>
        <v/>
      </c>
      <c r="J2382" s="218" t="str">
        <f ca="1">IF(ISERROR($V2382),"",OFFSET('Smelter Look-up'!$I$4,$V2382-4,0))</f>
        <v/>
      </c>
      <c r="K2382" s="272"/>
      <c r="L2382" s="272"/>
      <c r="M2382" s="272"/>
      <c r="N2382" s="272"/>
      <c r="O2382" s="272"/>
      <c r="P2382" s="219"/>
      <c r="Q2382" s="273"/>
      <c r="R2382" s="216" t="str">
        <f ca="1">IF(ISERROR($V2382),"",OFFSET('Smelter Look-up'!$C$4,$V2382-4,0)&amp;"")</f>
        <v/>
      </c>
      <c r="S2382" s="224" t="str">
        <f t="shared" ca="1" si="336"/>
        <v/>
      </c>
      <c r="T2382" s="224" t="str">
        <f ca="1">IF(B2382="","",IF(ISERROR(MATCH($J2382,SorP!$B$1:$B$6230,0)),"",INDIRECT("'SorP'!$A$"&amp;MATCH($J2382,SorP!$B$1:$B$6230,0))))</f>
        <v/>
      </c>
      <c r="U2382" s="240"/>
      <c r="V2382" s="274" t="e">
        <f>IF(C2382="",NA(),MATCH($B2382&amp;$C2382,'Smelter Look-up'!$J:$J,0))</f>
        <v>#N/A</v>
      </c>
      <c r="W2382" s="275"/>
      <c r="X2382" s="275">
        <f t="shared" ca="1" si="337"/>
        <v>0</v>
      </c>
      <c r="Y2382" s="275"/>
      <c r="Z2382" s="275"/>
      <c r="AB2382" s="277" t="str">
        <f t="shared" si="338"/>
        <v/>
      </c>
    </row>
    <row r="2383" spans="1:28" s="276" customFormat="1" ht="20.25">
      <c r="A2383" s="330"/>
      <c r="B2383" s="216" t="str">
        <f>IF(LEN(A2383)=0,"",INDEX('Smelter Look-up'!$A:$A,MATCH($A2383,'Smelter Look-up'!$E:$E,0)))</f>
        <v/>
      </c>
      <c r="C2383" s="220" t="str">
        <f>IF(LEN(A2383)=0,"",INDEX('Smelter Look-up'!$C:$C,MATCH($A2383,'Smelter Look-up'!$E:$E,0)))</f>
        <v/>
      </c>
      <c r="D2383" s="282"/>
      <c r="E2383" s="216" t="str">
        <f ca="1">IF(ISERROR($V2383),"",OFFSET('Smelter Look-up'!$D$4,$V2383-4,0)&amp;"")</f>
        <v/>
      </c>
      <c r="F2383" s="216" t="str">
        <f ca="1">IF(ISERROR($V2383),"",OFFSET('Smelter Look-up'!$E$4,$V2383-4,0))</f>
        <v/>
      </c>
      <c r="G2383" s="216" t="str">
        <f ca="1">IF(C2383=$X$4,"Enter smelter details",IF(ISERROR($V2383),"",OFFSET('Smelter Look-up'!$F$4,$V2383-4,0)))</f>
        <v/>
      </c>
      <c r="H2383" s="217" t="str">
        <f ca="1">IF(ISERROR($V2383),"",OFFSET('Smelter Look-up'!$G$4,$V2383-4,0))</f>
        <v/>
      </c>
      <c r="I2383" s="218" t="str">
        <f ca="1">IF(ISERROR($V2383),"",OFFSET('Smelter Look-up'!$H$4,$V2383-4,0))</f>
        <v/>
      </c>
      <c r="J2383" s="218" t="str">
        <f ca="1">IF(ISERROR($V2383),"",OFFSET('Smelter Look-up'!$I$4,$V2383-4,0))</f>
        <v/>
      </c>
      <c r="K2383" s="272"/>
      <c r="L2383" s="272"/>
      <c r="M2383" s="272"/>
      <c r="N2383" s="272"/>
      <c r="O2383" s="272"/>
      <c r="P2383" s="219"/>
      <c r="Q2383" s="273"/>
      <c r="R2383" s="216" t="str">
        <f ca="1">IF(ISERROR($V2383),"",OFFSET('Smelter Look-up'!$C$4,$V2383-4,0)&amp;"")</f>
        <v/>
      </c>
      <c r="S2383" s="224" t="str">
        <f t="shared" ca="1" si="336"/>
        <v/>
      </c>
      <c r="T2383" s="224" t="str">
        <f ca="1">IF(B2383="","",IF(ISERROR(MATCH($J2383,SorP!$B$1:$B$6230,0)),"",INDIRECT("'SorP'!$A$"&amp;MATCH($J2383,SorP!$B$1:$B$6230,0))))</f>
        <v/>
      </c>
      <c r="U2383" s="240"/>
      <c r="V2383" s="274" t="e">
        <f>IF(C2383="",NA(),MATCH($B2383&amp;$C2383,'Smelter Look-up'!$J:$J,0))</f>
        <v>#N/A</v>
      </c>
      <c r="W2383" s="275"/>
      <c r="X2383" s="275">
        <f t="shared" ca="1" si="337"/>
        <v>0</v>
      </c>
      <c r="Y2383" s="275"/>
      <c r="Z2383" s="275"/>
      <c r="AB2383" s="277" t="str">
        <f t="shared" si="338"/>
        <v/>
      </c>
    </row>
    <row r="2384" spans="1:28" s="276" customFormat="1" ht="20.25">
      <c r="A2384" s="330"/>
      <c r="B2384" s="216" t="str">
        <f>IF(LEN(A2384)=0,"",INDEX('Smelter Look-up'!$A:$A,MATCH($A2384,'Smelter Look-up'!$E:$E,0)))</f>
        <v/>
      </c>
      <c r="C2384" s="220" t="str">
        <f>IF(LEN(A2384)=0,"",INDEX('Smelter Look-up'!$C:$C,MATCH($A2384,'Smelter Look-up'!$E:$E,0)))</f>
        <v/>
      </c>
      <c r="D2384" s="282"/>
      <c r="E2384" s="216" t="str">
        <f ca="1">IF(ISERROR($V2384),"",OFFSET('Smelter Look-up'!$D$4,$V2384-4,0)&amp;"")</f>
        <v/>
      </c>
      <c r="F2384" s="216" t="str">
        <f ca="1">IF(ISERROR($V2384),"",OFFSET('Smelter Look-up'!$E$4,$V2384-4,0))</f>
        <v/>
      </c>
      <c r="G2384" s="216" t="str">
        <f ca="1">IF(C2384=$X$4,"Enter smelter details",IF(ISERROR($V2384),"",OFFSET('Smelter Look-up'!$F$4,$V2384-4,0)))</f>
        <v/>
      </c>
      <c r="H2384" s="217" t="str">
        <f ca="1">IF(ISERROR($V2384),"",OFFSET('Smelter Look-up'!$G$4,$V2384-4,0))</f>
        <v/>
      </c>
      <c r="I2384" s="218" t="str">
        <f ca="1">IF(ISERROR($V2384),"",OFFSET('Smelter Look-up'!$H$4,$V2384-4,0))</f>
        <v/>
      </c>
      <c r="J2384" s="218" t="str">
        <f ca="1">IF(ISERROR($V2384),"",OFFSET('Smelter Look-up'!$I$4,$V2384-4,0))</f>
        <v/>
      </c>
      <c r="K2384" s="272"/>
      <c r="L2384" s="272"/>
      <c r="M2384" s="272"/>
      <c r="N2384" s="272"/>
      <c r="O2384" s="272"/>
      <c r="P2384" s="219"/>
      <c r="Q2384" s="273"/>
      <c r="R2384" s="216" t="str">
        <f ca="1">IF(ISERROR($V2384),"",OFFSET('Smelter Look-up'!$C$4,$V2384-4,0)&amp;"")</f>
        <v/>
      </c>
      <c r="S2384" s="224" t="str">
        <f t="shared" ca="1" si="336"/>
        <v/>
      </c>
      <c r="T2384" s="224" t="str">
        <f ca="1">IF(B2384="","",IF(ISERROR(MATCH($J2384,SorP!$B$1:$B$6230,0)),"",INDIRECT("'SorP'!$A$"&amp;MATCH($J2384,SorP!$B$1:$B$6230,0))))</f>
        <v/>
      </c>
      <c r="U2384" s="240"/>
      <c r="V2384" s="274" t="e">
        <f>IF(C2384="",NA(),MATCH($B2384&amp;$C2384,'Smelter Look-up'!$J:$J,0))</f>
        <v>#N/A</v>
      </c>
      <c r="W2384" s="275"/>
      <c r="X2384" s="275">
        <f t="shared" ca="1" si="337"/>
        <v>0</v>
      </c>
      <c r="Y2384" s="275"/>
      <c r="Z2384" s="275"/>
      <c r="AB2384" s="277" t="str">
        <f t="shared" si="338"/>
        <v/>
      </c>
    </row>
    <row r="2385" spans="1:28" s="276" customFormat="1" ht="20.25">
      <c r="A2385" s="330"/>
      <c r="B2385" s="216" t="str">
        <f>IF(LEN(A2385)=0,"",INDEX('Smelter Look-up'!$A:$A,MATCH($A2385,'Smelter Look-up'!$E:$E,0)))</f>
        <v/>
      </c>
      <c r="C2385" s="220" t="str">
        <f>IF(LEN(A2385)=0,"",INDEX('Smelter Look-up'!$C:$C,MATCH($A2385,'Smelter Look-up'!$E:$E,0)))</f>
        <v/>
      </c>
      <c r="D2385" s="282"/>
      <c r="E2385" s="216" t="str">
        <f ca="1">IF(ISERROR($V2385),"",OFFSET('Smelter Look-up'!$D$4,$V2385-4,0)&amp;"")</f>
        <v/>
      </c>
      <c r="F2385" s="216" t="str">
        <f ca="1">IF(ISERROR($V2385),"",OFFSET('Smelter Look-up'!$E$4,$V2385-4,0))</f>
        <v/>
      </c>
      <c r="G2385" s="216" t="str">
        <f ca="1">IF(C2385=$X$4,"Enter smelter details",IF(ISERROR($V2385),"",OFFSET('Smelter Look-up'!$F$4,$V2385-4,0)))</f>
        <v/>
      </c>
      <c r="H2385" s="217" t="str">
        <f ca="1">IF(ISERROR($V2385),"",OFFSET('Smelter Look-up'!$G$4,$V2385-4,0))</f>
        <v/>
      </c>
      <c r="I2385" s="218" t="str">
        <f ca="1">IF(ISERROR($V2385),"",OFFSET('Smelter Look-up'!$H$4,$V2385-4,0))</f>
        <v/>
      </c>
      <c r="J2385" s="218" t="str">
        <f ca="1">IF(ISERROR($V2385),"",OFFSET('Smelter Look-up'!$I$4,$V2385-4,0))</f>
        <v/>
      </c>
      <c r="K2385" s="272"/>
      <c r="L2385" s="272"/>
      <c r="M2385" s="272"/>
      <c r="N2385" s="272"/>
      <c r="O2385" s="272"/>
      <c r="P2385" s="219"/>
      <c r="Q2385" s="273"/>
      <c r="R2385" s="216" t="str">
        <f ca="1">IF(ISERROR($V2385),"",OFFSET('Smelter Look-up'!$C$4,$V2385-4,0)&amp;"")</f>
        <v/>
      </c>
      <c r="S2385" s="224" t="str">
        <f t="shared" ca="1" si="336"/>
        <v/>
      </c>
      <c r="T2385" s="224" t="str">
        <f ca="1">IF(B2385="","",IF(ISERROR(MATCH($J2385,SorP!$B$1:$B$6230,0)),"",INDIRECT("'SorP'!$A$"&amp;MATCH($J2385,SorP!$B$1:$B$6230,0))))</f>
        <v/>
      </c>
      <c r="U2385" s="240"/>
      <c r="V2385" s="274" t="e">
        <f>IF(C2385="",NA(),MATCH($B2385&amp;$C2385,'Smelter Look-up'!$J:$J,0))</f>
        <v>#N/A</v>
      </c>
      <c r="W2385" s="275"/>
      <c r="X2385" s="275">
        <f t="shared" ca="1" si="337"/>
        <v>0</v>
      </c>
      <c r="Y2385" s="275"/>
      <c r="Z2385" s="275"/>
      <c r="AB2385" s="277" t="str">
        <f t="shared" si="338"/>
        <v/>
      </c>
    </row>
    <row r="2386" spans="1:28" s="276" customFormat="1" ht="20.25">
      <c r="A2386" s="330"/>
      <c r="B2386" s="216" t="str">
        <f>IF(LEN(A2386)=0,"",INDEX('Smelter Look-up'!$A:$A,MATCH($A2386,'Smelter Look-up'!$E:$E,0)))</f>
        <v/>
      </c>
      <c r="C2386" s="220" t="str">
        <f>IF(LEN(A2386)=0,"",INDEX('Smelter Look-up'!$C:$C,MATCH($A2386,'Smelter Look-up'!$E:$E,0)))</f>
        <v/>
      </c>
      <c r="D2386" s="282"/>
      <c r="E2386" s="216" t="str">
        <f ca="1">IF(ISERROR($V2386),"",OFFSET('Smelter Look-up'!$D$4,$V2386-4,0)&amp;"")</f>
        <v/>
      </c>
      <c r="F2386" s="216" t="str">
        <f ca="1">IF(ISERROR($V2386),"",OFFSET('Smelter Look-up'!$E$4,$V2386-4,0))</f>
        <v/>
      </c>
      <c r="G2386" s="216" t="str">
        <f ca="1">IF(C2386=$X$4,"Enter smelter details",IF(ISERROR($V2386),"",OFFSET('Smelter Look-up'!$F$4,$V2386-4,0)))</f>
        <v/>
      </c>
      <c r="H2386" s="217" t="str">
        <f ca="1">IF(ISERROR($V2386),"",OFFSET('Smelter Look-up'!$G$4,$V2386-4,0))</f>
        <v/>
      </c>
      <c r="I2386" s="218" t="str">
        <f ca="1">IF(ISERROR($V2386),"",OFFSET('Smelter Look-up'!$H$4,$V2386-4,0))</f>
        <v/>
      </c>
      <c r="J2386" s="218" t="str">
        <f ca="1">IF(ISERROR($V2386),"",OFFSET('Smelter Look-up'!$I$4,$V2386-4,0))</f>
        <v/>
      </c>
      <c r="K2386" s="272"/>
      <c r="L2386" s="272"/>
      <c r="M2386" s="272"/>
      <c r="N2386" s="272"/>
      <c r="O2386" s="272"/>
      <c r="P2386" s="219"/>
      <c r="Q2386" s="273"/>
      <c r="R2386" s="216" t="str">
        <f ca="1">IF(ISERROR($V2386),"",OFFSET('Smelter Look-up'!$C$4,$V2386-4,0)&amp;"")</f>
        <v/>
      </c>
      <c r="S2386" s="224" t="str">
        <f t="shared" ca="1" si="336"/>
        <v/>
      </c>
      <c r="T2386" s="224" t="str">
        <f ca="1">IF(B2386="","",IF(ISERROR(MATCH($J2386,SorP!$B$1:$B$6230,0)),"",INDIRECT("'SorP'!$A$"&amp;MATCH($J2386,SorP!$B$1:$B$6230,0))))</f>
        <v/>
      </c>
      <c r="U2386" s="240"/>
      <c r="V2386" s="274" t="e">
        <f>IF(C2386="",NA(),MATCH($B2386&amp;$C2386,'Smelter Look-up'!$J:$J,0))</f>
        <v>#N/A</v>
      </c>
      <c r="W2386" s="275"/>
      <c r="X2386" s="275">
        <f t="shared" ca="1" si="337"/>
        <v>0</v>
      </c>
      <c r="Y2386" s="275"/>
      <c r="Z2386" s="275"/>
      <c r="AB2386" s="277" t="str">
        <f t="shared" si="338"/>
        <v/>
      </c>
    </row>
    <row r="2387" spans="1:28" s="276" customFormat="1" ht="20.25">
      <c r="A2387" s="330"/>
      <c r="B2387" s="216" t="str">
        <f>IF(LEN(A2387)=0,"",INDEX('Smelter Look-up'!$A:$A,MATCH($A2387,'Smelter Look-up'!$E:$E,0)))</f>
        <v/>
      </c>
      <c r="C2387" s="220" t="str">
        <f>IF(LEN(A2387)=0,"",INDEX('Smelter Look-up'!$C:$C,MATCH($A2387,'Smelter Look-up'!$E:$E,0)))</f>
        <v/>
      </c>
      <c r="D2387" s="282"/>
      <c r="E2387" s="216" t="str">
        <f ca="1">IF(ISERROR($V2387),"",OFFSET('Smelter Look-up'!$D$4,$V2387-4,0)&amp;"")</f>
        <v/>
      </c>
      <c r="F2387" s="216" t="str">
        <f ca="1">IF(ISERROR($V2387),"",OFFSET('Smelter Look-up'!$E$4,$V2387-4,0))</f>
        <v/>
      </c>
      <c r="G2387" s="216" t="str">
        <f ca="1">IF(C2387=$X$4,"Enter smelter details",IF(ISERROR($V2387),"",OFFSET('Smelter Look-up'!$F$4,$V2387-4,0)))</f>
        <v/>
      </c>
      <c r="H2387" s="217" t="str">
        <f ca="1">IF(ISERROR($V2387),"",OFFSET('Smelter Look-up'!$G$4,$V2387-4,0))</f>
        <v/>
      </c>
      <c r="I2387" s="218" t="str">
        <f ca="1">IF(ISERROR($V2387),"",OFFSET('Smelter Look-up'!$H$4,$V2387-4,0))</f>
        <v/>
      </c>
      <c r="J2387" s="218" t="str">
        <f ca="1">IF(ISERROR($V2387),"",OFFSET('Smelter Look-up'!$I$4,$V2387-4,0))</f>
        <v/>
      </c>
      <c r="K2387" s="272"/>
      <c r="L2387" s="272"/>
      <c r="M2387" s="272"/>
      <c r="N2387" s="272"/>
      <c r="O2387" s="272"/>
      <c r="P2387" s="219"/>
      <c r="Q2387" s="273"/>
      <c r="R2387" s="216" t="str">
        <f ca="1">IF(ISERROR($V2387),"",OFFSET('Smelter Look-up'!$C$4,$V2387-4,0)&amp;"")</f>
        <v/>
      </c>
      <c r="S2387" s="224" t="str">
        <f t="shared" ca="1" si="336"/>
        <v/>
      </c>
      <c r="T2387" s="224" t="str">
        <f ca="1">IF(B2387="","",IF(ISERROR(MATCH($J2387,SorP!$B$1:$B$6230,0)),"",INDIRECT("'SorP'!$A$"&amp;MATCH($J2387,SorP!$B$1:$B$6230,0))))</f>
        <v/>
      </c>
      <c r="U2387" s="240"/>
      <c r="V2387" s="274" t="e">
        <f>IF(C2387="",NA(),MATCH($B2387&amp;$C2387,'Smelter Look-up'!$J:$J,0))</f>
        <v>#N/A</v>
      </c>
      <c r="W2387" s="275"/>
      <c r="X2387" s="275">
        <f t="shared" ca="1" si="337"/>
        <v>0</v>
      </c>
      <c r="Y2387" s="275"/>
      <c r="Z2387" s="275"/>
      <c r="AB2387" s="277" t="str">
        <f t="shared" si="338"/>
        <v/>
      </c>
    </row>
    <row r="2388" spans="1:28" s="276" customFormat="1" ht="20.25">
      <c r="A2388" s="330"/>
      <c r="B2388" s="216" t="str">
        <f>IF(LEN(A2388)=0,"",INDEX('Smelter Look-up'!$A:$A,MATCH($A2388,'Smelter Look-up'!$E:$E,0)))</f>
        <v/>
      </c>
      <c r="C2388" s="220" t="str">
        <f>IF(LEN(A2388)=0,"",INDEX('Smelter Look-up'!$C:$C,MATCH($A2388,'Smelter Look-up'!$E:$E,0)))</f>
        <v/>
      </c>
      <c r="D2388" s="282"/>
      <c r="E2388" s="216" t="str">
        <f ca="1">IF(ISERROR($V2388),"",OFFSET('Smelter Look-up'!$D$4,$V2388-4,0)&amp;"")</f>
        <v/>
      </c>
      <c r="F2388" s="216" t="str">
        <f ca="1">IF(ISERROR($V2388),"",OFFSET('Smelter Look-up'!$E$4,$V2388-4,0))</f>
        <v/>
      </c>
      <c r="G2388" s="216" t="str">
        <f ca="1">IF(C2388=$X$4,"Enter smelter details",IF(ISERROR($V2388),"",OFFSET('Smelter Look-up'!$F$4,$V2388-4,0)))</f>
        <v/>
      </c>
      <c r="H2388" s="217" t="str">
        <f ca="1">IF(ISERROR($V2388),"",OFFSET('Smelter Look-up'!$G$4,$V2388-4,0))</f>
        <v/>
      </c>
      <c r="I2388" s="218" t="str">
        <f ca="1">IF(ISERROR($V2388),"",OFFSET('Smelter Look-up'!$H$4,$V2388-4,0))</f>
        <v/>
      </c>
      <c r="J2388" s="218" t="str">
        <f ca="1">IF(ISERROR($V2388),"",OFFSET('Smelter Look-up'!$I$4,$V2388-4,0))</f>
        <v/>
      </c>
      <c r="K2388" s="272"/>
      <c r="L2388" s="272"/>
      <c r="M2388" s="272"/>
      <c r="N2388" s="272"/>
      <c r="O2388" s="272"/>
      <c r="P2388" s="219"/>
      <c r="Q2388" s="273"/>
      <c r="R2388" s="216" t="str">
        <f ca="1">IF(ISERROR($V2388),"",OFFSET('Smelter Look-up'!$C$4,$V2388-4,0)&amp;"")</f>
        <v/>
      </c>
      <c r="S2388" s="224" t="str">
        <f t="shared" ca="1" si="336"/>
        <v/>
      </c>
      <c r="T2388" s="224" t="str">
        <f ca="1">IF(B2388="","",IF(ISERROR(MATCH($J2388,SorP!$B$1:$B$6230,0)),"",INDIRECT("'SorP'!$A$"&amp;MATCH($J2388,SorP!$B$1:$B$6230,0))))</f>
        <v/>
      </c>
      <c r="U2388" s="240"/>
      <c r="V2388" s="274" t="e">
        <f>IF(C2388="",NA(),MATCH($B2388&amp;$C2388,'Smelter Look-up'!$J:$J,0))</f>
        <v>#N/A</v>
      </c>
      <c r="W2388" s="275"/>
      <c r="X2388" s="275">
        <f t="shared" ca="1" si="337"/>
        <v>0</v>
      </c>
      <c r="Y2388" s="275"/>
      <c r="Z2388" s="275"/>
      <c r="AB2388" s="277" t="str">
        <f t="shared" si="338"/>
        <v/>
      </c>
    </row>
    <row r="2389" spans="1:28" s="276" customFormat="1" ht="20.25">
      <c r="A2389" s="330"/>
      <c r="B2389" s="216" t="str">
        <f>IF(LEN(A2389)=0,"",INDEX('Smelter Look-up'!$A:$A,MATCH($A2389,'Smelter Look-up'!$E:$E,0)))</f>
        <v/>
      </c>
      <c r="C2389" s="220" t="str">
        <f>IF(LEN(A2389)=0,"",INDEX('Smelter Look-up'!$C:$C,MATCH($A2389,'Smelter Look-up'!$E:$E,0)))</f>
        <v/>
      </c>
      <c r="D2389" s="282"/>
      <c r="E2389" s="216" t="str">
        <f ca="1">IF(ISERROR($V2389),"",OFFSET('Smelter Look-up'!$D$4,$V2389-4,0)&amp;"")</f>
        <v/>
      </c>
      <c r="F2389" s="216" t="str">
        <f ca="1">IF(ISERROR($V2389),"",OFFSET('Smelter Look-up'!$E$4,$V2389-4,0))</f>
        <v/>
      </c>
      <c r="G2389" s="216" t="str">
        <f ca="1">IF(C2389=$X$4,"Enter smelter details",IF(ISERROR($V2389),"",OFFSET('Smelter Look-up'!$F$4,$V2389-4,0)))</f>
        <v/>
      </c>
      <c r="H2389" s="217" t="str">
        <f ca="1">IF(ISERROR($V2389),"",OFFSET('Smelter Look-up'!$G$4,$V2389-4,0))</f>
        <v/>
      </c>
      <c r="I2389" s="218" t="str">
        <f ca="1">IF(ISERROR($V2389),"",OFFSET('Smelter Look-up'!$H$4,$V2389-4,0))</f>
        <v/>
      </c>
      <c r="J2389" s="218" t="str">
        <f ca="1">IF(ISERROR($V2389),"",OFFSET('Smelter Look-up'!$I$4,$V2389-4,0))</f>
        <v/>
      </c>
      <c r="K2389" s="272"/>
      <c r="L2389" s="272"/>
      <c r="M2389" s="272"/>
      <c r="N2389" s="272"/>
      <c r="O2389" s="272"/>
      <c r="P2389" s="219"/>
      <c r="Q2389" s="273"/>
      <c r="R2389" s="216" t="str">
        <f ca="1">IF(ISERROR($V2389),"",OFFSET('Smelter Look-up'!$C$4,$V2389-4,0)&amp;"")</f>
        <v/>
      </c>
      <c r="S2389" s="224" t="str">
        <f t="shared" ca="1" si="336"/>
        <v/>
      </c>
      <c r="T2389" s="224" t="str">
        <f ca="1">IF(B2389="","",IF(ISERROR(MATCH($J2389,SorP!$B$1:$B$6230,0)),"",INDIRECT("'SorP'!$A$"&amp;MATCH($J2389,SorP!$B$1:$B$6230,0))))</f>
        <v/>
      </c>
      <c r="U2389" s="240"/>
      <c r="V2389" s="274" t="e">
        <f>IF(C2389="",NA(),MATCH($B2389&amp;$C2389,'Smelter Look-up'!$J:$J,0))</f>
        <v>#N/A</v>
      </c>
      <c r="W2389" s="275"/>
      <c r="X2389" s="275">
        <f t="shared" ca="1" si="337"/>
        <v>0</v>
      </c>
      <c r="Y2389" s="275"/>
      <c r="Z2389" s="275"/>
      <c r="AB2389" s="277" t="str">
        <f t="shared" si="338"/>
        <v/>
      </c>
    </row>
    <row r="2390" spans="1:28" s="276" customFormat="1" ht="20.25">
      <c r="A2390" s="330"/>
      <c r="B2390" s="216" t="str">
        <f>IF(LEN(A2390)=0,"",INDEX('Smelter Look-up'!$A:$A,MATCH($A2390,'Smelter Look-up'!$E:$E,0)))</f>
        <v/>
      </c>
      <c r="C2390" s="220" t="str">
        <f>IF(LEN(A2390)=0,"",INDEX('Smelter Look-up'!$C:$C,MATCH($A2390,'Smelter Look-up'!$E:$E,0)))</f>
        <v/>
      </c>
      <c r="D2390" s="282"/>
      <c r="E2390" s="216" t="str">
        <f ca="1">IF(ISERROR($V2390),"",OFFSET('Smelter Look-up'!$D$4,$V2390-4,0)&amp;"")</f>
        <v/>
      </c>
      <c r="F2390" s="216" t="str">
        <f ca="1">IF(ISERROR($V2390),"",OFFSET('Smelter Look-up'!$E$4,$V2390-4,0))</f>
        <v/>
      </c>
      <c r="G2390" s="216" t="str">
        <f ca="1">IF(C2390=$X$4,"Enter smelter details",IF(ISERROR($V2390),"",OFFSET('Smelter Look-up'!$F$4,$V2390-4,0)))</f>
        <v/>
      </c>
      <c r="H2390" s="217" t="str">
        <f ca="1">IF(ISERROR($V2390),"",OFFSET('Smelter Look-up'!$G$4,$V2390-4,0))</f>
        <v/>
      </c>
      <c r="I2390" s="218" t="str">
        <f ca="1">IF(ISERROR($V2390),"",OFFSET('Smelter Look-up'!$H$4,$V2390-4,0))</f>
        <v/>
      </c>
      <c r="J2390" s="218" t="str">
        <f ca="1">IF(ISERROR($V2390),"",OFFSET('Smelter Look-up'!$I$4,$V2390-4,0))</f>
        <v/>
      </c>
      <c r="K2390" s="272"/>
      <c r="L2390" s="272"/>
      <c r="M2390" s="272"/>
      <c r="N2390" s="272"/>
      <c r="O2390" s="272"/>
      <c r="P2390" s="219"/>
      <c r="Q2390" s="273"/>
      <c r="R2390" s="216" t="str">
        <f ca="1">IF(ISERROR($V2390),"",OFFSET('Smelter Look-up'!$C$4,$V2390-4,0)&amp;"")</f>
        <v/>
      </c>
      <c r="S2390" s="224" t="str">
        <f t="shared" ca="1" si="336"/>
        <v/>
      </c>
      <c r="T2390" s="224" t="str">
        <f ca="1">IF(B2390="","",IF(ISERROR(MATCH($J2390,SorP!$B$1:$B$6230,0)),"",INDIRECT("'SorP'!$A$"&amp;MATCH($J2390,SorP!$B$1:$B$6230,0))))</f>
        <v/>
      </c>
      <c r="U2390" s="240"/>
      <c r="V2390" s="274" t="e">
        <f>IF(C2390="",NA(),MATCH($B2390&amp;$C2390,'Smelter Look-up'!$J:$J,0))</f>
        <v>#N/A</v>
      </c>
      <c r="W2390" s="275"/>
      <c r="X2390" s="275">
        <f t="shared" ca="1" si="337"/>
        <v>0</v>
      </c>
      <c r="Y2390" s="275"/>
      <c r="Z2390" s="275"/>
      <c r="AB2390" s="277" t="str">
        <f t="shared" si="338"/>
        <v/>
      </c>
    </row>
    <row r="2391" spans="1:28" s="276" customFormat="1" ht="20.25">
      <c r="A2391" s="330"/>
      <c r="B2391" s="216" t="str">
        <f>IF(LEN(A2391)=0,"",INDEX('Smelter Look-up'!$A:$A,MATCH($A2391,'Smelter Look-up'!$E:$E,0)))</f>
        <v/>
      </c>
      <c r="C2391" s="220" t="str">
        <f>IF(LEN(A2391)=0,"",INDEX('Smelter Look-up'!$C:$C,MATCH($A2391,'Smelter Look-up'!$E:$E,0)))</f>
        <v/>
      </c>
      <c r="D2391" s="282"/>
      <c r="E2391" s="216" t="str">
        <f ca="1">IF(ISERROR($V2391),"",OFFSET('Smelter Look-up'!$D$4,$V2391-4,0)&amp;"")</f>
        <v/>
      </c>
      <c r="F2391" s="216" t="str">
        <f ca="1">IF(ISERROR($V2391),"",OFFSET('Smelter Look-up'!$E$4,$V2391-4,0))</f>
        <v/>
      </c>
      <c r="G2391" s="216" t="str">
        <f ca="1">IF(C2391=$X$4,"Enter smelter details",IF(ISERROR($V2391),"",OFFSET('Smelter Look-up'!$F$4,$V2391-4,0)))</f>
        <v/>
      </c>
      <c r="H2391" s="217" t="str">
        <f ca="1">IF(ISERROR($V2391),"",OFFSET('Smelter Look-up'!$G$4,$V2391-4,0))</f>
        <v/>
      </c>
      <c r="I2391" s="218" t="str">
        <f ca="1">IF(ISERROR($V2391),"",OFFSET('Smelter Look-up'!$H$4,$V2391-4,0))</f>
        <v/>
      </c>
      <c r="J2391" s="218" t="str">
        <f ca="1">IF(ISERROR($V2391),"",OFFSET('Smelter Look-up'!$I$4,$V2391-4,0))</f>
        <v/>
      </c>
      <c r="K2391" s="272"/>
      <c r="L2391" s="272"/>
      <c r="M2391" s="272"/>
      <c r="N2391" s="272"/>
      <c r="O2391" s="272"/>
      <c r="P2391" s="219"/>
      <c r="Q2391" s="273"/>
      <c r="R2391" s="216" t="str">
        <f ca="1">IF(ISERROR($V2391),"",OFFSET('Smelter Look-up'!$C$4,$V2391-4,0)&amp;"")</f>
        <v/>
      </c>
      <c r="S2391" s="224" t="str">
        <f t="shared" ca="1" si="336"/>
        <v/>
      </c>
      <c r="T2391" s="224" t="str">
        <f ca="1">IF(B2391="","",IF(ISERROR(MATCH($J2391,SorP!$B$1:$B$6230,0)),"",INDIRECT("'SorP'!$A$"&amp;MATCH($J2391,SorP!$B$1:$B$6230,0))))</f>
        <v/>
      </c>
      <c r="U2391" s="240"/>
      <c r="V2391" s="274" t="e">
        <f>IF(C2391="",NA(),MATCH($B2391&amp;$C2391,'Smelter Look-up'!$J:$J,0))</f>
        <v>#N/A</v>
      </c>
      <c r="W2391" s="275"/>
      <c r="X2391" s="275">
        <f t="shared" ca="1" si="337"/>
        <v>0</v>
      </c>
      <c r="Y2391" s="275"/>
      <c r="Z2391" s="275"/>
      <c r="AB2391" s="277" t="str">
        <f t="shared" si="338"/>
        <v/>
      </c>
    </row>
    <row r="2392" spans="1:28" s="276" customFormat="1" ht="20.25">
      <c r="A2392" s="330"/>
      <c r="B2392" s="216" t="str">
        <f>IF(LEN(A2392)=0,"",INDEX('Smelter Look-up'!$A:$A,MATCH($A2392,'Smelter Look-up'!$E:$E,0)))</f>
        <v/>
      </c>
      <c r="C2392" s="220" t="str">
        <f>IF(LEN(A2392)=0,"",INDEX('Smelter Look-up'!$C:$C,MATCH($A2392,'Smelter Look-up'!$E:$E,0)))</f>
        <v/>
      </c>
      <c r="D2392" s="282"/>
      <c r="E2392" s="216" t="str">
        <f ca="1">IF(ISERROR($V2392),"",OFFSET('Smelter Look-up'!$D$4,$V2392-4,0)&amp;"")</f>
        <v/>
      </c>
      <c r="F2392" s="216" t="str">
        <f ca="1">IF(ISERROR($V2392),"",OFFSET('Smelter Look-up'!$E$4,$V2392-4,0))</f>
        <v/>
      </c>
      <c r="G2392" s="216" t="str">
        <f ca="1">IF(C2392=$X$4,"Enter smelter details",IF(ISERROR($V2392),"",OFFSET('Smelter Look-up'!$F$4,$V2392-4,0)))</f>
        <v/>
      </c>
      <c r="H2392" s="217" t="str">
        <f ca="1">IF(ISERROR($V2392),"",OFFSET('Smelter Look-up'!$G$4,$V2392-4,0))</f>
        <v/>
      </c>
      <c r="I2392" s="218" t="str">
        <f ca="1">IF(ISERROR($V2392),"",OFFSET('Smelter Look-up'!$H$4,$V2392-4,0))</f>
        <v/>
      </c>
      <c r="J2392" s="218" t="str">
        <f ca="1">IF(ISERROR($V2392),"",OFFSET('Smelter Look-up'!$I$4,$V2392-4,0))</f>
        <v/>
      </c>
      <c r="K2392" s="272"/>
      <c r="L2392" s="272"/>
      <c r="M2392" s="272"/>
      <c r="N2392" s="272"/>
      <c r="O2392" s="272"/>
      <c r="P2392" s="219"/>
      <c r="Q2392" s="273"/>
      <c r="R2392" s="216" t="str">
        <f ca="1">IF(ISERROR($V2392),"",OFFSET('Smelter Look-up'!$C$4,$V2392-4,0)&amp;"")</f>
        <v/>
      </c>
      <c r="S2392" s="224" t="str">
        <f t="shared" ca="1" si="336"/>
        <v/>
      </c>
      <c r="T2392" s="224" t="str">
        <f ca="1">IF(B2392="","",IF(ISERROR(MATCH($J2392,SorP!$B$1:$B$6230,0)),"",INDIRECT("'SorP'!$A$"&amp;MATCH($J2392,SorP!$B$1:$B$6230,0))))</f>
        <v/>
      </c>
      <c r="U2392" s="240"/>
      <c r="V2392" s="274" t="e">
        <f>IF(C2392="",NA(),MATCH($B2392&amp;$C2392,'Smelter Look-up'!$J:$J,0))</f>
        <v>#N/A</v>
      </c>
      <c r="W2392" s="275"/>
      <c r="X2392" s="275">
        <f t="shared" ca="1" si="337"/>
        <v>0</v>
      </c>
      <c r="Y2392" s="275"/>
      <c r="Z2392" s="275"/>
      <c r="AB2392" s="277" t="str">
        <f t="shared" si="338"/>
        <v/>
      </c>
    </row>
    <row r="2393" spans="1:28" s="276" customFormat="1" ht="20.25">
      <c r="A2393" s="330"/>
      <c r="B2393" s="216" t="str">
        <f>IF(LEN(A2393)=0,"",INDEX('Smelter Look-up'!$A:$A,MATCH($A2393,'Smelter Look-up'!$E:$E,0)))</f>
        <v/>
      </c>
      <c r="C2393" s="220" t="str">
        <f>IF(LEN(A2393)=0,"",INDEX('Smelter Look-up'!$C:$C,MATCH($A2393,'Smelter Look-up'!$E:$E,0)))</f>
        <v/>
      </c>
      <c r="D2393" s="282"/>
      <c r="E2393" s="216" t="str">
        <f ca="1">IF(ISERROR($V2393),"",OFFSET('Smelter Look-up'!$D$4,$V2393-4,0)&amp;"")</f>
        <v/>
      </c>
      <c r="F2393" s="216" t="str">
        <f ca="1">IF(ISERROR($V2393),"",OFFSET('Smelter Look-up'!$E$4,$V2393-4,0))</f>
        <v/>
      </c>
      <c r="G2393" s="216" t="str">
        <f ca="1">IF(C2393=$X$4,"Enter smelter details",IF(ISERROR($V2393),"",OFFSET('Smelter Look-up'!$F$4,$V2393-4,0)))</f>
        <v/>
      </c>
      <c r="H2393" s="217" t="str">
        <f ca="1">IF(ISERROR($V2393),"",OFFSET('Smelter Look-up'!$G$4,$V2393-4,0))</f>
        <v/>
      </c>
      <c r="I2393" s="218" t="str">
        <f ca="1">IF(ISERROR($V2393),"",OFFSET('Smelter Look-up'!$H$4,$V2393-4,0))</f>
        <v/>
      </c>
      <c r="J2393" s="218" t="str">
        <f ca="1">IF(ISERROR($V2393),"",OFFSET('Smelter Look-up'!$I$4,$V2393-4,0))</f>
        <v/>
      </c>
      <c r="K2393" s="272"/>
      <c r="L2393" s="272"/>
      <c r="M2393" s="272"/>
      <c r="N2393" s="272"/>
      <c r="O2393" s="272"/>
      <c r="P2393" s="219"/>
      <c r="Q2393" s="273"/>
      <c r="R2393" s="216" t="str">
        <f ca="1">IF(ISERROR($V2393),"",OFFSET('Smelter Look-up'!$C$4,$V2393-4,0)&amp;"")</f>
        <v/>
      </c>
      <c r="S2393" s="224" t="str">
        <f t="shared" ca="1" si="336"/>
        <v/>
      </c>
      <c r="T2393" s="224" t="str">
        <f ca="1">IF(B2393="","",IF(ISERROR(MATCH($J2393,SorP!$B$1:$B$6230,0)),"",INDIRECT("'SorP'!$A$"&amp;MATCH($J2393,SorP!$B$1:$B$6230,0))))</f>
        <v/>
      </c>
      <c r="U2393" s="240"/>
      <c r="V2393" s="274" t="e">
        <f>IF(C2393="",NA(),MATCH($B2393&amp;$C2393,'Smelter Look-up'!$J:$J,0))</f>
        <v>#N/A</v>
      </c>
      <c r="W2393" s="275"/>
      <c r="X2393" s="275">
        <f t="shared" ca="1" si="337"/>
        <v>0</v>
      </c>
      <c r="Y2393" s="275"/>
      <c r="Z2393" s="275"/>
      <c r="AB2393" s="277" t="str">
        <f t="shared" si="338"/>
        <v/>
      </c>
    </row>
    <row r="2394" spans="1:28" s="276" customFormat="1" ht="20.25">
      <c r="A2394" s="330"/>
      <c r="B2394" s="216" t="str">
        <f>IF(LEN(A2394)=0,"",INDEX('Smelter Look-up'!$A:$A,MATCH($A2394,'Smelter Look-up'!$E:$E,0)))</f>
        <v/>
      </c>
      <c r="C2394" s="220" t="str">
        <f>IF(LEN(A2394)=0,"",INDEX('Smelter Look-up'!$C:$C,MATCH($A2394,'Smelter Look-up'!$E:$E,0)))</f>
        <v/>
      </c>
      <c r="D2394" s="282"/>
      <c r="E2394" s="216" t="str">
        <f ca="1">IF(ISERROR($V2394),"",OFFSET('Smelter Look-up'!$D$4,$V2394-4,0)&amp;"")</f>
        <v/>
      </c>
      <c r="F2394" s="216" t="str">
        <f ca="1">IF(ISERROR($V2394),"",OFFSET('Smelter Look-up'!$E$4,$V2394-4,0))</f>
        <v/>
      </c>
      <c r="G2394" s="216" t="str">
        <f ca="1">IF(C2394=$X$4,"Enter smelter details",IF(ISERROR($V2394),"",OFFSET('Smelter Look-up'!$F$4,$V2394-4,0)))</f>
        <v/>
      </c>
      <c r="H2394" s="217" t="str">
        <f ca="1">IF(ISERROR($V2394),"",OFFSET('Smelter Look-up'!$G$4,$V2394-4,0))</f>
        <v/>
      </c>
      <c r="I2394" s="218" t="str">
        <f ca="1">IF(ISERROR($V2394),"",OFFSET('Smelter Look-up'!$H$4,$V2394-4,0))</f>
        <v/>
      </c>
      <c r="J2394" s="218" t="str">
        <f ca="1">IF(ISERROR($V2394),"",OFFSET('Smelter Look-up'!$I$4,$V2394-4,0))</f>
        <v/>
      </c>
      <c r="K2394" s="272"/>
      <c r="L2394" s="272"/>
      <c r="M2394" s="272"/>
      <c r="N2394" s="272"/>
      <c r="O2394" s="272"/>
      <c r="P2394" s="219"/>
      <c r="Q2394" s="273"/>
      <c r="R2394" s="216" t="str">
        <f ca="1">IF(ISERROR($V2394),"",OFFSET('Smelter Look-up'!$C$4,$V2394-4,0)&amp;"")</f>
        <v/>
      </c>
      <c r="S2394" s="224" t="str">
        <f t="shared" ca="1" si="336"/>
        <v/>
      </c>
      <c r="T2394" s="224" t="str">
        <f ca="1">IF(B2394="","",IF(ISERROR(MATCH($J2394,SorP!$B$1:$B$6230,0)),"",INDIRECT("'SorP'!$A$"&amp;MATCH($J2394,SorP!$B$1:$B$6230,0))))</f>
        <v/>
      </c>
      <c r="U2394" s="240"/>
      <c r="V2394" s="274" t="e">
        <f>IF(C2394="",NA(),MATCH($B2394&amp;$C2394,'Smelter Look-up'!$J:$J,0))</f>
        <v>#N/A</v>
      </c>
      <c r="W2394" s="275"/>
      <c r="X2394" s="275">
        <f t="shared" ca="1" si="337"/>
        <v>0</v>
      </c>
      <c r="Y2394" s="275"/>
      <c r="Z2394" s="275"/>
      <c r="AB2394" s="277" t="str">
        <f t="shared" si="338"/>
        <v/>
      </c>
    </row>
    <row r="2395" spans="1:28" s="276" customFormat="1" ht="20.25">
      <c r="A2395" s="330"/>
      <c r="B2395" s="216" t="str">
        <f>IF(LEN(A2395)=0,"",INDEX('Smelter Look-up'!$A:$A,MATCH($A2395,'Smelter Look-up'!$E:$E,0)))</f>
        <v/>
      </c>
      <c r="C2395" s="220" t="str">
        <f>IF(LEN(A2395)=0,"",INDEX('Smelter Look-up'!$C:$C,MATCH($A2395,'Smelter Look-up'!$E:$E,0)))</f>
        <v/>
      </c>
      <c r="D2395" s="282"/>
      <c r="E2395" s="216" t="str">
        <f ca="1">IF(ISERROR($V2395),"",OFFSET('Smelter Look-up'!$D$4,$V2395-4,0)&amp;"")</f>
        <v/>
      </c>
      <c r="F2395" s="216" t="str">
        <f ca="1">IF(ISERROR($V2395),"",OFFSET('Smelter Look-up'!$E$4,$V2395-4,0))</f>
        <v/>
      </c>
      <c r="G2395" s="216" t="str">
        <f ca="1">IF(C2395=$X$4,"Enter smelter details",IF(ISERROR($V2395),"",OFFSET('Smelter Look-up'!$F$4,$V2395-4,0)))</f>
        <v/>
      </c>
      <c r="H2395" s="217" t="str">
        <f ca="1">IF(ISERROR($V2395),"",OFFSET('Smelter Look-up'!$G$4,$V2395-4,0))</f>
        <v/>
      </c>
      <c r="I2395" s="218" t="str">
        <f ca="1">IF(ISERROR($V2395),"",OFFSET('Smelter Look-up'!$H$4,$V2395-4,0))</f>
        <v/>
      </c>
      <c r="J2395" s="218" t="str">
        <f ca="1">IF(ISERROR($V2395),"",OFFSET('Smelter Look-up'!$I$4,$V2395-4,0))</f>
        <v/>
      </c>
      <c r="K2395" s="272"/>
      <c r="L2395" s="272"/>
      <c r="M2395" s="272"/>
      <c r="N2395" s="272"/>
      <c r="O2395" s="272"/>
      <c r="P2395" s="219"/>
      <c r="Q2395" s="273"/>
      <c r="R2395" s="216" t="str">
        <f ca="1">IF(ISERROR($V2395),"",OFFSET('Smelter Look-up'!$C$4,$V2395-4,0)&amp;"")</f>
        <v/>
      </c>
      <c r="S2395" s="224" t="str">
        <f t="shared" ca="1" si="336"/>
        <v/>
      </c>
      <c r="T2395" s="224" t="str">
        <f ca="1">IF(B2395="","",IF(ISERROR(MATCH($J2395,SorP!$B$1:$B$6230,0)),"",INDIRECT("'SorP'!$A$"&amp;MATCH($J2395,SorP!$B$1:$B$6230,0))))</f>
        <v/>
      </c>
      <c r="U2395" s="240"/>
      <c r="V2395" s="274" t="e">
        <f>IF(C2395="",NA(),MATCH($B2395&amp;$C2395,'Smelter Look-up'!$J:$J,0))</f>
        <v>#N/A</v>
      </c>
      <c r="W2395" s="275"/>
      <c r="X2395" s="275">
        <f t="shared" ca="1" si="337"/>
        <v>0</v>
      </c>
      <c r="Y2395" s="275"/>
      <c r="Z2395" s="275"/>
      <c r="AB2395" s="277" t="str">
        <f t="shared" si="338"/>
        <v/>
      </c>
    </row>
    <row r="2396" spans="1:28" s="276" customFormat="1" ht="20.25">
      <c r="A2396" s="330"/>
      <c r="B2396" s="216" t="str">
        <f>IF(LEN(A2396)=0,"",INDEX('Smelter Look-up'!$A:$A,MATCH($A2396,'Smelter Look-up'!$E:$E,0)))</f>
        <v/>
      </c>
      <c r="C2396" s="220" t="str">
        <f>IF(LEN(A2396)=0,"",INDEX('Smelter Look-up'!$C:$C,MATCH($A2396,'Smelter Look-up'!$E:$E,0)))</f>
        <v/>
      </c>
      <c r="D2396" s="282"/>
      <c r="E2396" s="216" t="str">
        <f ca="1">IF(ISERROR($V2396),"",OFFSET('Smelter Look-up'!$D$4,$V2396-4,0)&amp;"")</f>
        <v/>
      </c>
      <c r="F2396" s="216" t="str">
        <f ca="1">IF(ISERROR($V2396),"",OFFSET('Smelter Look-up'!$E$4,$V2396-4,0))</f>
        <v/>
      </c>
      <c r="G2396" s="216" t="str">
        <f ca="1">IF(C2396=$X$4,"Enter smelter details",IF(ISERROR($V2396),"",OFFSET('Smelter Look-up'!$F$4,$V2396-4,0)))</f>
        <v/>
      </c>
      <c r="H2396" s="217" t="str">
        <f ca="1">IF(ISERROR($V2396),"",OFFSET('Smelter Look-up'!$G$4,$V2396-4,0))</f>
        <v/>
      </c>
      <c r="I2396" s="218" t="str">
        <f ca="1">IF(ISERROR($V2396),"",OFFSET('Smelter Look-up'!$H$4,$V2396-4,0))</f>
        <v/>
      </c>
      <c r="J2396" s="218" t="str">
        <f ca="1">IF(ISERROR($V2396),"",OFFSET('Smelter Look-up'!$I$4,$V2396-4,0))</f>
        <v/>
      </c>
      <c r="K2396" s="272"/>
      <c r="L2396" s="272"/>
      <c r="M2396" s="272"/>
      <c r="N2396" s="272"/>
      <c r="O2396" s="272"/>
      <c r="P2396" s="219"/>
      <c r="Q2396" s="273"/>
      <c r="R2396" s="216" t="str">
        <f ca="1">IF(ISERROR($V2396),"",OFFSET('Smelter Look-up'!$C$4,$V2396-4,0)&amp;"")</f>
        <v/>
      </c>
      <c r="S2396" s="224" t="str">
        <f t="shared" ref="S2396:S2426" ca="1" si="339">IF(B2396="","",IF(ISERROR(MATCH($E2396,CL,0)),"Unknown",INDIRECT("'C'!$A$"&amp;MATCH($E2396,CL,0)+1)))</f>
        <v/>
      </c>
      <c r="T2396" s="224" t="str">
        <f ca="1">IF(B2396="","",IF(ISERROR(MATCH($J2396,SorP!$B$1:$B$6230,0)),"",INDIRECT("'SorP'!$A$"&amp;MATCH($J2396,SorP!$B$1:$B$6230,0))))</f>
        <v/>
      </c>
      <c r="U2396" s="240"/>
      <c r="V2396" s="274" t="e">
        <f>IF(C2396="",NA(),MATCH($B2396&amp;$C2396,'Smelter Look-up'!$J:$J,0))</f>
        <v>#N/A</v>
      </c>
      <c r="W2396" s="275"/>
      <c r="X2396" s="275">
        <f t="shared" ref="X2396:X2426" ca="1" si="340">IF(AND(C2396="Smelter not listed",OR(LEN(D2396)=0,LEN(E2396)=0)),1,0)</f>
        <v>0</v>
      </c>
      <c r="Y2396" s="275"/>
      <c r="Z2396" s="275"/>
      <c r="AB2396" s="277" t="str">
        <f t="shared" ref="AB2396:AB2426" si="341">B2396&amp;C2396</f>
        <v/>
      </c>
    </row>
    <row r="2397" spans="1:28" s="276" customFormat="1" ht="20.25">
      <c r="A2397" s="330"/>
      <c r="B2397" s="216" t="str">
        <f>IF(LEN(A2397)=0,"",INDEX('Smelter Look-up'!$A:$A,MATCH($A2397,'Smelter Look-up'!$E:$E,0)))</f>
        <v/>
      </c>
      <c r="C2397" s="220" t="str">
        <f>IF(LEN(A2397)=0,"",INDEX('Smelter Look-up'!$C:$C,MATCH($A2397,'Smelter Look-up'!$E:$E,0)))</f>
        <v/>
      </c>
      <c r="D2397" s="282"/>
      <c r="E2397" s="216" t="str">
        <f ca="1">IF(ISERROR($V2397),"",OFFSET('Smelter Look-up'!$D$4,$V2397-4,0)&amp;"")</f>
        <v/>
      </c>
      <c r="F2397" s="216" t="str">
        <f ca="1">IF(ISERROR($V2397),"",OFFSET('Smelter Look-up'!$E$4,$V2397-4,0))</f>
        <v/>
      </c>
      <c r="G2397" s="216" t="str">
        <f ca="1">IF(C2397=$X$4,"Enter smelter details",IF(ISERROR($V2397),"",OFFSET('Smelter Look-up'!$F$4,$V2397-4,0)))</f>
        <v/>
      </c>
      <c r="H2397" s="217" t="str">
        <f ca="1">IF(ISERROR($V2397),"",OFFSET('Smelter Look-up'!$G$4,$V2397-4,0))</f>
        <v/>
      </c>
      <c r="I2397" s="218" t="str">
        <f ca="1">IF(ISERROR($V2397),"",OFFSET('Smelter Look-up'!$H$4,$V2397-4,0))</f>
        <v/>
      </c>
      <c r="J2397" s="218" t="str">
        <f ca="1">IF(ISERROR($V2397),"",OFFSET('Smelter Look-up'!$I$4,$V2397-4,0))</f>
        <v/>
      </c>
      <c r="K2397" s="272"/>
      <c r="L2397" s="272"/>
      <c r="M2397" s="272"/>
      <c r="N2397" s="272"/>
      <c r="O2397" s="272"/>
      <c r="P2397" s="219"/>
      <c r="Q2397" s="273"/>
      <c r="R2397" s="216" t="str">
        <f ca="1">IF(ISERROR($V2397),"",OFFSET('Smelter Look-up'!$C$4,$V2397-4,0)&amp;"")</f>
        <v/>
      </c>
      <c r="S2397" s="224" t="str">
        <f t="shared" ca="1" si="339"/>
        <v/>
      </c>
      <c r="T2397" s="224" t="str">
        <f ca="1">IF(B2397="","",IF(ISERROR(MATCH($J2397,SorP!$B$1:$B$6230,0)),"",INDIRECT("'SorP'!$A$"&amp;MATCH($J2397,SorP!$B$1:$B$6230,0))))</f>
        <v/>
      </c>
      <c r="U2397" s="240"/>
      <c r="V2397" s="274" t="e">
        <f>IF(C2397="",NA(),MATCH($B2397&amp;$C2397,'Smelter Look-up'!$J:$J,0))</f>
        <v>#N/A</v>
      </c>
      <c r="W2397" s="275"/>
      <c r="X2397" s="275">
        <f t="shared" ca="1" si="340"/>
        <v>0</v>
      </c>
      <c r="Y2397" s="275"/>
      <c r="Z2397" s="275"/>
      <c r="AB2397" s="277" t="str">
        <f t="shared" si="341"/>
        <v/>
      </c>
    </row>
    <row r="2398" spans="1:28" s="276" customFormat="1" ht="20.25">
      <c r="A2398" s="330"/>
      <c r="B2398" s="216" t="str">
        <f>IF(LEN(A2398)=0,"",INDEX('Smelter Look-up'!$A:$A,MATCH($A2398,'Smelter Look-up'!$E:$E,0)))</f>
        <v/>
      </c>
      <c r="C2398" s="220" t="str">
        <f>IF(LEN(A2398)=0,"",INDEX('Smelter Look-up'!$C:$C,MATCH($A2398,'Smelter Look-up'!$E:$E,0)))</f>
        <v/>
      </c>
      <c r="D2398" s="282"/>
      <c r="E2398" s="216" t="str">
        <f ca="1">IF(ISERROR($V2398),"",OFFSET('Smelter Look-up'!$D$4,$V2398-4,0)&amp;"")</f>
        <v/>
      </c>
      <c r="F2398" s="216" t="str">
        <f ca="1">IF(ISERROR($V2398),"",OFFSET('Smelter Look-up'!$E$4,$V2398-4,0))</f>
        <v/>
      </c>
      <c r="G2398" s="216" t="str">
        <f ca="1">IF(C2398=$X$4,"Enter smelter details",IF(ISERROR($V2398),"",OFFSET('Smelter Look-up'!$F$4,$V2398-4,0)))</f>
        <v/>
      </c>
      <c r="H2398" s="217" t="str">
        <f ca="1">IF(ISERROR($V2398),"",OFFSET('Smelter Look-up'!$G$4,$V2398-4,0))</f>
        <v/>
      </c>
      <c r="I2398" s="218" t="str">
        <f ca="1">IF(ISERROR($V2398),"",OFFSET('Smelter Look-up'!$H$4,$V2398-4,0))</f>
        <v/>
      </c>
      <c r="J2398" s="218" t="str">
        <f ca="1">IF(ISERROR($V2398),"",OFFSET('Smelter Look-up'!$I$4,$V2398-4,0))</f>
        <v/>
      </c>
      <c r="K2398" s="272"/>
      <c r="L2398" s="272"/>
      <c r="M2398" s="272"/>
      <c r="N2398" s="272"/>
      <c r="O2398" s="272"/>
      <c r="P2398" s="219"/>
      <c r="Q2398" s="273"/>
      <c r="R2398" s="216" t="str">
        <f ca="1">IF(ISERROR($V2398),"",OFFSET('Smelter Look-up'!$C$4,$V2398-4,0)&amp;"")</f>
        <v/>
      </c>
      <c r="S2398" s="224" t="str">
        <f t="shared" ca="1" si="339"/>
        <v/>
      </c>
      <c r="T2398" s="224" t="str">
        <f ca="1">IF(B2398="","",IF(ISERROR(MATCH($J2398,SorP!$B$1:$B$6230,0)),"",INDIRECT("'SorP'!$A$"&amp;MATCH($J2398,SorP!$B$1:$B$6230,0))))</f>
        <v/>
      </c>
      <c r="U2398" s="240"/>
      <c r="V2398" s="274" t="e">
        <f>IF(C2398="",NA(),MATCH($B2398&amp;$C2398,'Smelter Look-up'!$J:$J,0))</f>
        <v>#N/A</v>
      </c>
      <c r="W2398" s="275"/>
      <c r="X2398" s="275">
        <f t="shared" ca="1" si="340"/>
        <v>0</v>
      </c>
      <c r="Y2398" s="275"/>
      <c r="Z2398" s="275"/>
      <c r="AB2398" s="277" t="str">
        <f t="shared" si="341"/>
        <v/>
      </c>
    </row>
    <row r="2399" spans="1:28" s="276" customFormat="1" ht="20.25">
      <c r="A2399" s="330"/>
      <c r="B2399" s="216" t="str">
        <f>IF(LEN(A2399)=0,"",INDEX('Smelter Look-up'!$A:$A,MATCH($A2399,'Smelter Look-up'!$E:$E,0)))</f>
        <v/>
      </c>
      <c r="C2399" s="220" t="str">
        <f>IF(LEN(A2399)=0,"",INDEX('Smelter Look-up'!$C:$C,MATCH($A2399,'Smelter Look-up'!$E:$E,0)))</f>
        <v/>
      </c>
      <c r="D2399" s="282"/>
      <c r="E2399" s="216" t="str">
        <f ca="1">IF(ISERROR($V2399),"",OFFSET('Smelter Look-up'!$D$4,$V2399-4,0)&amp;"")</f>
        <v/>
      </c>
      <c r="F2399" s="216" t="str">
        <f ca="1">IF(ISERROR($V2399),"",OFFSET('Smelter Look-up'!$E$4,$V2399-4,0))</f>
        <v/>
      </c>
      <c r="G2399" s="216" t="str">
        <f ca="1">IF(C2399=$X$4,"Enter smelter details",IF(ISERROR($V2399),"",OFFSET('Smelter Look-up'!$F$4,$V2399-4,0)))</f>
        <v/>
      </c>
      <c r="H2399" s="217" t="str">
        <f ca="1">IF(ISERROR($V2399),"",OFFSET('Smelter Look-up'!$G$4,$V2399-4,0))</f>
        <v/>
      </c>
      <c r="I2399" s="218" t="str">
        <f ca="1">IF(ISERROR($V2399),"",OFFSET('Smelter Look-up'!$H$4,$V2399-4,0))</f>
        <v/>
      </c>
      <c r="J2399" s="218" t="str">
        <f ca="1">IF(ISERROR($V2399),"",OFFSET('Smelter Look-up'!$I$4,$V2399-4,0))</f>
        <v/>
      </c>
      <c r="K2399" s="272"/>
      <c r="L2399" s="272"/>
      <c r="M2399" s="272"/>
      <c r="N2399" s="272"/>
      <c r="O2399" s="272"/>
      <c r="P2399" s="219"/>
      <c r="Q2399" s="273"/>
      <c r="R2399" s="216" t="str">
        <f ca="1">IF(ISERROR($V2399),"",OFFSET('Smelter Look-up'!$C$4,$V2399-4,0)&amp;"")</f>
        <v/>
      </c>
      <c r="S2399" s="224" t="str">
        <f t="shared" ca="1" si="339"/>
        <v/>
      </c>
      <c r="T2399" s="224" t="str">
        <f ca="1">IF(B2399="","",IF(ISERROR(MATCH($J2399,SorP!$B$1:$B$6230,0)),"",INDIRECT("'SorP'!$A$"&amp;MATCH($J2399,SorP!$B$1:$B$6230,0))))</f>
        <v/>
      </c>
      <c r="U2399" s="240"/>
      <c r="V2399" s="274" t="e">
        <f>IF(C2399="",NA(),MATCH($B2399&amp;$C2399,'Smelter Look-up'!$J:$J,0))</f>
        <v>#N/A</v>
      </c>
      <c r="W2399" s="275"/>
      <c r="X2399" s="275">
        <f t="shared" ca="1" si="340"/>
        <v>0</v>
      </c>
      <c r="Y2399" s="275"/>
      <c r="Z2399" s="275"/>
      <c r="AB2399" s="277" t="str">
        <f t="shared" si="341"/>
        <v/>
      </c>
    </row>
    <row r="2400" spans="1:28" s="276" customFormat="1" ht="20.25">
      <c r="A2400" s="330"/>
      <c r="B2400" s="216" t="str">
        <f>IF(LEN(A2400)=0,"",INDEX('Smelter Look-up'!$A:$A,MATCH($A2400,'Smelter Look-up'!$E:$E,0)))</f>
        <v/>
      </c>
      <c r="C2400" s="220" t="str">
        <f>IF(LEN(A2400)=0,"",INDEX('Smelter Look-up'!$C:$C,MATCH($A2400,'Smelter Look-up'!$E:$E,0)))</f>
        <v/>
      </c>
      <c r="D2400" s="282"/>
      <c r="E2400" s="216" t="str">
        <f ca="1">IF(ISERROR($V2400),"",OFFSET('Smelter Look-up'!$D$4,$V2400-4,0)&amp;"")</f>
        <v/>
      </c>
      <c r="F2400" s="216" t="str">
        <f ca="1">IF(ISERROR($V2400),"",OFFSET('Smelter Look-up'!$E$4,$V2400-4,0))</f>
        <v/>
      </c>
      <c r="G2400" s="216" t="str">
        <f ca="1">IF(C2400=$X$4,"Enter smelter details",IF(ISERROR($V2400),"",OFFSET('Smelter Look-up'!$F$4,$V2400-4,0)))</f>
        <v/>
      </c>
      <c r="H2400" s="217" t="str">
        <f ca="1">IF(ISERROR($V2400),"",OFFSET('Smelter Look-up'!$G$4,$V2400-4,0))</f>
        <v/>
      </c>
      <c r="I2400" s="218" t="str">
        <f ca="1">IF(ISERROR($V2400),"",OFFSET('Smelter Look-up'!$H$4,$V2400-4,0))</f>
        <v/>
      </c>
      <c r="J2400" s="218" t="str">
        <f ca="1">IF(ISERROR($V2400),"",OFFSET('Smelter Look-up'!$I$4,$V2400-4,0))</f>
        <v/>
      </c>
      <c r="K2400" s="272"/>
      <c r="L2400" s="272"/>
      <c r="M2400" s="272"/>
      <c r="N2400" s="272"/>
      <c r="O2400" s="272"/>
      <c r="P2400" s="219"/>
      <c r="Q2400" s="273"/>
      <c r="R2400" s="216" t="str">
        <f ca="1">IF(ISERROR($V2400),"",OFFSET('Smelter Look-up'!$C$4,$V2400-4,0)&amp;"")</f>
        <v/>
      </c>
      <c r="S2400" s="224" t="str">
        <f t="shared" ca="1" si="339"/>
        <v/>
      </c>
      <c r="T2400" s="224" t="str">
        <f ca="1">IF(B2400="","",IF(ISERROR(MATCH($J2400,SorP!$B$1:$B$6230,0)),"",INDIRECT("'SorP'!$A$"&amp;MATCH($J2400,SorP!$B$1:$B$6230,0))))</f>
        <v/>
      </c>
      <c r="U2400" s="240"/>
      <c r="V2400" s="274" t="e">
        <f>IF(C2400="",NA(),MATCH($B2400&amp;$C2400,'Smelter Look-up'!$J:$J,0))</f>
        <v>#N/A</v>
      </c>
      <c r="W2400" s="275"/>
      <c r="X2400" s="275">
        <f t="shared" ca="1" si="340"/>
        <v>0</v>
      </c>
      <c r="Y2400" s="275"/>
      <c r="Z2400" s="275"/>
      <c r="AB2400" s="277" t="str">
        <f t="shared" si="341"/>
        <v/>
      </c>
    </row>
    <row r="2401" spans="1:28" s="276" customFormat="1" ht="20.25">
      <c r="A2401" s="330"/>
      <c r="B2401" s="216" t="str">
        <f>IF(LEN(A2401)=0,"",INDEX('Smelter Look-up'!$A:$A,MATCH($A2401,'Smelter Look-up'!$E:$E,0)))</f>
        <v/>
      </c>
      <c r="C2401" s="220" t="str">
        <f>IF(LEN(A2401)=0,"",INDEX('Smelter Look-up'!$C:$C,MATCH($A2401,'Smelter Look-up'!$E:$E,0)))</f>
        <v/>
      </c>
      <c r="D2401" s="282"/>
      <c r="E2401" s="216" t="str">
        <f ca="1">IF(ISERROR($V2401),"",OFFSET('Smelter Look-up'!$D$4,$V2401-4,0)&amp;"")</f>
        <v/>
      </c>
      <c r="F2401" s="216" t="str">
        <f ca="1">IF(ISERROR($V2401),"",OFFSET('Smelter Look-up'!$E$4,$V2401-4,0))</f>
        <v/>
      </c>
      <c r="G2401" s="216" t="str">
        <f ca="1">IF(C2401=$X$4,"Enter smelter details",IF(ISERROR($V2401),"",OFFSET('Smelter Look-up'!$F$4,$V2401-4,0)))</f>
        <v/>
      </c>
      <c r="H2401" s="217" t="str">
        <f ca="1">IF(ISERROR($V2401),"",OFFSET('Smelter Look-up'!$G$4,$V2401-4,0))</f>
        <v/>
      </c>
      <c r="I2401" s="218" t="str">
        <f ca="1">IF(ISERROR($V2401),"",OFFSET('Smelter Look-up'!$H$4,$V2401-4,0))</f>
        <v/>
      </c>
      <c r="J2401" s="218" t="str">
        <f ca="1">IF(ISERROR($V2401),"",OFFSET('Smelter Look-up'!$I$4,$V2401-4,0))</f>
        <v/>
      </c>
      <c r="K2401" s="272"/>
      <c r="L2401" s="272"/>
      <c r="M2401" s="272"/>
      <c r="N2401" s="272"/>
      <c r="O2401" s="272"/>
      <c r="P2401" s="219"/>
      <c r="Q2401" s="273"/>
      <c r="R2401" s="216" t="str">
        <f ca="1">IF(ISERROR($V2401),"",OFFSET('Smelter Look-up'!$C$4,$V2401-4,0)&amp;"")</f>
        <v/>
      </c>
      <c r="S2401" s="224" t="str">
        <f t="shared" ca="1" si="339"/>
        <v/>
      </c>
      <c r="T2401" s="224" t="str">
        <f ca="1">IF(B2401="","",IF(ISERROR(MATCH($J2401,SorP!$B$1:$B$6230,0)),"",INDIRECT("'SorP'!$A$"&amp;MATCH($J2401,SorP!$B$1:$B$6230,0))))</f>
        <v/>
      </c>
      <c r="U2401" s="240"/>
      <c r="V2401" s="274" t="e">
        <f>IF(C2401="",NA(),MATCH($B2401&amp;$C2401,'Smelter Look-up'!$J:$J,0))</f>
        <v>#N/A</v>
      </c>
      <c r="W2401" s="275"/>
      <c r="X2401" s="275">
        <f t="shared" ca="1" si="340"/>
        <v>0</v>
      </c>
      <c r="Y2401" s="275"/>
      <c r="Z2401" s="275"/>
      <c r="AB2401" s="277" t="str">
        <f t="shared" si="341"/>
        <v/>
      </c>
    </row>
    <row r="2402" spans="1:28" s="276" customFormat="1" ht="20.25">
      <c r="A2402" s="330"/>
      <c r="B2402" s="216" t="str">
        <f>IF(LEN(A2402)=0,"",INDEX('Smelter Look-up'!$A:$A,MATCH($A2402,'Smelter Look-up'!$E:$E,0)))</f>
        <v/>
      </c>
      <c r="C2402" s="220" t="str">
        <f>IF(LEN(A2402)=0,"",INDEX('Smelter Look-up'!$C:$C,MATCH($A2402,'Smelter Look-up'!$E:$E,0)))</f>
        <v/>
      </c>
      <c r="D2402" s="282"/>
      <c r="E2402" s="216" t="str">
        <f ca="1">IF(ISERROR($V2402),"",OFFSET('Smelter Look-up'!$D$4,$V2402-4,0)&amp;"")</f>
        <v/>
      </c>
      <c r="F2402" s="216" t="str">
        <f ca="1">IF(ISERROR($V2402),"",OFFSET('Smelter Look-up'!$E$4,$V2402-4,0))</f>
        <v/>
      </c>
      <c r="G2402" s="216" t="str">
        <f ca="1">IF(C2402=$X$4,"Enter smelter details",IF(ISERROR($V2402),"",OFFSET('Smelter Look-up'!$F$4,$V2402-4,0)))</f>
        <v/>
      </c>
      <c r="H2402" s="217" t="str">
        <f ca="1">IF(ISERROR($V2402),"",OFFSET('Smelter Look-up'!$G$4,$V2402-4,0))</f>
        <v/>
      </c>
      <c r="I2402" s="218" t="str">
        <f ca="1">IF(ISERROR($V2402),"",OFFSET('Smelter Look-up'!$H$4,$V2402-4,0))</f>
        <v/>
      </c>
      <c r="J2402" s="218" t="str">
        <f ca="1">IF(ISERROR($V2402),"",OFFSET('Smelter Look-up'!$I$4,$V2402-4,0))</f>
        <v/>
      </c>
      <c r="K2402" s="272"/>
      <c r="L2402" s="272"/>
      <c r="M2402" s="272"/>
      <c r="N2402" s="272"/>
      <c r="O2402" s="272"/>
      <c r="P2402" s="219"/>
      <c r="Q2402" s="273"/>
      <c r="R2402" s="216" t="str">
        <f ca="1">IF(ISERROR($V2402),"",OFFSET('Smelter Look-up'!$C$4,$V2402-4,0)&amp;"")</f>
        <v/>
      </c>
      <c r="S2402" s="224" t="str">
        <f t="shared" ca="1" si="339"/>
        <v/>
      </c>
      <c r="T2402" s="224" t="str">
        <f ca="1">IF(B2402="","",IF(ISERROR(MATCH($J2402,SorP!$B$1:$B$6230,0)),"",INDIRECT("'SorP'!$A$"&amp;MATCH($J2402,SorP!$B$1:$B$6230,0))))</f>
        <v/>
      </c>
      <c r="U2402" s="240"/>
      <c r="V2402" s="274" t="e">
        <f>IF(C2402="",NA(),MATCH($B2402&amp;$C2402,'Smelter Look-up'!$J:$J,0))</f>
        <v>#N/A</v>
      </c>
      <c r="W2402" s="275"/>
      <c r="X2402" s="275">
        <f t="shared" ca="1" si="340"/>
        <v>0</v>
      </c>
      <c r="Y2402" s="275"/>
      <c r="Z2402" s="275"/>
      <c r="AB2402" s="277" t="str">
        <f t="shared" si="341"/>
        <v/>
      </c>
    </row>
    <row r="2403" spans="1:28" s="276" customFormat="1" ht="20.25">
      <c r="A2403" s="330"/>
      <c r="B2403" s="216" t="str">
        <f>IF(LEN(A2403)=0,"",INDEX('Smelter Look-up'!$A:$A,MATCH($A2403,'Smelter Look-up'!$E:$E,0)))</f>
        <v/>
      </c>
      <c r="C2403" s="220" t="str">
        <f>IF(LEN(A2403)=0,"",INDEX('Smelter Look-up'!$C:$C,MATCH($A2403,'Smelter Look-up'!$E:$E,0)))</f>
        <v/>
      </c>
      <c r="D2403" s="282"/>
      <c r="E2403" s="216" t="str">
        <f ca="1">IF(ISERROR($V2403),"",OFFSET('Smelter Look-up'!$D$4,$V2403-4,0)&amp;"")</f>
        <v/>
      </c>
      <c r="F2403" s="216" t="str">
        <f ca="1">IF(ISERROR($V2403),"",OFFSET('Smelter Look-up'!$E$4,$V2403-4,0))</f>
        <v/>
      </c>
      <c r="G2403" s="216" t="str">
        <f ca="1">IF(C2403=$X$4,"Enter smelter details",IF(ISERROR($V2403),"",OFFSET('Smelter Look-up'!$F$4,$V2403-4,0)))</f>
        <v/>
      </c>
      <c r="H2403" s="217" t="str">
        <f ca="1">IF(ISERROR($V2403),"",OFFSET('Smelter Look-up'!$G$4,$V2403-4,0))</f>
        <v/>
      </c>
      <c r="I2403" s="218" t="str">
        <f ca="1">IF(ISERROR($V2403),"",OFFSET('Smelter Look-up'!$H$4,$V2403-4,0))</f>
        <v/>
      </c>
      <c r="J2403" s="218" t="str">
        <f ca="1">IF(ISERROR($V2403),"",OFFSET('Smelter Look-up'!$I$4,$V2403-4,0))</f>
        <v/>
      </c>
      <c r="K2403" s="272"/>
      <c r="L2403" s="272"/>
      <c r="M2403" s="272"/>
      <c r="N2403" s="272"/>
      <c r="O2403" s="272"/>
      <c r="P2403" s="219"/>
      <c r="Q2403" s="273"/>
      <c r="R2403" s="216" t="str">
        <f ca="1">IF(ISERROR($V2403),"",OFFSET('Smelter Look-up'!$C$4,$V2403-4,0)&amp;"")</f>
        <v/>
      </c>
      <c r="S2403" s="224" t="str">
        <f t="shared" ca="1" si="339"/>
        <v/>
      </c>
      <c r="T2403" s="224" t="str">
        <f ca="1">IF(B2403="","",IF(ISERROR(MATCH($J2403,SorP!$B$1:$B$6230,0)),"",INDIRECT("'SorP'!$A$"&amp;MATCH($J2403,SorP!$B$1:$B$6230,0))))</f>
        <v/>
      </c>
      <c r="U2403" s="240"/>
      <c r="V2403" s="274" t="e">
        <f>IF(C2403="",NA(),MATCH($B2403&amp;$C2403,'Smelter Look-up'!$J:$J,0))</f>
        <v>#N/A</v>
      </c>
      <c r="W2403" s="275"/>
      <c r="X2403" s="275">
        <f t="shared" ca="1" si="340"/>
        <v>0</v>
      </c>
      <c r="Y2403" s="275"/>
      <c r="Z2403" s="275"/>
      <c r="AB2403" s="277" t="str">
        <f t="shared" si="341"/>
        <v/>
      </c>
    </row>
    <row r="2404" spans="1:28" s="276" customFormat="1" ht="20.25">
      <c r="A2404" s="330"/>
      <c r="B2404" s="216" t="str">
        <f>IF(LEN(A2404)=0,"",INDEX('Smelter Look-up'!$A:$A,MATCH($A2404,'Smelter Look-up'!$E:$E,0)))</f>
        <v/>
      </c>
      <c r="C2404" s="220" t="str">
        <f>IF(LEN(A2404)=0,"",INDEX('Smelter Look-up'!$C:$C,MATCH($A2404,'Smelter Look-up'!$E:$E,0)))</f>
        <v/>
      </c>
      <c r="D2404" s="282"/>
      <c r="E2404" s="216" t="str">
        <f ca="1">IF(ISERROR($V2404),"",OFFSET('Smelter Look-up'!$D$4,$V2404-4,0)&amp;"")</f>
        <v/>
      </c>
      <c r="F2404" s="216" t="str">
        <f ca="1">IF(ISERROR($V2404),"",OFFSET('Smelter Look-up'!$E$4,$V2404-4,0))</f>
        <v/>
      </c>
      <c r="G2404" s="216" t="str">
        <f ca="1">IF(C2404=$X$4,"Enter smelter details",IF(ISERROR($V2404),"",OFFSET('Smelter Look-up'!$F$4,$V2404-4,0)))</f>
        <v/>
      </c>
      <c r="H2404" s="217" t="str">
        <f ca="1">IF(ISERROR($V2404),"",OFFSET('Smelter Look-up'!$G$4,$V2404-4,0))</f>
        <v/>
      </c>
      <c r="I2404" s="218" t="str">
        <f ca="1">IF(ISERROR($V2404),"",OFFSET('Smelter Look-up'!$H$4,$V2404-4,0))</f>
        <v/>
      </c>
      <c r="J2404" s="218" t="str">
        <f ca="1">IF(ISERROR($V2404),"",OFFSET('Smelter Look-up'!$I$4,$V2404-4,0))</f>
        <v/>
      </c>
      <c r="K2404" s="272"/>
      <c r="L2404" s="272"/>
      <c r="M2404" s="272"/>
      <c r="N2404" s="272"/>
      <c r="O2404" s="272"/>
      <c r="P2404" s="219"/>
      <c r="Q2404" s="273"/>
      <c r="R2404" s="216" t="str">
        <f ca="1">IF(ISERROR($V2404),"",OFFSET('Smelter Look-up'!$C$4,$V2404-4,0)&amp;"")</f>
        <v/>
      </c>
      <c r="S2404" s="224" t="str">
        <f t="shared" ca="1" si="339"/>
        <v/>
      </c>
      <c r="T2404" s="224" t="str">
        <f ca="1">IF(B2404="","",IF(ISERROR(MATCH($J2404,SorP!$B$1:$B$6230,0)),"",INDIRECT("'SorP'!$A$"&amp;MATCH($J2404,SorP!$B$1:$B$6230,0))))</f>
        <v/>
      </c>
      <c r="U2404" s="240"/>
      <c r="V2404" s="274" t="e">
        <f>IF(C2404="",NA(),MATCH($B2404&amp;$C2404,'Smelter Look-up'!$J:$J,0))</f>
        <v>#N/A</v>
      </c>
      <c r="W2404" s="275"/>
      <c r="X2404" s="275">
        <f t="shared" ca="1" si="340"/>
        <v>0</v>
      </c>
      <c r="Y2404" s="275"/>
      <c r="Z2404" s="275"/>
      <c r="AB2404" s="277" t="str">
        <f t="shared" si="341"/>
        <v/>
      </c>
    </row>
    <row r="2405" spans="1:28" s="276" customFormat="1" ht="20.25">
      <c r="A2405" s="330"/>
      <c r="B2405" s="216" t="str">
        <f>IF(LEN(A2405)=0,"",INDEX('Smelter Look-up'!$A:$A,MATCH($A2405,'Smelter Look-up'!$E:$E,0)))</f>
        <v/>
      </c>
      <c r="C2405" s="220" t="str">
        <f>IF(LEN(A2405)=0,"",INDEX('Smelter Look-up'!$C:$C,MATCH($A2405,'Smelter Look-up'!$E:$E,0)))</f>
        <v/>
      </c>
      <c r="D2405" s="282"/>
      <c r="E2405" s="216" t="str">
        <f ca="1">IF(ISERROR($V2405),"",OFFSET('Smelter Look-up'!$D$4,$V2405-4,0)&amp;"")</f>
        <v/>
      </c>
      <c r="F2405" s="216" t="str">
        <f ca="1">IF(ISERROR($V2405),"",OFFSET('Smelter Look-up'!$E$4,$V2405-4,0))</f>
        <v/>
      </c>
      <c r="G2405" s="216" t="str">
        <f ca="1">IF(C2405=$X$4,"Enter smelter details",IF(ISERROR($V2405),"",OFFSET('Smelter Look-up'!$F$4,$V2405-4,0)))</f>
        <v/>
      </c>
      <c r="H2405" s="217" t="str">
        <f ca="1">IF(ISERROR($V2405),"",OFFSET('Smelter Look-up'!$G$4,$V2405-4,0))</f>
        <v/>
      </c>
      <c r="I2405" s="218" t="str">
        <f ca="1">IF(ISERROR($V2405),"",OFFSET('Smelter Look-up'!$H$4,$V2405-4,0))</f>
        <v/>
      </c>
      <c r="J2405" s="218" t="str">
        <f ca="1">IF(ISERROR($V2405),"",OFFSET('Smelter Look-up'!$I$4,$V2405-4,0))</f>
        <v/>
      </c>
      <c r="K2405" s="272"/>
      <c r="L2405" s="272"/>
      <c r="M2405" s="272"/>
      <c r="N2405" s="272"/>
      <c r="O2405" s="272"/>
      <c r="P2405" s="219"/>
      <c r="Q2405" s="273"/>
      <c r="R2405" s="216" t="str">
        <f ca="1">IF(ISERROR($V2405),"",OFFSET('Smelter Look-up'!$C$4,$V2405-4,0)&amp;"")</f>
        <v/>
      </c>
      <c r="S2405" s="224" t="str">
        <f t="shared" ca="1" si="339"/>
        <v/>
      </c>
      <c r="T2405" s="224" t="str">
        <f ca="1">IF(B2405="","",IF(ISERROR(MATCH($J2405,SorP!$B$1:$B$6230,0)),"",INDIRECT("'SorP'!$A$"&amp;MATCH($J2405,SorP!$B$1:$B$6230,0))))</f>
        <v/>
      </c>
      <c r="U2405" s="240"/>
      <c r="V2405" s="274" t="e">
        <f>IF(C2405="",NA(),MATCH($B2405&amp;$C2405,'Smelter Look-up'!$J:$J,0))</f>
        <v>#N/A</v>
      </c>
      <c r="W2405" s="275"/>
      <c r="X2405" s="275">
        <f t="shared" ca="1" si="340"/>
        <v>0</v>
      </c>
      <c r="Y2405" s="275"/>
      <c r="Z2405" s="275"/>
      <c r="AB2405" s="277" t="str">
        <f t="shared" si="341"/>
        <v/>
      </c>
    </row>
    <row r="2406" spans="1:28" s="276" customFormat="1" ht="20.25">
      <c r="A2406" s="330"/>
      <c r="B2406" s="216" t="str">
        <f>IF(LEN(A2406)=0,"",INDEX('Smelter Look-up'!$A:$A,MATCH($A2406,'Smelter Look-up'!$E:$E,0)))</f>
        <v/>
      </c>
      <c r="C2406" s="220" t="str">
        <f>IF(LEN(A2406)=0,"",INDEX('Smelter Look-up'!$C:$C,MATCH($A2406,'Smelter Look-up'!$E:$E,0)))</f>
        <v/>
      </c>
      <c r="D2406" s="282"/>
      <c r="E2406" s="216" t="str">
        <f ca="1">IF(ISERROR($V2406),"",OFFSET('Smelter Look-up'!$D$4,$V2406-4,0)&amp;"")</f>
        <v/>
      </c>
      <c r="F2406" s="216" t="str">
        <f ca="1">IF(ISERROR($V2406),"",OFFSET('Smelter Look-up'!$E$4,$V2406-4,0))</f>
        <v/>
      </c>
      <c r="G2406" s="216" t="str">
        <f ca="1">IF(C2406=$X$4,"Enter smelter details",IF(ISERROR($V2406),"",OFFSET('Smelter Look-up'!$F$4,$V2406-4,0)))</f>
        <v/>
      </c>
      <c r="H2406" s="217" t="str">
        <f ca="1">IF(ISERROR($V2406),"",OFFSET('Smelter Look-up'!$G$4,$V2406-4,0))</f>
        <v/>
      </c>
      <c r="I2406" s="218" t="str">
        <f ca="1">IF(ISERROR($V2406),"",OFFSET('Smelter Look-up'!$H$4,$V2406-4,0))</f>
        <v/>
      </c>
      <c r="J2406" s="218" t="str">
        <f ca="1">IF(ISERROR($V2406),"",OFFSET('Smelter Look-up'!$I$4,$V2406-4,0))</f>
        <v/>
      </c>
      <c r="K2406" s="272"/>
      <c r="L2406" s="272"/>
      <c r="M2406" s="272"/>
      <c r="N2406" s="272"/>
      <c r="O2406" s="272"/>
      <c r="P2406" s="219"/>
      <c r="Q2406" s="273"/>
      <c r="R2406" s="216" t="str">
        <f ca="1">IF(ISERROR($V2406),"",OFFSET('Smelter Look-up'!$C$4,$V2406-4,0)&amp;"")</f>
        <v/>
      </c>
      <c r="S2406" s="224" t="str">
        <f t="shared" ca="1" si="339"/>
        <v/>
      </c>
      <c r="T2406" s="224" t="str">
        <f ca="1">IF(B2406="","",IF(ISERROR(MATCH($J2406,SorP!$B$1:$B$6230,0)),"",INDIRECT("'SorP'!$A$"&amp;MATCH($J2406,SorP!$B$1:$B$6230,0))))</f>
        <v/>
      </c>
      <c r="U2406" s="240"/>
      <c r="V2406" s="274" t="e">
        <f>IF(C2406="",NA(),MATCH($B2406&amp;$C2406,'Smelter Look-up'!$J:$J,0))</f>
        <v>#N/A</v>
      </c>
      <c r="W2406" s="275"/>
      <c r="X2406" s="275">
        <f t="shared" ca="1" si="340"/>
        <v>0</v>
      </c>
      <c r="Y2406" s="275"/>
      <c r="Z2406" s="275"/>
      <c r="AB2406" s="277" t="str">
        <f t="shared" si="341"/>
        <v/>
      </c>
    </row>
    <row r="2407" spans="1:28" s="276" customFormat="1" ht="20.25">
      <c r="A2407" s="330"/>
      <c r="B2407" s="216" t="str">
        <f>IF(LEN(A2407)=0,"",INDEX('Smelter Look-up'!$A:$A,MATCH($A2407,'Smelter Look-up'!$E:$E,0)))</f>
        <v/>
      </c>
      <c r="C2407" s="220" t="str">
        <f>IF(LEN(A2407)=0,"",INDEX('Smelter Look-up'!$C:$C,MATCH($A2407,'Smelter Look-up'!$E:$E,0)))</f>
        <v/>
      </c>
      <c r="D2407" s="282"/>
      <c r="E2407" s="216" t="str">
        <f ca="1">IF(ISERROR($V2407),"",OFFSET('Smelter Look-up'!$D$4,$V2407-4,0)&amp;"")</f>
        <v/>
      </c>
      <c r="F2407" s="216" t="str">
        <f ca="1">IF(ISERROR($V2407),"",OFFSET('Smelter Look-up'!$E$4,$V2407-4,0))</f>
        <v/>
      </c>
      <c r="G2407" s="216" t="str">
        <f ca="1">IF(C2407=$X$4,"Enter smelter details",IF(ISERROR($V2407),"",OFFSET('Smelter Look-up'!$F$4,$V2407-4,0)))</f>
        <v/>
      </c>
      <c r="H2407" s="217" t="str">
        <f ca="1">IF(ISERROR($V2407),"",OFFSET('Smelter Look-up'!$G$4,$V2407-4,0))</f>
        <v/>
      </c>
      <c r="I2407" s="218" t="str">
        <f ca="1">IF(ISERROR($V2407),"",OFFSET('Smelter Look-up'!$H$4,$V2407-4,0))</f>
        <v/>
      </c>
      <c r="J2407" s="218" t="str">
        <f ca="1">IF(ISERROR($V2407),"",OFFSET('Smelter Look-up'!$I$4,$V2407-4,0))</f>
        <v/>
      </c>
      <c r="K2407" s="272"/>
      <c r="L2407" s="272"/>
      <c r="M2407" s="272"/>
      <c r="N2407" s="272"/>
      <c r="O2407" s="272"/>
      <c r="P2407" s="219"/>
      <c r="Q2407" s="273"/>
      <c r="R2407" s="216" t="str">
        <f ca="1">IF(ISERROR($V2407),"",OFFSET('Smelter Look-up'!$C$4,$V2407-4,0)&amp;"")</f>
        <v/>
      </c>
      <c r="S2407" s="224" t="str">
        <f t="shared" ca="1" si="339"/>
        <v/>
      </c>
      <c r="T2407" s="224" t="str">
        <f ca="1">IF(B2407="","",IF(ISERROR(MATCH($J2407,SorP!$B$1:$B$6230,0)),"",INDIRECT("'SorP'!$A$"&amp;MATCH($J2407,SorP!$B$1:$B$6230,0))))</f>
        <v/>
      </c>
      <c r="U2407" s="240"/>
      <c r="V2407" s="274" t="e">
        <f>IF(C2407="",NA(),MATCH($B2407&amp;$C2407,'Smelter Look-up'!$J:$J,0))</f>
        <v>#N/A</v>
      </c>
      <c r="W2407" s="275"/>
      <c r="X2407" s="275">
        <f t="shared" ca="1" si="340"/>
        <v>0</v>
      </c>
      <c r="Y2407" s="275"/>
      <c r="Z2407" s="275"/>
      <c r="AB2407" s="277" t="str">
        <f t="shared" si="341"/>
        <v/>
      </c>
    </row>
    <row r="2408" spans="1:28" s="276" customFormat="1" ht="20.25">
      <c r="A2408" s="330"/>
      <c r="B2408" s="216" t="str">
        <f>IF(LEN(A2408)=0,"",INDEX('Smelter Look-up'!$A:$A,MATCH($A2408,'Smelter Look-up'!$E:$E,0)))</f>
        <v/>
      </c>
      <c r="C2408" s="220" t="str">
        <f>IF(LEN(A2408)=0,"",INDEX('Smelter Look-up'!$C:$C,MATCH($A2408,'Smelter Look-up'!$E:$E,0)))</f>
        <v/>
      </c>
      <c r="D2408" s="282"/>
      <c r="E2408" s="216" t="str">
        <f ca="1">IF(ISERROR($V2408),"",OFFSET('Smelter Look-up'!$D$4,$V2408-4,0)&amp;"")</f>
        <v/>
      </c>
      <c r="F2408" s="216" t="str">
        <f ca="1">IF(ISERROR($V2408),"",OFFSET('Smelter Look-up'!$E$4,$V2408-4,0))</f>
        <v/>
      </c>
      <c r="G2408" s="216" t="str">
        <f ca="1">IF(C2408=$X$4,"Enter smelter details",IF(ISERROR($V2408),"",OFFSET('Smelter Look-up'!$F$4,$V2408-4,0)))</f>
        <v/>
      </c>
      <c r="H2408" s="217" t="str">
        <f ca="1">IF(ISERROR($V2408),"",OFFSET('Smelter Look-up'!$G$4,$V2408-4,0))</f>
        <v/>
      </c>
      <c r="I2408" s="218" t="str">
        <f ca="1">IF(ISERROR($V2408),"",OFFSET('Smelter Look-up'!$H$4,$V2408-4,0))</f>
        <v/>
      </c>
      <c r="J2408" s="218" t="str">
        <f ca="1">IF(ISERROR($V2408),"",OFFSET('Smelter Look-up'!$I$4,$V2408-4,0))</f>
        <v/>
      </c>
      <c r="K2408" s="272"/>
      <c r="L2408" s="272"/>
      <c r="M2408" s="272"/>
      <c r="N2408" s="272"/>
      <c r="O2408" s="272"/>
      <c r="P2408" s="219"/>
      <c r="Q2408" s="273"/>
      <c r="R2408" s="216" t="str">
        <f ca="1">IF(ISERROR($V2408),"",OFFSET('Smelter Look-up'!$C$4,$V2408-4,0)&amp;"")</f>
        <v/>
      </c>
      <c r="S2408" s="224" t="str">
        <f t="shared" ca="1" si="339"/>
        <v/>
      </c>
      <c r="T2408" s="224" t="str">
        <f ca="1">IF(B2408="","",IF(ISERROR(MATCH($J2408,SorP!$B$1:$B$6230,0)),"",INDIRECT("'SorP'!$A$"&amp;MATCH($J2408,SorP!$B$1:$B$6230,0))))</f>
        <v/>
      </c>
      <c r="U2408" s="240"/>
      <c r="V2408" s="274" t="e">
        <f>IF(C2408="",NA(),MATCH($B2408&amp;$C2408,'Smelter Look-up'!$J:$J,0))</f>
        <v>#N/A</v>
      </c>
      <c r="W2408" s="275"/>
      <c r="X2408" s="275">
        <f t="shared" ca="1" si="340"/>
        <v>0</v>
      </c>
      <c r="Y2408" s="275"/>
      <c r="Z2408" s="275"/>
      <c r="AB2408" s="277" t="str">
        <f t="shared" si="341"/>
        <v/>
      </c>
    </row>
    <row r="2409" spans="1:28" s="276" customFormat="1" ht="20.25">
      <c r="A2409" s="330"/>
      <c r="B2409" s="216" t="str">
        <f>IF(LEN(A2409)=0,"",INDEX('Smelter Look-up'!$A:$A,MATCH($A2409,'Smelter Look-up'!$E:$E,0)))</f>
        <v/>
      </c>
      <c r="C2409" s="220" t="str">
        <f>IF(LEN(A2409)=0,"",INDEX('Smelter Look-up'!$C:$C,MATCH($A2409,'Smelter Look-up'!$E:$E,0)))</f>
        <v/>
      </c>
      <c r="D2409" s="282"/>
      <c r="E2409" s="216" t="str">
        <f ca="1">IF(ISERROR($V2409),"",OFFSET('Smelter Look-up'!$D$4,$V2409-4,0)&amp;"")</f>
        <v/>
      </c>
      <c r="F2409" s="216" t="str">
        <f ca="1">IF(ISERROR($V2409),"",OFFSET('Smelter Look-up'!$E$4,$V2409-4,0))</f>
        <v/>
      </c>
      <c r="G2409" s="216" t="str">
        <f ca="1">IF(C2409=$X$4,"Enter smelter details",IF(ISERROR($V2409),"",OFFSET('Smelter Look-up'!$F$4,$V2409-4,0)))</f>
        <v/>
      </c>
      <c r="H2409" s="217" t="str">
        <f ca="1">IF(ISERROR($V2409),"",OFFSET('Smelter Look-up'!$G$4,$V2409-4,0))</f>
        <v/>
      </c>
      <c r="I2409" s="218" t="str">
        <f ca="1">IF(ISERROR($V2409),"",OFFSET('Smelter Look-up'!$H$4,$V2409-4,0))</f>
        <v/>
      </c>
      <c r="J2409" s="218" t="str">
        <f ca="1">IF(ISERROR($V2409),"",OFFSET('Smelter Look-up'!$I$4,$V2409-4,0))</f>
        <v/>
      </c>
      <c r="K2409" s="272"/>
      <c r="L2409" s="272"/>
      <c r="M2409" s="272"/>
      <c r="N2409" s="272"/>
      <c r="O2409" s="272"/>
      <c r="P2409" s="219"/>
      <c r="Q2409" s="273"/>
      <c r="R2409" s="216" t="str">
        <f ca="1">IF(ISERROR($V2409),"",OFFSET('Smelter Look-up'!$C$4,$V2409-4,0)&amp;"")</f>
        <v/>
      </c>
      <c r="S2409" s="224" t="str">
        <f t="shared" ca="1" si="339"/>
        <v/>
      </c>
      <c r="T2409" s="224" t="str">
        <f ca="1">IF(B2409="","",IF(ISERROR(MATCH($J2409,SorP!$B$1:$B$6230,0)),"",INDIRECT("'SorP'!$A$"&amp;MATCH($J2409,SorP!$B$1:$B$6230,0))))</f>
        <v/>
      </c>
      <c r="U2409" s="240"/>
      <c r="V2409" s="274" t="e">
        <f>IF(C2409="",NA(),MATCH($B2409&amp;$C2409,'Smelter Look-up'!$J:$J,0))</f>
        <v>#N/A</v>
      </c>
      <c r="W2409" s="275"/>
      <c r="X2409" s="275">
        <f t="shared" ca="1" si="340"/>
        <v>0</v>
      </c>
      <c r="Y2409" s="275"/>
      <c r="Z2409" s="275"/>
      <c r="AB2409" s="277" t="str">
        <f t="shared" si="341"/>
        <v/>
      </c>
    </row>
    <row r="2410" spans="1:28" s="276" customFormat="1" ht="20.25">
      <c r="A2410" s="330"/>
      <c r="B2410" s="216" t="str">
        <f>IF(LEN(A2410)=0,"",INDEX('Smelter Look-up'!$A:$A,MATCH($A2410,'Smelter Look-up'!$E:$E,0)))</f>
        <v/>
      </c>
      <c r="C2410" s="220" t="str">
        <f>IF(LEN(A2410)=0,"",INDEX('Smelter Look-up'!$C:$C,MATCH($A2410,'Smelter Look-up'!$E:$E,0)))</f>
        <v/>
      </c>
      <c r="D2410" s="282"/>
      <c r="E2410" s="216" t="str">
        <f ca="1">IF(ISERROR($V2410),"",OFFSET('Smelter Look-up'!$D$4,$V2410-4,0)&amp;"")</f>
        <v/>
      </c>
      <c r="F2410" s="216" t="str">
        <f ca="1">IF(ISERROR($V2410),"",OFFSET('Smelter Look-up'!$E$4,$V2410-4,0))</f>
        <v/>
      </c>
      <c r="G2410" s="216" t="str">
        <f ca="1">IF(C2410=$X$4,"Enter smelter details",IF(ISERROR($V2410),"",OFFSET('Smelter Look-up'!$F$4,$V2410-4,0)))</f>
        <v/>
      </c>
      <c r="H2410" s="217" t="str">
        <f ca="1">IF(ISERROR($V2410),"",OFFSET('Smelter Look-up'!$G$4,$V2410-4,0))</f>
        <v/>
      </c>
      <c r="I2410" s="218" t="str">
        <f ca="1">IF(ISERROR($V2410),"",OFFSET('Smelter Look-up'!$H$4,$V2410-4,0))</f>
        <v/>
      </c>
      <c r="J2410" s="218" t="str">
        <f ca="1">IF(ISERROR($V2410),"",OFFSET('Smelter Look-up'!$I$4,$V2410-4,0))</f>
        <v/>
      </c>
      <c r="K2410" s="272"/>
      <c r="L2410" s="272"/>
      <c r="M2410" s="272"/>
      <c r="N2410" s="272"/>
      <c r="O2410" s="272"/>
      <c r="P2410" s="219"/>
      <c r="Q2410" s="273"/>
      <c r="R2410" s="216" t="str">
        <f ca="1">IF(ISERROR($V2410),"",OFFSET('Smelter Look-up'!$C$4,$V2410-4,0)&amp;"")</f>
        <v/>
      </c>
      <c r="S2410" s="224" t="str">
        <f t="shared" ca="1" si="339"/>
        <v/>
      </c>
      <c r="T2410" s="224" t="str">
        <f ca="1">IF(B2410="","",IF(ISERROR(MATCH($J2410,SorP!$B$1:$B$6230,0)),"",INDIRECT("'SorP'!$A$"&amp;MATCH($J2410,SorP!$B$1:$B$6230,0))))</f>
        <v/>
      </c>
      <c r="U2410" s="240"/>
      <c r="V2410" s="274" t="e">
        <f>IF(C2410="",NA(),MATCH($B2410&amp;$C2410,'Smelter Look-up'!$J:$J,0))</f>
        <v>#N/A</v>
      </c>
      <c r="W2410" s="275"/>
      <c r="X2410" s="275">
        <f t="shared" ca="1" si="340"/>
        <v>0</v>
      </c>
      <c r="Y2410" s="275"/>
      <c r="Z2410" s="275"/>
      <c r="AB2410" s="277" t="str">
        <f t="shared" si="341"/>
        <v/>
      </c>
    </row>
    <row r="2411" spans="1:28" s="276" customFormat="1" ht="20.25">
      <c r="A2411" s="330"/>
      <c r="B2411" s="216" t="str">
        <f>IF(LEN(A2411)=0,"",INDEX('Smelter Look-up'!$A:$A,MATCH($A2411,'Smelter Look-up'!$E:$E,0)))</f>
        <v/>
      </c>
      <c r="C2411" s="220" t="str">
        <f>IF(LEN(A2411)=0,"",INDEX('Smelter Look-up'!$C:$C,MATCH($A2411,'Smelter Look-up'!$E:$E,0)))</f>
        <v/>
      </c>
      <c r="D2411" s="282"/>
      <c r="E2411" s="216" t="str">
        <f ca="1">IF(ISERROR($V2411),"",OFFSET('Smelter Look-up'!$D$4,$V2411-4,0)&amp;"")</f>
        <v/>
      </c>
      <c r="F2411" s="216" t="str">
        <f ca="1">IF(ISERROR($V2411),"",OFFSET('Smelter Look-up'!$E$4,$V2411-4,0))</f>
        <v/>
      </c>
      <c r="G2411" s="216" t="str">
        <f ca="1">IF(C2411=$X$4,"Enter smelter details",IF(ISERROR($V2411),"",OFFSET('Smelter Look-up'!$F$4,$V2411-4,0)))</f>
        <v/>
      </c>
      <c r="H2411" s="217" t="str">
        <f ca="1">IF(ISERROR($V2411),"",OFFSET('Smelter Look-up'!$G$4,$V2411-4,0))</f>
        <v/>
      </c>
      <c r="I2411" s="218" t="str">
        <f ca="1">IF(ISERROR($V2411),"",OFFSET('Smelter Look-up'!$H$4,$V2411-4,0))</f>
        <v/>
      </c>
      <c r="J2411" s="218" t="str">
        <f ca="1">IF(ISERROR($V2411),"",OFFSET('Smelter Look-up'!$I$4,$V2411-4,0))</f>
        <v/>
      </c>
      <c r="K2411" s="272"/>
      <c r="L2411" s="272"/>
      <c r="M2411" s="272"/>
      <c r="N2411" s="272"/>
      <c r="O2411" s="272"/>
      <c r="P2411" s="219"/>
      <c r="Q2411" s="273"/>
      <c r="R2411" s="216" t="str">
        <f ca="1">IF(ISERROR($V2411),"",OFFSET('Smelter Look-up'!$C$4,$V2411-4,0)&amp;"")</f>
        <v/>
      </c>
      <c r="S2411" s="224" t="str">
        <f t="shared" ca="1" si="339"/>
        <v/>
      </c>
      <c r="T2411" s="224" t="str">
        <f ca="1">IF(B2411="","",IF(ISERROR(MATCH($J2411,SorP!$B$1:$B$6230,0)),"",INDIRECT("'SorP'!$A$"&amp;MATCH($J2411,SorP!$B$1:$B$6230,0))))</f>
        <v/>
      </c>
      <c r="U2411" s="240"/>
      <c r="V2411" s="274" t="e">
        <f>IF(C2411="",NA(),MATCH($B2411&amp;$C2411,'Smelter Look-up'!$J:$J,0))</f>
        <v>#N/A</v>
      </c>
      <c r="W2411" s="275"/>
      <c r="X2411" s="275">
        <f t="shared" ca="1" si="340"/>
        <v>0</v>
      </c>
      <c r="Y2411" s="275"/>
      <c r="Z2411" s="275"/>
      <c r="AB2411" s="277" t="str">
        <f t="shared" si="341"/>
        <v/>
      </c>
    </row>
    <row r="2412" spans="1:28" s="276" customFormat="1" ht="20.25">
      <c r="A2412" s="330"/>
      <c r="B2412" s="216" t="str">
        <f>IF(LEN(A2412)=0,"",INDEX('Smelter Look-up'!$A:$A,MATCH($A2412,'Smelter Look-up'!$E:$E,0)))</f>
        <v/>
      </c>
      <c r="C2412" s="220" t="str">
        <f>IF(LEN(A2412)=0,"",INDEX('Smelter Look-up'!$C:$C,MATCH($A2412,'Smelter Look-up'!$E:$E,0)))</f>
        <v/>
      </c>
      <c r="D2412" s="282"/>
      <c r="E2412" s="216" t="str">
        <f ca="1">IF(ISERROR($V2412),"",OFFSET('Smelter Look-up'!$D$4,$V2412-4,0)&amp;"")</f>
        <v/>
      </c>
      <c r="F2412" s="216" t="str">
        <f ca="1">IF(ISERROR($V2412),"",OFFSET('Smelter Look-up'!$E$4,$V2412-4,0))</f>
        <v/>
      </c>
      <c r="G2412" s="216" t="str">
        <f ca="1">IF(C2412=$X$4,"Enter smelter details",IF(ISERROR($V2412),"",OFFSET('Smelter Look-up'!$F$4,$V2412-4,0)))</f>
        <v/>
      </c>
      <c r="H2412" s="217" t="str">
        <f ca="1">IF(ISERROR($V2412),"",OFFSET('Smelter Look-up'!$G$4,$V2412-4,0))</f>
        <v/>
      </c>
      <c r="I2412" s="218" t="str">
        <f ca="1">IF(ISERROR($V2412),"",OFFSET('Smelter Look-up'!$H$4,$V2412-4,0))</f>
        <v/>
      </c>
      <c r="J2412" s="218" t="str">
        <f ca="1">IF(ISERROR($V2412),"",OFFSET('Smelter Look-up'!$I$4,$V2412-4,0))</f>
        <v/>
      </c>
      <c r="K2412" s="272"/>
      <c r="L2412" s="272"/>
      <c r="M2412" s="272"/>
      <c r="N2412" s="272"/>
      <c r="O2412" s="272"/>
      <c r="P2412" s="219"/>
      <c r="Q2412" s="273"/>
      <c r="R2412" s="216" t="str">
        <f ca="1">IF(ISERROR($V2412),"",OFFSET('Smelter Look-up'!$C$4,$V2412-4,0)&amp;"")</f>
        <v/>
      </c>
      <c r="S2412" s="224" t="str">
        <f t="shared" ca="1" si="339"/>
        <v/>
      </c>
      <c r="T2412" s="224" t="str">
        <f ca="1">IF(B2412="","",IF(ISERROR(MATCH($J2412,SorP!$B$1:$B$6230,0)),"",INDIRECT("'SorP'!$A$"&amp;MATCH($J2412,SorP!$B$1:$B$6230,0))))</f>
        <v/>
      </c>
      <c r="U2412" s="240"/>
      <c r="V2412" s="274" t="e">
        <f>IF(C2412="",NA(),MATCH($B2412&amp;$C2412,'Smelter Look-up'!$J:$J,0))</f>
        <v>#N/A</v>
      </c>
      <c r="W2412" s="275"/>
      <c r="X2412" s="275">
        <f t="shared" ca="1" si="340"/>
        <v>0</v>
      </c>
      <c r="Y2412" s="275"/>
      <c r="Z2412" s="275"/>
      <c r="AB2412" s="277" t="str">
        <f t="shared" si="341"/>
        <v/>
      </c>
    </row>
    <row r="2413" spans="1:28" s="276" customFormat="1" ht="20.25">
      <c r="A2413" s="330"/>
      <c r="B2413" s="216" t="str">
        <f>IF(LEN(A2413)=0,"",INDEX('Smelter Look-up'!$A:$A,MATCH($A2413,'Smelter Look-up'!$E:$E,0)))</f>
        <v/>
      </c>
      <c r="C2413" s="220" t="str">
        <f>IF(LEN(A2413)=0,"",INDEX('Smelter Look-up'!$C:$C,MATCH($A2413,'Smelter Look-up'!$E:$E,0)))</f>
        <v/>
      </c>
      <c r="D2413" s="282"/>
      <c r="E2413" s="216" t="str">
        <f ca="1">IF(ISERROR($V2413),"",OFFSET('Smelter Look-up'!$D$4,$V2413-4,0)&amp;"")</f>
        <v/>
      </c>
      <c r="F2413" s="216" t="str">
        <f ca="1">IF(ISERROR($V2413),"",OFFSET('Smelter Look-up'!$E$4,$V2413-4,0))</f>
        <v/>
      </c>
      <c r="G2413" s="216" t="str">
        <f ca="1">IF(C2413=$X$4,"Enter smelter details",IF(ISERROR($V2413),"",OFFSET('Smelter Look-up'!$F$4,$V2413-4,0)))</f>
        <v/>
      </c>
      <c r="H2413" s="217" t="str">
        <f ca="1">IF(ISERROR($V2413),"",OFFSET('Smelter Look-up'!$G$4,$V2413-4,0))</f>
        <v/>
      </c>
      <c r="I2413" s="218" t="str">
        <f ca="1">IF(ISERROR($V2413),"",OFFSET('Smelter Look-up'!$H$4,$V2413-4,0))</f>
        <v/>
      </c>
      <c r="J2413" s="218" t="str">
        <f ca="1">IF(ISERROR($V2413),"",OFFSET('Smelter Look-up'!$I$4,$V2413-4,0))</f>
        <v/>
      </c>
      <c r="K2413" s="272"/>
      <c r="L2413" s="272"/>
      <c r="M2413" s="272"/>
      <c r="N2413" s="272"/>
      <c r="O2413" s="272"/>
      <c r="P2413" s="219"/>
      <c r="Q2413" s="273"/>
      <c r="R2413" s="216" t="str">
        <f ca="1">IF(ISERROR($V2413),"",OFFSET('Smelter Look-up'!$C$4,$V2413-4,0)&amp;"")</f>
        <v/>
      </c>
      <c r="S2413" s="224" t="str">
        <f t="shared" ca="1" si="339"/>
        <v/>
      </c>
      <c r="T2413" s="224" t="str">
        <f ca="1">IF(B2413="","",IF(ISERROR(MATCH($J2413,SorP!$B$1:$B$6230,0)),"",INDIRECT("'SorP'!$A$"&amp;MATCH($J2413,SorP!$B$1:$B$6230,0))))</f>
        <v/>
      </c>
      <c r="U2413" s="240"/>
      <c r="V2413" s="274" t="e">
        <f>IF(C2413="",NA(),MATCH($B2413&amp;$C2413,'Smelter Look-up'!$J:$J,0))</f>
        <v>#N/A</v>
      </c>
      <c r="W2413" s="275"/>
      <c r="X2413" s="275">
        <f t="shared" ca="1" si="340"/>
        <v>0</v>
      </c>
      <c r="Y2413" s="275"/>
      <c r="Z2413" s="275"/>
      <c r="AB2413" s="277" t="str">
        <f t="shared" si="341"/>
        <v/>
      </c>
    </row>
    <row r="2414" spans="1:28" s="276" customFormat="1" ht="20.25">
      <c r="A2414" s="330"/>
      <c r="B2414" s="216" t="str">
        <f>IF(LEN(A2414)=0,"",INDEX('Smelter Look-up'!$A:$A,MATCH($A2414,'Smelter Look-up'!$E:$E,0)))</f>
        <v/>
      </c>
      <c r="C2414" s="220" t="str">
        <f>IF(LEN(A2414)=0,"",INDEX('Smelter Look-up'!$C:$C,MATCH($A2414,'Smelter Look-up'!$E:$E,0)))</f>
        <v/>
      </c>
      <c r="D2414" s="282"/>
      <c r="E2414" s="216" t="str">
        <f ca="1">IF(ISERROR($V2414),"",OFFSET('Smelter Look-up'!$D$4,$V2414-4,0)&amp;"")</f>
        <v/>
      </c>
      <c r="F2414" s="216" t="str">
        <f ca="1">IF(ISERROR($V2414),"",OFFSET('Smelter Look-up'!$E$4,$V2414-4,0))</f>
        <v/>
      </c>
      <c r="G2414" s="216" t="str">
        <f ca="1">IF(C2414=$X$4,"Enter smelter details",IF(ISERROR($V2414),"",OFFSET('Smelter Look-up'!$F$4,$V2414-4,0)))</f>
        <v/>
      </c>
      <c r="H2414" s="217" t="str">
        <f ca="1">IF(ISERROR($V2414),"",OFFSET('Smelter Look-up'!$G$4,$V2414-4,0))</f>
        <v/>
      </c>
      <c r="I2414" s="218" t="str">
        <f ca="1">IF(ISERROR($V2414),"",OFFSET('Smelter Look-up'!$H$4,$V2414-4,0))</f>
        <v/>
      </c>
      <c r="J2414" s="218" t="str">
        <f ca="1">IF(ISERROR($V2414),"",OFFSET('Smelter Look-up'!$I$4,$V2414-4,0))</f>
        <v/>
      </c>
      <c r="K2414" s="272"/>
      <c r="L2414" s="272"/>
      <c r="M2414" s="272"/>
      <c r="N2414" s="272"/>
      <c r="O2414" s="272"/>
      <c r="P2414" s="219"/>
      <c r="Q2414" s="273"/>
      <c r="R2414" s="216" t="str">
        <f ca="1">IF(ISERROR($V2414),"",OFFSET('Smelter Look-up'!$C$4,$V2414-4,0)&amp;"")</f>
        <v/>
      </c>
      <c r="S2414" s="224" t="str">
        <f t="shared" ca="1" si="339"/>
        <v/>
      </c>
      <c r="T2414" s="224" t="str">
        <f ca="1">IF(B2414="","",IF(ISERROR(MATCH($J2414,SorP!$B$1:$B$6230,0)),"",INDIRECT("'SorP'!$A$"&amp;MATCH($J2414,SorP!$B$1:$B$6230,0))))</f>
        <v/>
      </c>
      <c r="U2414" s="240"/>
      <c r="V2414" s="274" t="e">
        <f>IF(C2414="",NA(),MATCH($B2414&amp;$C2414,'Smelter Look-up'!$J:$J,0))</f>
        <v>#N/A</v>
      </c>
      <c r="W2414" s="275"/>
      <c r="X2414" s="275">
        <f t="shared" ca="1" si="340"/>
        <v>0</v>
      </c>
      <c r="Y2414" s="275"/>
      <c r="Z2414" s="275"/>
      <c r="AB2414" s="277" t="str">
        <f t="shared" si="341"/>
        <v/>
      </c>
    </row>
    <row r="2415" spans="1:28" s="276" customFormat="1" ht="20.25">
      <c r="A2415" s="330"/>
      <c r="B2415" s="216" t="str">
        <f>IF(LEN(A2415)=0,"",INDEX('Smelter Look-up'!$A:$A,MATCH($A2415,'Smelter Look-up'!$E:$E,0)))</f>
        <v/>
      </c>
      <c r="C2415" s="220" t="str">
        <f>IF(LEN(A2415)=0,"",INDEX('Smelter Look-up'!$C:$C,MATCH($A2415,'Smelter Look-up'!$E:$E,0)))</f>
        <v/>
      </c>
      <c r="D2415" s="282"/>
      <c r="E2415" s="216" t="str">
        <f ca="1">IF(ISERROR($V2415),"",OFFSET('Smelter Look-up'!$D$4,$V2415-4,0)&amp;"")</f>
        <v/>
      </c>
      <c r="F2415" s="216" t="str">
        <f ca="1">IF(ISERROR($V2415),"",OFFSET('Smelter Look-up'!$E$4,$V2415-4,0))</f>
        <v/>
      </c>
      <c r="G2415" s="216" t="str">
        <f ca="1">IF(C2415=$X$4,"Enter smelter details",IF(ISERROR($V2415),"",OFFSET('Smelter Look-up'!$F$4,$V2415-4,0)))</f>
        <v/>
      </c>
      <c r="H2415" s="217" t="str">
        <f ca="1">IF(ISERROR($V2415),"",OFFSET('Smelter Look-up'!$G$4,$V2415-4,0))</f>
        <v/>
      </c>
      <c r="I2415" s="218" t="str">
        <f ca="1">IF(ISERROR($V2415),"",OFFSET('Smelter Look-up'!$H$4,$V2415-4,0))</f>
        <v/>
      </c>
      <c r="J2415" s="218" t="str">
        <f ca="1">IF(ISERROR($V2415),"",OFFSET('Smelter Look-up'!$I$4,$V2415-4,0))</f>
        <v/>
      </c>
      <c r="K2415" s="272"/>
      <c r="L2415" s="272"/>
      <c r="M2415" s="272"/>
      <c r="N2415" s="272"/>
      <c r="O2415" s="272"/>
      <c r="P2415" s="219"/>
      <c r="Q2415" s="273"/>
      <c r="R2415" s="216" t="str">
        <f ca="1">IF(ISERROR($V2415),"",OFFSET('Smelter Look-up'!$C$4,$V2415-4,0)&amp;"")</f>
        <v/>
      </c>
      <c r="S2415" s="224" t="str">
        <f t="shared" ca="1" si="339"/>
        <v/>
      </c>
      <c r="T2415" s="224" t="str">
        <f ca="1">IF(B2415="","",IF(ISERROR(MATCH($J2415,SorP!$B$1:$B$6230,0)),"",INDIRECT("'SorP'!$A$"&amp;MATCH($J2415,SorP!$B$1:$B$6230,0))))</f>
        <v/>
      </c>
      <c r="U2415" s="240"/>
      <c r="V2415" s="274" t="e">
        <f>IF(C2415="",NA(),MATCH($B2415&amp;$C2415,'Smelter Look-up'!$J:$J,0))</f>
        <v>#N/A</v>
      </c>
      <c r="W2415" s="275"/>
      <c r="X2415" s="275">
        <f t="shared" ca="1" si="340"/>
        <v>0</v>
      </c>
      <c r="Y2415" s="275"/>
      <c r="Z2415" s="275"/>
      <c r="AB2415" s="277" t="str">
        <f t="shared" si="341"/>
        <v/>
      </c>
    </row>
    <row r="2416" spans="1:28" s="276" customFormat="1" ht="20.25">
      <c r="A2416" s="330"/>
      <c r="B2416" s="216" t="str">
        <f>IF(LEN(A2416)=0,"",INDEX('Smelter Look-up'!$A:$A,MATCH($A2416,'Smelter Look-up'!$E:$E,0)))</f>
        <v/>
      </c>
      <c r="C2416" s="220" t="str">
        <f>IF(LEN(A2416)=0,"",INDEX('Smelter Look-up'!$C:$C,MATCH($A2416,'Smelter Look-up'!$E:$E,0)))</f>
        <v/>
      </c>
      <c r="D2416" s="282"/>
      <c r="E2416" s="216" t="str">
        <f ca="1">IF(ISERROR($V2416),"",OFFSET('Smelter Look-up'!$D$4,$V2416-4,0)&amp;"")</f>
        <v/>
      </c>
      <c r="F2416" s="216" t="str">
        <f ca="1">IF(ISERROR($V2416),"",OFFSET('Smelter Look-up'!$E$4,$V2416-4,0))</f>
        <v/>
      </c>
      <c r="G2416" s="216" t="str">
        <f ca="1">IF(C2416=$X$4,"Enter smelter details",IF(ISERROR($V2416),"",OFFSET('Smelter Look-up'!$F$4,$V2416-4,0)))</f>
        <v/>
      </c>
      <c r="H2416" s="217" t="str">
        <f ca="1">IF(ISERROR($V2416),"",OFFSET('Smelter Look-up'!$G$4,$V2416-4,0))</f>
        <v/>
      </c>
      <c r="I2416" s="218" t="str">
        <f ca="1">IF(ISERROR($V2416),"",OFFSET('Smelter Look-up'!$H$4,$V2416-4,0))</f>
        <v/>
      </c>
      <c r="J2416" s="218" t="str">
        <f ca="1">IF(ISERROR($V2416),"",OFFSET('Smelter Look-up'!$I$4,$V2416-4,0))</f>
        <v/>
      </c>
      <c r="K2416" s="272"/>
      <c r="L2416" s="272"/>
      <c r="M2416" s="272"/>
      <c r="N2416" s="272"/>
      <c r="O2416" s="272"/>
      <c r="P2416" s="219"/>
      <c r="Q2416" s="273"/>
      <c r="R2416" s="216" t="str">
        <f ca="1">IF(ISERROR($V2416),"",OFFSET('Smelter Look-up'!$C$4,$V2416-4,0)&amp;"")</f>
        <v/>
      </c>
      <c r="S2416" s="224" t="str">
        <f t="shared" ca="1" si="339"/>
        <v/>
      </c>
      <c r="T2416" s="224" t="str">
        <f ca="1">IF(B2416="","",IF(ISERROR(MATCH($J2416,SorP!$B$1:$B$6230,0)),"",INDIRECT("'SorP'!$A$"&amp;MATCH($J2416,SorP!$B$1:$B$6230,0))))</f>
        <v/>
      </c>
      <c r="U2416" s="240"/>
      <c r="V2416" s="274" t="e">
        <f>IF(C2416="",NA(),MATCH($B2416&amp;$C2416,'Smelter Look-up'!$J:$J,0))</f>
        <v>#N/A</v>
      </c>
      <c r="W2416" s="275"/>
      <c r="X2416" s="275">
        <f t="shared" ca="1" si="340"/>
        <v>0</v>
      </c>
      <c r="Y2416" s="275"/>
      <c r="Z2416" s="275"/>
      <c r="AB2416" s="277" t="str">
        <f t="shared" si="341"/>
        <v/>
      </c>
    </row>
    <row r="2417" spans="1:28" s="276" customFormat="1" ht="20.25">
      <c r="A2417" s="330"/>
      <c r="B2417" s="216" t="str">
        <f>IF(LEN(A2417)=0,"",INDEX('Smelter Look-up'!$A:$A,MATCH($A2417,'Smelter Look-up'!$E:$E,0)))</f>
        <v/>
      </c>
      <c r="C2417" s="220" t="str">
        <f>IF(LEN(A2417)=0,"",INDEX('Smelter Look-up'!$C:$C,MATCH($A2417,'Smelter Look-up'!$E:$E,0)))</f>
        <v/>
      </c>
      <c r="D2417" s="282"/>
      <c r="E2417" s="216" t="str">
        <f ca="1">IF(ISERROR($V2417),"",OFFSET('Smelter Look-up'!$D$4,$V2417-4,0)&amp;"")</f>
        <v/>
      </c>
      <c r="F2417" s="216" t="str">
        <f ca="1">IF(ISERROR($V2417),"",OFFSET('Smelter Look-up'!$E$4,$V2417-4,0))</f>
        <v/>
      </c>
      <c r="G2417" s="216" t="str">
        <f ca="1">IF(C2417=$X$4,"Enter smelter details",IF(ISERROR($V2417),"",OFFSET('Smelter Look-up'!$F$4,$V2417-4,0)))</f>
        <v/>
      </c>
      <c r="H2417" s="217" t="str">
        <f ca="1">IF(ISERROR($V2417),"",OFFSET('Smelter Look-up'!$G$4,$V2417-4,0))</f>
        <v/>
      </c>
      <c r="I2417" s="218" t="str">
        <f ca="1">IF(ISERROR($V2417),"",OFFSET('Smelter Look-up'!$H$4,$V2417-4,0))</f>
        <v/>
      </c>
      <c r="J2417" s="218" t="str">
        <f ca="1">IF(ISERROR($V2417),"",OFFSET('Smelter Look-up'!$I$4,$V2417-4,0))</f>
        <v/>
      </c>
      <c r="K2417" s="272"/>
      <c r="L2417" s="272"/>
      <c r="M2417" s="272"/>
      <c r="N2417" s="272"/>
      <c r="O2417" s="272"/>
      <c r="P2417" s="219"/>
      <c r="Q2417" s="273"/>
      <c r="R2417" s="216" t="str">
        <f ca="1">IF(ISERROR($V2417),"",OFFSET('Smelter Look-up'!$C$4,$V2417-4,0)&amp;"")</f>
        <v/>
      </c>
      <c r="S2417" s="224" t="str">
        <f t="shared" ca="1" si="339"/>
        <v/>
      </c>
      <c r="T2417" s="224" t="str">
        <f ca="1">IF(B2417="","",IF(ISERROR(MATCH($J2417,SorP!$B$1:$B$6230,0)),"",INDIRECT("'SorP'!$A$"&amp;MATCH($J2417,SorP!$B$1:$B$6230,0))))</f>
        <v/>
      </c>
      <c r="U2417" s="240"/>
      <c r="V2417" s="274" t="e">
        <f>IF(C2417="",NA(),MATCH($B2417&amp;$C2417,'Smelter Look-up'!$J:$J,0))</f>
        <v>#N/A</v>
      </c>
      <c r="W2417" s="275"/>
      <c r="X2417" s="275">
        <f t="shared" ca="1" si="340"/>
        <v>0</v>
      </c>
      <c r="Y2417" s="275"/>
      <c r="Z2417" s="275"/>
      <c r="AB2417" s="277" t="str">
        <f t="shared" si="341"/>
        <v/>
      </c>
    </row>
    <row r="2418" spans="1:28" s="276" customFormat="1" ht="20.25">
      <c r="A2418" s="330"/>
      <c r="B2418" s="216" t="str">
        <f>IF(LEN(A2418)=0,"",INDEX('Smelter Look-up'!$A:$A,MATCH($A2418,'Smelter Look-up'!$E:$E,0)))</f>
        <v/>
      </c>
      <c r="C2418" s="220" t="str">
        <f>IF(LEN(A2418)=0,"",INDEX('Smelter Look-up'!$C:$C,MATCH($A2418,'Smelter Look-up'!$E:$E,0)))</f>
        <v/>
      </c>
      <c r="D2418" s="282"/>
      <c r="E2418" s="216" t="str">
        <f ca="1">IF(ISERROR($V2418),"",OFFSET('Smelter Look-up'!$D$4,$V2418-4,0)&amp;"")</f>
        <v/>
      </c>
      <c r="F2418" s="216" t="str">
        <f ca="1">IF(ISERROR($V2418),"",OFFSET('Smelter Look-up'!$E$4,$V2418-4,0))</f>
        <v/>
      </c>
      <c r="G2418" s="216" t="str">
        <f ca="1">IF(C2418=$X$4,"Enter smelter details",IF(ISERROR($V2418),"",OFFSET('Smelter Look-up'!$F$4,$V2418-4,0)))</f>
        <v/>
      </c>
      <c r="H2418" s="217" t="str">
        <f ca="1">IF(ISERROR($V2418),"",OFFSET('Smelter Look-up'!$G$4,$V2418-4,0))</f>
        <v/>
      </c>
      <c r="I2418" s="218" t="str">
        <f ca="1">IF(ISERROR($V2418),"",OFFSET('Smelter Look-up'!$H$4,$V2418-4,0))</f>
        <v/>
      </c>
      <c r="J2418" s="218" t="str">
        <f ca="1">IF(ISERROR($V2418),"",OFFSET('Smelter Look-up'!$I$4,$V2418-4,0))</f>
        <v/>
      </c>
      <c r="K2418" s="272"/>
      <c r="L2418" s="272"/>
      <c r="M2418" s="272"/>
      <c r="N2418" s="272"/>
      <c r="O2418" s="272"/>
      <c r="P2418" s="219"/>
      <c r="Q2418" s="273"/>
      <c r="R2418" s="216" t="str">
        <f ca="1">IF(ISERROR($V2418),"",OFFSET('Smelter Look-up'!$C$4,$V2418-4,0)&amp;"")</f>
        <v/>
      </c>
      <c r="S2418" s="224" t="str">
        <f t="shared" ca="1" si="339"/>
        <v/>
      </c>
      <c r="T2418" s="224" t="str">
        <f ca="1">IF(B2418="","",IF(ISERROR(MATCH($J2418,SorP!$B$1:$B$6230,0)),"",INDIRECT("'SorP'!$A$"&amp;MATCH($J2418,SorP!$B$1:$B$6230,0))))</f>
        <v/>
      </c>
      <c r="U2418" s="240"/>
      <c r="V2418" s="274" t="e">
        <f>IF(C2418="",NA(),MATCH($B2418&amp;$C2418,'Smelter Look-up'!$J:$J,0))</f>
        <v>#N/A</v>
      </c>
      <c r="W2418" s="275"/>
      <c r="X2418" s="275">
        <f t="shared" ca="1" si="340"/>
        <v>0</v>
      </c>
      <c r="Y2418" s="275"/>
      <c r="Z2418" s="275"/>
      <c r="AB2418" s="277" t="str">
        <f t="shared" si="341"/>
        <v/>
      </c>
    </row>
    <row r="2419" spans="1:28" s="276" customFormat="1" ht="20.25">
      <c r="A2419" s="330"/>
      <c r="B2419" s="216" t="str">
        <f>IF(LEN(A2419)=0,"",INDEX('Smelter Look-up'!$A:$A,MATCH($A2419,'Smelter Look-up'!$E:$E,0)))</f>
        <v/>
      </c>
      <c r="C2419" s="220" t="str">
        <f>IF(LEN(A2419)=0,"",INDEX('Smelter Look-up'!$C:$C,MATCH($A2419,'Smelter Look-up'!$E:$E,0)))</f>
        <v/>
      </c>
      <c r="D2419" s="282"/>
      <c r="E2419" s="216" t="str">
        <f ca="1">IF(ISERROR($V2419),"",OFFSET('Smelter Look-up'!$D$4,$V2419-4,0)&amp;"")</f>
        <v/>
      </c>
      <c r="F2419" s="216" t="str">
        <f ca="1">IF(ISERROR($V2419),"",OFFSET('Smelter Look-up'!$E$4,$V2419-4,0))</f>
        <v/>
      </c>
      <c r="G2419" s="216" t="str">
        <f ca="1">IF(C2419=$X$4,"Enter smelter details",IF(ISERROR($V2419),"",OFFSET('Smelter Look-up'!$F$4,$V2419-4,0)))</f>
        <v/>
      </c>
      <c r="H2419" s="217" t="str">
        <f ca="1">IF(ISERROR($V2419),"",OFFSET('Smelter Look-up'!$G$4,$V2419-4,0))</f>
        <v/>
      </c>
      <c r="I2419" s="218" t="str">
        <f ca="1">IF(ISERROR($V2419),"",OFFSET('Smelter Look-up'!$H$4,$V2419-4,0))</f>
        <v/>
      </c>
      <c r="J2419" s="218" t="str">
        <f ca="1">IF(ISERROR($V2419),"",OFFSET('Smelter Look-up'!$I$4,$V2419-4,0))</f>
        <v/>
      </c>
      <c r="K2419" s="272"/>
      <c r="L2419" s="272"/>
      <c r="M2419" s="272"/>
      <c r="N2419" s="272"/>
      <c r="O2419" s="272"/>
      <c r="P2419" s="219"/>
      <c r="Q2419" s="273"/>
      <c r="R2419" s="216" t="str">
        <f ca="1">IF(ISERROR($V2419),"",OFFSET('Smelter Look-up'!$C$4,$V2419-4,0)&amp;"")</f>
        <v/>
      </c>
      <c r="S2419" s="224" t="str">
        <f t="shared" ca="1" si="339"/>
        <v/>
      </c>
      <c r="T2419" s="224" t="str">
        <f ca="1">IF(B2419="","",IF(ISERROR(MATCH($J2419,SorP!$B$1:$B$6230,0)),"",INDIRECT("'SorP'!$A$"&amp;MATCH($J2419,SorP!$B$1:$B$6230,0))))</f>
        <v/>
      </c>
      <c r="U2419" s="240"/>
      <c r="V2419" s="274" t="e">
        <f>IF(C2419="",NA(),MATCH($B2419&amp;$C2419,'Smelter Look-up'!$J:$J,0))</f>
        <v>#N/A</v>
      </c>
      <c r="W2419" s="275"/>
      <c r="X2419" s="275">
        <f t="shared" ca="1" si="340"/>
        <v>0</v>
      </c>
      <c r="Y2419" s="275"/>
      <c r="Z2419" s="275"/>
      <c r="AB2419" s="277" t="str">
        <f t="shared" si="341"/>
        <v/>
      </c>
    </row>
    <row r="2420" spans="1:28" s="276" customFormat="1" ht="20.25">
      <c r="A2420" s="330"/>
      <c r="B2420" s="216" t="str">
        <f>IF(LEN(A2420)=0,"",INDEX('Smelter Look-up'!$A:$A,MATCH($A2420,'Smelter Look-up'!$E:$E,0)))</f>
        <v/>
      </c>
      <c r="C2420" s="220" t="str">
        <f>IF(LEN(A2420)=0,"",INDEX('Smelter Look-up'!$C:$C,MATCH($A2420,'Smelter Look-up'!$E:$E,0)))</f>
        <v/>
      </c>
      <c r="D2420" s="282"/>
      <c r="E2420" s="216" t="str">
        <f ca="1">IF(ISERROR($V2420),"",OFFSET('Smelter Look-up'!$D$4,$V2420-4,0)&amp;"")</f>
        <v/>
      </c>
      <c r="F2420" s="216" t="str">
        <f ca="1">IF(ISERROR($V2420),"",OFFSET('Smelter Look-up'!$E$4,$V2420-4,0))</f>
        <v/>
      </c>
      <c r="G2420" s="216" t="str">
        <f ca="1">IF(C2420=$X$4,"Enter smelter details",IF(ISERROR($V2420),"",OFFSET('Smelter Look-up'!$F$4,$V2420-4,0)))</f>
        <v/>
      </c>
      <c r="H2420" s="217" t="str">
        <f ca="1">IF(ISERROR($V2420),"",OFFSET('Smelter Look-up'!$G$4,$V2420-4,0))</f>
        <v/>
      </c>
      <c r="I2420" s="218" t="str">
        <f ca="1">IF(ISERROR($V2420),"",OFFSET('Smelter Look-up'!$H$4,$V2420-4,0))</f>
        <v/>
      </c>
      <c r="J2420" s="218" t="str">
        <f ca="1">IF(ISERROR($V2420),"",OFFSET('Smelter Look-up'!$I$4,$V2420-4,0))</f>
        <v/>
      </c>
      <c r="K2420" s="272"/>
      <c r="L2420" s="272"/>
      <c r="M2420" s="272"/>
      <c r="N2420" s="272"/>
      <c r="O2420" s="272"/>
      <c r="P2420" s="219"/>
      <c r="Q2420" s="273"/>
      <c r="R2420" s="216" t="str">
        <f ca="1">IF(ISERROR($V2420),"",OFFSET('Smelter Look-up'!$C$4,$V2420-4,0)&amp;"")</f>
        <v/>
      </c>
      <c r="S2420" s="224" t="str">
        <f t="shared" ca="1" si="339"/>
        <v/>
      </c>
      <c r="T2420" s="224" t="str">
        <f ca="1">IF(B2420="","",IF(ISERROR(MATCH($J2420,SorP!$B$1:$B$6230,0)),"",INDIRECT("'SorP'!$A$"&amp;MATCH($J2420,SorP!$B$1:$B$6230,0))))</f>
        <v/>
      </c>
      <c r="U2420" s="240"/>
      <c r="V2420" s="274" t="e">
        <f>IF(C2420="",NA(),MATCH($B2420&amp;$C2420,'Smelter Look-up'!$J:$J,0))</f>
        <v>#N/A</v>
      </c>
      <c r="W2420" s="275"/>
      <c r="X2420" s="275">
        <f t="shared" ca="1" si="340"/>
        <v>0</v>
      </c>
      <c r="Y2420" s="275"/>
      <c r="Z2420" s="275"/>
      <c r="AB2420" s="277" t="str">
        <f t="shared" si="341"/>
        <v/>
      </c>
    </row>
    <row r="2421" spans="1:28" s="276" customFormat="1" ht="20.25">
      <c r="A2421" s="330"/>
      <c r="B2421" s="216" t="str">
        <f>IF(LEN(A2421)=0,"",INDEX('Smelter Look-up'!$A:$A,MATCH($A2421,'Smelter Look-up'!$E:$E,0)))</f>
        <v/>
      </c>
      <c r="C2421" s="220" t="str">
        <f>IF(LEN(A2421)=0,"",INDEX('Smelter Look-up'!$C:$C,MATCH($A2421,'Smelter Look-up'!$E:$E,0)))</f>
        <v/>
      </c>
      <c r="D2421" s="282"/>
      <c r="E2421" s="216" t="str">
        <f ca="1">IF(ISERROR($V2421),"",OFFSET('Smelter Look-up'!$D$4,$V2421-4,0)&amp;"")</f>
        <v/>
      </c>
      <c r="F2421" s="216" t="str">
        <f ca="1">IF(ISERROR($V2421),"",OFFSET('Smelter Look-up'!$E$4,$V2421-4,0))</f>
        <v/>
      </c>
      <c r="G2421" s="216" t="str">
        <f ca="1">IF(C2421=$X$4,"Enter smelter details",IF(ISERROR($V2421),"",OFFSET('Smelter Look-up'!$F$4,$V2421-4,0)))</f>
        <v/>
      </c>
      <c r="H2421" s="217" t="str">
        <f ca="1">IF(ISERROR($V2421),"",OFFSET('Smelter Look-up'!$G$4,$V2421-4,0))</f>
        <v/>
      </c>
      <c r="I2421" s="218" t="str">
        <f ca="1">IF(ISERROR($V2421),"",OFFSET('Smelter Look-up'!$H$4,$V2421-4,0))</f>
        <v/>
      </c>
      <c r="J2421" s="218" t="str">
        <f ca="1">IF(ISERROR($V2421),"",OFFSET('Smelter Look-up'!$I$4,$V2421-4,0))</f>
        <v/>
      </c>
      <c r="K2421" s="272"/>
      <c r="L2421" s="272"/>
      <c r="M2421" s="272"/>
      <c r="N2421" s="272"/>
      <c r="O2421" s="272"/>
      <c r="P2421" s="219"/>
      <c r="Q2421" s="273"/>
      <c r="R2421" s="216" t="str">
        <f ca="1">IF(ISERROR($V2421),"",OFFSET('Smelter Look-up'!$C$4,$V2421-4,0)&amp;"")</f>
        <v/>
      </c>
      <c r="S2421" s="224" t="str">
        <f t="shared" ca="1" si="339"/>
        <v/>
      </c>
      <c r="T2421" s="224" t="str">
        <f ca="1">IF(B2421="","",IF(ISERROR(MATCH($J2421,SorP!$B$1:$B$6230,0)),"",INDIRECT("'SorP'!$A$"&amp;MATCH($J2421,SorP!$B$1:$B$6230,0))))</f>
        <v/>
      </c>
      <c r="U2421" s="240"/>
      <c r="V2421" s="274" t="e">
        <f>IF(C2421="",NA(),MATCH($B2421&amp;$C2421,'Smelter Look-up'!$J:$J,0))</f>
        <v>#N/A</v>
      </c>
      <c r="W2421" s="275"/>
      <c r="X2421" s="275">
        <f t="shared" ca="1" si="340"/>
        <v>0</v>
      </c>
      <c r="Y2421" s="275"/>
      <c r="Z2421" s="275"/>
      <c r="AB2421" s="277" t="str">
        <f t="shared" si="341"/>
        <v/>
      </c>
    </row>
    <row r="2422" spans="1:28" s="276" customFormat="1" ht="20.25">
      <c r="A2422" s="330"/>
      <c r="B2422" s="216" t="str">
        <f>IF(LEN(A2422)=0,"",INDEX('Smelter Look-up'!$A:$A,MATCH($A2422,'Smelter Look-up'!$E:$E,0)))</f>
        <v/>
      </c>
      <c r="C2422" s="220" t="str">
        <f>IF(LEN(A2422)=0,"",INDEX('Smelter Look-up'!$C:$C,MATCH($A2422,'Smelter Look-up'!$E:$E,0)))</f>
        <v/>
      </c>
      <c r="D2422" s="282"/>
      <c r="E2422" s="216" t="str">
        <f ca="1">IF(ISERROR($V2422),"",OFFSET('Smelter Look-up'!$D$4,$V2422-4,0)&amp;"")</f>
        <v/>
      </c>
      <c r="F2422" s="216" t="str">
        <f ca="1">IF(ISERROR($V2422),"",OFFSET('Smelter Look-up'!$E$4,$V2422-4,0))</f>
        <v/>
      </c>
      <c r="G2422" s="216" t="str">
        <f ca="1">IF(C2422=$X$4,"Enter smelter details",IF(ISERROR($V2422),"",OFFSET('Smelter Look-up'!$F$4,$V2422-4,0)))</f>
        <v/>
      </c>
      <c r="H2422" s="217" t="str">
        <f ca="1">IF(ISERROR($V2422),"",OFFSET('Smelter Look-up'!$G$4,$V2422-4,0))</f>
        <v/>
      </c>
      <c r="I2422" s="218" t="str">
        <f ca="1">IF(ISERROR($V2422),"",OFFSET('Smelter Look-up'!$H$4,$V2422-4,0))</f>
        <v/>
      </c>
      <c r="J2422" s="218" t="str">
        <f ca="1">IF(ISERROR($V2422),"",OFFSET('Smelter Look-up'!$I$4,$V2422-4,0))</f>
        <v/>
      </c>
      <c r="K2422" s="272"/>
      <c r="L2422" s="272"/>
      <c r="M2422" s="272"/>
      <c r="N2422" s="272"/>
      <c r="O2422" s="272"/>
      <c r="P2422" s="219"/>
      <c r="Q2422" s="273"/>
      <c r="R2422" s="216" t="str">
        <f ca="1">IF(ISERROR($V2422),"",OFFSET('Smelter Look-up'!$C$4,$V2422-4,0)&amp;"")</f>
        <v/>
      </c>
      <c r="S2422" s="224" t="str">
        <f t="shared" ca="1" si="339"/>
        <v/>
      </c>
      <c r="T2422" s="224" t="str">
        <f ca="1">IF(B2422="","",IF(ISERROR(MATCH($J2422,SorP!$B$1:$B$6230,0)),"",INDIRECT("'SorP'!$A$"&amp;MATCH($J2422,SorP!$B$1:$B$6230,0))))</f>
        <v/>
      </c>
      <c r="U2422" s="240"/>
      <c r="V2422" s="274" t="e">
        <f>IF(C2422="",NA(),MATCH($B2422&amp;$C2422,'Smelter Look-up'!$J:$J,0))</f>
        <v>#N/A</v>
      </c>
      <c r="W2422" s="275"/>
      <c r="X2422" s="275">
        <f t="shared" ca="1" si="340"/>
        <v>0</v>
      </c>
      <c r="Y2422" s="275"/>
      <c r="Z2422" s="275"/>
      <c r="AB2422" s="277" t="str">
        <f t="shared" si="341"/>
        <v/>
      </c>
    </row>
    <row r="2423" spans="1:28" s="276" customFormat="1" ht="20.25">
      <c r="A2423" s="330"/>
      <c r="B2423" s="216" t="str">
        <f>IF(LEN(A2423)=0,"",INDEX('Smelter Look-up'!$A:$A,MATCH($A2423,'Smelter Look-up'!$E:$E,0)))</f>
        <v/>
      </c>
      <c r="C2423" s="220" t="str">
        <f>IF(LEN(A2423)=0,"",INDEX('Smelter Look-up'!$C:$C,MATCH($A2423,'Smelter Look-up'!$E:$E,0)))</f>
        <v/>
      </c>
      <c r="D2423" s="282"/>
      <c r="E2423" s="216" t="str">
        <f ca="1">IF(ISERROR($V2423),"",OFFSET('Smelter Look-up'!$D$4,$V2423-4,0)&amp;"")</f>
        <v/>
      </c>
      <c r="F2423" s="216" t="str">
        <f ca="1">IF(ISERROR($V2423),"",OFFSET('Smelter Look-up'!$E$4,$V2423-4,0))</f>
        <v/>
      </c>
      <c r="G2423" s="216" t="str">
        <f ca="1">IF(C2423=$X$4,"Enter smelter details",IF(ISERROR($V2423),"",OFFSET('Smelter Look-up'!$F$4,$V2423-4,0)))</f>
        <v/>
      </c>
      <c r="H2423" s="217" t="str">
        <f ca="1">IF(ISERROR($V2423),"",OFFSET('Smelter Look-up'!$G$4,$V2423-4,0))</f>
        <v/>
      </c>
      <c r="I2423" s="218" t="str">
        <f ca="1">IF(ISERROR($V2423),"",OFFSET('Smelter Look-up'!$H$4,$V2423-4,0))</f>
        <v/>
      </c>
      <c r="J2423" s="218" t="str">
        <f ca="1">IF(ISERROR($V2423),"",OFFSET('Smelter Look-up'!$I$4,$V2423-4,0))</f>
        <v/>
      </c>
      <c r="K2423" s="272"/>
      <c r="L2423" s="272"/>
      <c r="M2423" s="272"/>
      <c r="N2423" s="272"/>
      <c r="O2423" s="272"/>
      <c r="P2423" s="219"/>
      <c r="Q2423" s="273"/>
      <c r="R2423" s="216" t="str">
        <f ca="1">IF(ISERROR($V2423),"",OFFSET('Smelter Look-up'!$C$4,$V2423-4,0)&amp;"")</f>
        <v/>
      </c>
      <c r="S2423" s="224" t="str">
        <f t="shared" ca="1" si="339"/>
        <v/>
      </c>
      <c r="T2423" s="224" t="str">
        <f ca="1">IF(B2423="","",IF(ISERROR(MATCH($J2423,SorP!$B$1:$B$6230,0)),"",INDIRECT("'SorP'!$A$"&amp;MATCH($J2423,SorP!$B$1:$B$6230,0))))</f>
        <v/>
      </c>
      <c r="U2423" s="240"/>
      <c r="V2423" s="274" t="e">
        <f>IF(C2423="",NA(),MATCH($B2423&amp;$C2423,'Smelter Look-up'!$J:$J,0))</f>
        <v>#N/A</v>
      </c>
      <c r="W2423" s="275"/>
      <c r="X2423" s="275">
        <f t="shared" ca="1" si="340"/>
        <v>0</v>
      </c>
      <c r="Y2423" s="275"/>
      <c r="Z2423" s="275"/>
      <c r="AB2423" s="277" t="str">
        <f t="shared" si="341"/>
        <v/>
      </c>
    </row>
    <row r="2424" spans="1:28" s="276" customFormat="1" ht="20.25">
      <c r="A2424" s="330"/>
      <c r="B2424" s="216" t="str">
        <f>IF(LEN(A2424)=0,"",INDEX('Smelter Look-up'!$A:$A,MATCH($A2424,'Smelter Look-up'!$E:$E,0)))</f>
        <v/>
      </c>
      <c r="C2424" s="220" t="str">
        <f>IF(LEN(A2424)=0,"",INDEX('Smelter Look-up'!$C:$C,MATCH($A2424,'Smelter Look-up'!$E:$E,0)))</f>
        <v/>
      </c>
      <c r="D2424" s="282"/>
      <c r="E2424" s="216" t="str">
        <f ca="1">IF(ISERROR($V2424),"",OFFSET('Smelter Look-up'!$D$4,$V2424-4,0)&amp;"")</f>
        <v/>
      </c>
      <c r="F2424" s="216" t="str">
        <f ca="1">IF(ISERROR($V2424),"",OFFSET('Smelter Look-up'!$E$4,$V2424-4,0))</f>
        <v/>
      </c>
      <c r="G2424" s="216" t="str">
        <f ca="1">IF(C2424=$X$4,"Enter smelter details",IF(ISERROR($V2424),"",OFFSET('Smelter Look-up'!$F$4,$V2424-4,0)))</f>
        <v/>
      </c>
      <c r="H2424" s="217" t="str">
        <f ca="1">IF(ISERROR($V2424),"",OFFSET('Smelter Look-up'!$G$4,$V2424-4,0))</f>
        <v/>
      </c>
      <c r="I2424" s="218" t="str">
        <f ca="1">IF(ISERROR($V2424),"",OFFSET('Smelter Look-up'!$H$4,$V2424-4,0))</f>
        <v/>
      </c>
      <c r="J2424" s="218" t="str">
        <f ca="1">IF(ISERROR($V2424),"",OFFSET('Smelter Look-up'!$I$4,$V2424-4,0))</f>
        <v/>
      </c>
      <c r="K2424" s="272"/>
      <c r="L2424" s="272"/>
      <c r="M2424" s="272"/>
      <c r="N2424" s="272"/>
      <c r="O2424" s="272"/>
      <c r="P2424" s="219"/>
      <c r="Q2424" s="273"/>
      <c r="R2424" s="216" t="str">
        <f ca="1">IF(ISERROR($V2424),"",OFFSET('Smelter Look-up'!$C$4,$V2424-4,0)&amp;"")</f>
        <v/>
      </c>
      <c r="S2424" s="224" t="str">
        <f t="shared" ca="1" si="339"/>
        <v/>
      </c>
      <c r="T2424" s="224" t="str">
        <f ca="1">IF(B2424="","",IF(ISERROR(MATCH($J2424,SorP!$B$1:$B$6230,0)),"",INDIRECT("'SorP'!$A$"&amp;MATCH($J2424,SorP!$B$1:$B$6230,0))))</f>
        <v/>
      </c>
      <c r="U2424" s="240"/>
      <c r="V2424" s="274" t="e">
        <f>IF(C2424="",NA(),MATCH($B2424&amp;$C2424,'Smelter Look-up'!$J:$J,0))</f>
        <v>#N/A</v>
      </c>
      <c r="W2424" s="275"/>
      <c r="X2424" s="275">
        <f t="shared" ca="1" si="340"/>
        <v>0</v>
      </c>
      <c r="Y2424" s="275"/>
      <c r="Z2424" s="275"/>
      <c r="AB2424" s="277" t="str">
        <f t="shared" si="341"/>
        <v/>
      </c>
    </row>
    <row r="2425" spans="1:28" s="276" customFormat="1" ht="20.25">
      <c r="A2425" s="330"/>
      <c r="B2425" s="216" t="str">
        <f>IF(LEN(A2425)=0,"",INDEX('Smelter Look-up'!$A:$A,MATCH($A2425,'Smelter Look-up'!$E:$E,0)))</f>
        <v/>
      </c>
      <c r="C2425" s="220" t="str">
        <f>IF(LEN(A2425)=0,"",INDEX('Smelter Look-up'!$C:$C,MATCH($A2425,'Smelter Look-up'!$E:$E,0)))</f>
        <v/>
      </c>
      <c r="D2425" s="282"/>
      <c r="E2425" s="216" t="str">
        <f ca="1">IF(ISERROR($V2425),"",OFFSET('Smelter Look-up'!$D$4,$V2425-4,0)&amp;"")</f>
        <v/>
      </c>
      <c r="F2425" s="216" t="str">
        <f ca="1">IF(ISERROR($V2425),"",OFFSET('Smelter Look-up'!$E$4,$V2425-4,0))</f>
        <v/>
      </c>
      <c r="G2425" s="216" t="str">
        <f ca="1">IF(C2425=$X$4,"Enter smelter details",IF(ISERROR($V2425),"",OFFSET('Smelter Look-up'!$F$4,$V2425-4,0)))</f>
        <v/>
      </c>
      <c r="H2425" s="217" t="str">
        <f ca="1">IF(ISERROR($V2425),"",OFFSET('Smelter Look-up'!$G$4,$V2425-4,0))</f>
        <v/>
      </c>
      <c r="I2425" s="218" t="str">
        <f ca="1">IF(ISERROR($V2425),"",OFFSET('Smelter Look-up'!$H$4,$V2425-4,0))</f>
        <v/>
      </c>
      <c r="J2425" s="218" t="str">
        <f ca="1">IF(ISERROR($V2425),"",OFFSET('Smelter Look-up'!$I$4,$V2425-4,0))</f>
        <v/>
      </c>
      <c r="K2425" s="272"/>
      <c r="L2425" s="272"/>
      <c r="M2425" s="272"/>
      <c r="N2425" s="272"/>
      <c r="O2425" s="272"/>
      <c r="P2425" s="219"/>
      <c r="Q2425" s="273"/>
      <c r="R2425" s="216" t="str">
        <f ca="1">IF(ISERROR($V2425),"",OFFSET('Smelter Look-up'!$C$4,$V2425-4,0)&amp;"")</f>
        <v/>
      </c>
      <c r="S2425" s="224" t="str">
        <f t="shared" ca="1" si="339"/>
        <v/>
      </c>
      <c r="T2425" s="224" t="str">
        <f ca="1">IF(B2425="","",IF(ISERROR(MATCH($J2425,SorP!$B$1:$B$6230,0)),"",INDIRECT("'SorP'!$A$"&amp;MATCH($J2425,SorP!$B$1:$B$6230,0))))</f>
        <v/>
      </c>
      <c r="U2425" s="240"/>
      <c r="V2425" s="274" t="e">
        <f>IF(C2425="",NA(),MATCH($B2425&amp;$C2425,'Smelter Look-up'!$J:$J,0))</f>
        <v>#N/A</v>
      </c>
      <c r="W2425" s="275"/>
      <c r="X2425" s="275">
        <f t="shared" ca="1" si="340"/>
        <v>0</v>
      </c>
      <c r="Y2425" s="275"/>
      <c r="Z2425" s="275"/>
      <c r="AB2425" s="277" t="str">
        <f t="shared" si="341"/>
        <v/>
      </c>
    </row>
    <row r="2426" spans="1:28" s="276" customFormat="1" ht="20.25">
      <c r="A2426" s="330"/>
      <c r="B2426" s="216" t="str">
        <f>IF(LEN(A2426)=0,"",INDEX('Smelter Look-up'!$A:$A,MATCH($A2426,'Smelter Look-up'!$E:$E,0)))</f>
        <v/>
      </c>
      <c r="C2426" s="220" t="str">
        <f>IF(LEN(A2426)=0,"",INDEX('Smelter Look-up'!$C:$C,MATCH($A2426,'Smelter Look-up'!$E:$E,0)))</f>
        <v/>
      </c>
      <c r="D2426" s="282"/>
      <c r="E2426" s="216" t="str">
        <f ca="1">IF(ISERROR($V2426),"",OFFSET('Smelter Look-up'!$D$4,$V2426-4,0)&amp;"")</f>
        <v/>
      </c>
      <c r="F2426" s="216" t="str">
        <f ca="1">IF(ISERROR($V2426),"",OFFSET('Smelter Look-up'!$E$4,$V2426-4,0))</f>
        <v/>
      </c>
      <c r="G2426" s="216" t="str">
        <f ca="1">IF(C2426=$X$4,"Enter smelter details",IF(ISERROR($V2426),"",OFFSET('Smelter Look-up'!$F$4,$V2426-4,0)))</f>
        <v/>
      </c>
      <c r="H2426" s="217" t="str">
        <f ca="1">IF(ISERROR($V2426),"",OFFSET('Smelter Look-up'!$G$4,$V2426-4,0))</f>
        <v/>
      </c>
      <c r="I2426" s="218" t="str">
        <f ca="1">IF(ISERROR($V2426),"",OFFSET('Smelter Look-up'!$H$4,$V2426-4,0))</f>
        <v/>
      </c>
      <c r="J2426" s="218" t="str">
        <f ca="1">IF(ISERROR($V2426),"",OFFSET('Smelter Look-up'!$I$4,$V2426-4,0))</f>
        <v/>
      </c>
      <c r="K2426" s="272"/>
      <c r="L2426" s="272"/>
      <c r="M2426" s="272"/>
      <c r="N2426" s="272"/>
      <c r="O2426" s="272"/>
      <c r="P2426" s="219"/>
      <c r="Q2426" s="273"/>
      <c r="R2426" s="216" t="str">
        <f ca="1">IF(ISERROR($V2426),"",OFFSET('Smelter Look-up'!$C$4,$V2426-4,0)&amp;"")</f>
        <v/>
      </c>
      <c r="S2426" s="224" t="str">
        <f t="shared" ca="1" si="339"/>
        <v/>
      </c>
      <c r="T2426" s="224" t="str">
        <f ca="1">IF(B2426="","",IF(ISERROR(MATCH($J2426,SorP!$B$1:$B$6230,0)),"",INDIRECT("'SorP'!$A$"&amp;MATCH($J2426,SorP!$B$1:$B$6230,0))))</f>
        <v/>
      </c>
      <c r="U2426" s="240"/>
      <c r="V2426" s="274" t="e">
        <f>IF(C2426="",NA(),MATCH($B2426&amp;$C2426,'Smelter Look-up'!$J:$J,0))</f>
        <v>#N/A</v>
      </c>
      <c r="W2426" s="275"/>
      <c r="X2426" s="275">
        <f t="shared" ca="1" si="340"/>
        <v>0</v>
      </c>
      <c r="Y2426" s="275"/>
      <c r="Z2426" s="275"/>
      <c r="AB2426" s="277" t="str">
        <f t="shared" si="341"/>
        <v/>
      </c>
    </row>
    <row r="2427" spans="1:28" s="276" customFormat="1" ht="20.25">
      <c r="A2427" s="330"/>
      <c r="B2427" s="216" t="str">
        <f>IF(LEN(A2427)=0,"",INDEX('Smelter Look-up'!$A:$A,MATCH($A2427,'Smelter Look-up'!$E:$E,0)))</f>
        <v/>
      </c>
      <c r="C2427" s="220" t="str">
        <f>IF(LEN(A2427)=0,"",INDEX('Smelter Look-up'!$C:$C,MATCH($A2427,'Smelter Look-up'!$E:$E,0)))</f>
        <v/>
      </c>
      <c r="D2427" s="282"/>
      <c r="E2427" s="216" t="str">
        <f ca="1">IF(ISERROR($V2427),"",OFFSET('Smelter Look-up'!$D$4,$V2427-4,0)&amp;"")</f>
        <v/>
      </c>
      <c r="F2427" s="216" t="str">
        <f ca="1">IF(ISERROR($V2427),"",OFFSET('Smelter Look-up'!$E$4,$V2427-4,0))</f>
        <v/>
      </c>
      <c r="G2427" s="216" t="str">
        <f ca="1">IF(C2427=$X$4,"Enter smelter details",IF(ISERROR($V2427),"",OFFSET('Smelter Look-up'!$F$4,$V2427-4,0)))</f>
        <v/>
      </c>
      <c r="H2427" s="217" t="str">
        <f ca="1">IF(ISERROR($V2427),"",OFFSET('Smelter Look-up'!$G$4,$V2427-4,0))</f>
        <v/>
      </c>
      <c r="I2427" s="218" t="str">
        <f ca="1">IF(ISERROR($V2427),"",OFFSET('Smelter Look-up'!$H$4,$V2427-4,0))</f>
        <v/>
      </c>
      <c r="J2427" s="218" t="str">
        <f ca="1">IF(ISERROR($V2427),"",OFFSET('Smelter Look-up'!$I$4,$V2427-4,0))</f>
        <v/>
      </c>
      <c r="K2427" s="272"/>
      <c r="L2427" s="272"/>
      <c r="M2427" s="272"/>
      <c r="N2427" s="272"/>
      <c r="O2427" s="272"/>
      <c r="P2427" s="219"/>
      <c r="Q2427" s="273"/>
      <c r="R2427" s="216" t="str">
        <f ca="1">IF(ISERROR($V2427),"",OFFSET('Smelter Look-up'!$C$4,$V2427-4,0)&amp;"")</f>
        <v/>
      </c>
      <c r="S2427" s="224" t="str">
        <f t="shared" ref="S2427" ca="1" si="342">IF(B2427="","",IF(ISERROR(MATCH($E2427,CL,0)),"Unknown",INDIRECT("'C'!$A$"&amp;MATCH($E2427,CL,0)+1)))</f>
        <v/>
      </c>
      <c r="T2427" s="224" t="str">
        <f ca="1">IF(B2427="","",IF(ISERROR(MATCH($J2427,SorP!$B$1:$B$6230,0)),"",INDIRECT("'SorP'!$A$"&amp;MATCH($J2427,SorP!$B$1:$B$6230,0))))</f>
        <v/>
      </c>
      <c r="U2427" s="240"/>
      <c r="V2427" s="274" t="e">
        <f>IF(C2427="",NA(),MATCH($B2427&amp;$C2427,'Smelter Look-up'!$J:$J,0))</f>
        <v>#N/A</v>
      </c>
      <c r="W2427" s="275"/>
      <c r="X2427" s="275">
        <f t="shared" ref="X2427" ca="1" si="343">IF(AND(C2427="Smelter not listed",OR(LEN(D2427)=0,LEN(E2427)=0)),1,0)</f>
        <v>0</v>
      </c>
      <c r="Y2427" s="275"/>
      <c r="Z2427" s="275"/>
      <c r="AB2427" s="277" t="str">
        <f t="shared" ref="AB2427" si="344">B2427&amp;C2427</f>
        <v/>
      </c>
    </row>
    <row r="2428" spans="1:28" s="276" customFormat="1" ht="20.25">
      <c r="A2428" s="330"/>
      <c r="B2428" s="216" t="str">
        <f>IF(LEN(A2428)=0,"",INDEX('Smelter Look-up'!$A:$A,MATCH($A2428,'Smelter Look-up'!$E:$E,0)))</f>
        <v/>
      </c>
      <c r="C2428" s="220" t="str">
        <f>IF(LEN(A2428)=0,"",INDEX('Smelter Look-up'!$C:$C,MATCH($A2428,'Smelter Look-up'!$E:$E,0)))</f>
        <v/>
      </c>
      <c r="D2428" s="282"/>
      <c r="E2428" s="216" t="str">
        <f ca="1">IF(ISERROR($V2428),"",OFFSET('Smelter Look-up'!$D$4,$V2428-4,0)&amp;"")</f>
        <v/>
      </c>
      <c r="F2428" s="216" t="str">
        <f ca="1">IF(ISERROR($V2428),"",OFFSET('Smelter Look-up'!$E$4,$V2428-4,0))</f>
        <v/>
      </c>
      <c r="G2428" s="216" t="str">
        <f ca="1">IF(C2428=$X$4,"Enter smelter details",IF(ISERROR($V2428),"",OFFSET('Smelter Look-up'!$F$4,$V2428-4,0)))</f>
        <v/>
      </c>
      <c r="H2428" s="217" t="str">
        <f ca="1">IF(ISERROR($V2428),"",OFFSET('Smelter Look-up'!$G$4,$V2428-4,0))</f>
        <v/>
      </c>
      <c r="I2428" s="218" t="str">
        <f ca="1">IF(ISERROR($V2428),"",OFFSET('Smelter Look-up'!$H$4,$V2428-4,0))</f>
        <v/>
      </c>
      <c r="J2428" s="218" t="str">
        <f ca="1">IF(ISERROR($V2428),"",OFFSET('Smelter Look-up'!$I$4,$V2428-4,0))</f>
        <v/>
      </c>
      <c r="K2428" s="272"/>
      <c r="L2428" s="272"/>
      <c r="M2428" s="272"/>
      <c r="N2428" s="272"/>
      <c r="O2428" s="272"/>
      <c r="P2428" s="219"/>
      <c r="Q2428" s="273"/>
      <c r="R2428" s="216" t="str">
        <f ca="1">IF(ISERROR($V2428),"",OFFSET('Smelter Look-up'!$C$4,$V2428-4,0)&amp;"")</f>
        <v/>
      </c>
      <c r="S2428" s="224" t="str">
        <f t="shared" ref="S2428:S2459" ca="1" si="345">IF(B2428="","",IF(ISERROR(MATCH($E2428,CL,0)),"Unknown",INDIRECT("'C'!$A$"&amp;MATCH($E2428,CL,0)+1)))</f>
        <v/>
      </c>
      <c r="T2428" s="224" t="str">
        <f ca="1">IF(B2428="","",IF(ISERROR(MATCH($J2428,SorP!$B$1:$B$6230,0)),"",INDIRECT("'SorP'!$A$"&amp;MATCH($J2428,SorP!$B$1:$B$6230,0))))</f>
        <v/>
      </c>
      <c r="U2428" s="240"/>
      <c r="V2428" s="274" t="e">
        <f>IF(C2428="",NA(),MATCH($B2428&amp;$C2428,'Smelter Look-up'!$J:$J,0))</f>
        <v>#N/A</v>
      </c>
      <c r="W2428" s="275"/>
      <c r="X2428" s="275">
        <f t="shared" ref="X2428:X2459" ca="1" si="346">IF(AND(C2428="Smelter not listed",OR(LEN(D2428)=0,LEN(E2428)=0)),1,0)</f>
        <v>0</v>
      </c>
      <c r="Y2428" s="275"/>
      <c r="Z2428" s="275"/>
      <c r="AB2428" s="277" t="str">
        <f t="shared" ref="AB2428:AB2459" si="347">B2428&amp;C2428</f>
        <v/>
      </c>
    </row>
    <row r="2429" spans="1:28" s="276" customFormat="1" ht="20.25">
      <c r="A2429" s="330"/>
      <c r="B2429" s="216" t="str">
        <f>IF(LEN(A2429)=0,"",INDEX('Smelter Look-up'!$A:$A,MATCH($A2429,'Smelter Look-up'!$E:$E,0)))</f>
        <v/>
      </c>
      <c r="C2429" s="220" t="str">
        <f>IF(LEN(A2429)=0,"",INDEX('Smelter Look-up'!$C:$C,MATCH($A2429,'Smelter Look-up'!$E:$E,0)))</f>
        <v/>
      </c>
      <c r="D2429" s="282"/>
      <c r="E2429" s="216" t="str">
        <f ca="1">IF(ISERROR($V2429),"",OFFSET('Smelter Look-up'!$D$4,$V2429-4,0)&amp;"")</f>
        <v/>
      </c>
      <c r="F2429" s="216" t="str">
        <f ca="1">IF(ISERROR($V2429),"",OFFSET('Smelter Look-up'!$E$4,$V2429-4,0))</f>
        <v/>
      </c>
      <c r="G2429" s="216" t="str">
        <f ca="1">IF(C2429=$X$4,"Enter smelter details",IF(ISERROR($V2429),"",OFFSET('Smelter Look-up'!$F$4,$V2429-4,0)))</f>
        <v/>
      </c>
      <c r="H2429" s="217" t="str">
        <f ca="1">IF(ISERROR($V2429),"",OFFSET('Smelter Look-up'!$G$4,$V2429-4,0))</f>
        <v/>
      </c>
      <c r="I2429" s="218" t="str">
        <f ca="1">IF(ISERROR($V2429),"",OFFSET('Smelter Look-up'!$H$4,$V2429-4,0))</f>
        <v/>
      </c>
      <c r="J2429" s="218" t="str">
        <f ca="1">IF(ISERROR($V2429),"",OFFSET('Smelter Look-up'!$I$4,$V2429-4,0))</f>
        <v/>
      </c>
      <c r="K2429" s="272"/>
      <c r="L2429" s="272"/>
      <c r="M2429" s="272"/>
      <c r="N2429" s="272"/>
      <c r="O2429" s="272"/>
      <c r="P2429" s="219"/>
      <c r="Q2429" s="273"/>
      <c r="R2429" s="216" t="str">
        <f ca="1">IF(ISERROR($V2429),"",OFFSET('Smelter Look-up'!$C$4,$V2429-4,0)&amp;"")</f>
        <v/>
      </c>
      <c r="S2429" s="224" t="str">
        <f t="shared" ca="1" si="345"/>
        <v/>
      </c>
      <c r="T2429" s="224" t="str">
        <f ca="1">IF(B2429="","",IF(ISERROR(MATCH($J2429,SorP!$B$1:$B$6230,0)),"",INDIRECT("'SorP'!$A$"&amp;MATCH($J2429,SorP!$B$1:$B$6230,0))))</f>
        <v/>
      </c>
      <c r="U2429" s="240"/>
      <c r="V2429" s="274" t="e">
        <f>IF(C2429="",NA(),MATCH($B2429&amp;$C2429,'Smelter Look-up'!$J:$J,0))</f>
        <v>#N/A</v>
      </c>
      <c r="W2429" s="275"/>
      <c r="X2429" s="275">
        <f t="shared" ca="1" si="346"/>
        <v>0</v>
      </c>
      <c r="Y2429" s="275"/>
      <c r="Z2429" s="275"/>
      <c r="AB2429" s="277" t="str">
        <f t="shared" si="347"/>
        <v/>
      </c>
    </row>
    <row r="2430" spans="1:28" s="276" customFormat="1" ht="20.25">
      <c r="A2430" s="330"/>
      <c r="B2430" s="216" t="str">
        <f>IF(LEN(A2430)=0,"",INDEX('Smelter Look-up'!$A:$A,MATCH($A2430,'Smelter Look-up'!$E:$E,0)))</f>
        <v/>
      </c>
      <c r="C2430" s="220" t="str">
        <f>IF(LEN(A2430)=0,"",INDEX('Smelter Look-up'!$C:$C,MATCH($A2430,'Smelter Look-up'!$E:$E,0)))</f>
        <v/>
      </c>
      <c r="D2430" s="282"/>
      <c r="E2430" s="216" t="str">
        <f ca="1">IF(ISERROR($V2430),"",OFFSET('Smelter Look-up'!$D$4,$V2430-4,0)&amp;"")</f>
        <v/>
      </c>
      <c r="F2430" s="216" t="str">
        <f ca="1">IF(ISERROR($V2430),"",OFFSET('Smelter Look-up'!$E$4,$V2430-4,0))</f>
        <v/>
      </c>
      <c r="G2430" s="216" t="str">
        <f ca="1">IF(C2430=$X$4,"Enter smelter details",IF(ISERROR($V2430),"",OFFSET('Smelter Look-up'!$F$4,$V2430-4,0)))</f>
        <v/>
      </c>
      <c r="H2430" s="217" t="str">
        <f ca="1">IF(ISERROR($V2430),"",OFFSET('Smelter Look-up'!$G$4,$V2430-4,0))</f>
        <v/>
      </c>
      <c r="I2430" s="218" t="str">
        <f ca="1">IF(ISERROR($V2430),"",OFFSET('Smelter Look-up'!$H$4,$V2430-4,0))</f>
        <v/>
      </c>
      <c r="J2430" s="218" t="str">
        <f ca="1">IF(ISERROR($V2430),"",OFFSET('Smelter Look-up'!$I$4,$V2430-4,0))</f>
        <v/>
      </c>
      <c r="K2430" s="272"/>
      <c r="L2430" s="272"/>
      <c r="M2430" s="272"/>
      <c r="N2430" s="272"/>
      <c r="O2430" s="272"/>
      <c r="P2430" s="219"/>
      <c r="Q2430" s="273"/>
      <c r="R2430" s="216" t="str">
        <f ca="1">IF(ISERROR($V2430),"",OFFSET('Smelter Look-up'!$C$4,$V2430-4,0)&amp;"")</f>
        <v/>
      </c>
      <c r="S2430" s="224" t="str">
        <f t="shared" ca="1" si="345"/>
        <v/>
      </c>
      <c r="T2430" s="224" t="str">
        <f ca="1">IF(B2430="","",IF(ISERROR(MATCH($J2430,SorP!$B$1:$B$6230,0)),"",INDIRECT("'SorP'!$A$"&amp;MATCH($J2430,SorP!$B$1:$B$6230,0))))</f>
        <v/>
      </c>
      <c r="U2430" s="240"/>
      <c r="V2430" s="274" t="e">
        <f>IF(C2430="",NA(),MATCH($B2430&amp;$C2430,'Smelter Look-up'!$J:$J,0))</f>
        <v>#N/A</v>
      </c>
      <c r="W2430" s="275"/>
      <c r="X2430" s="275">
        <f t="shared" ca="1" si="346"/>
        <v>0</v>
      </c>
      <c r="Y2430" s="275"/>
      <c r="Z2430" s="275"/>
      <c r="AB2430" s="277" t="str">
        <f t="shared" si="347"/>
        <v/>
      </c>
    </row>
    <row r="2431" spans="1:28" s="276" customFormat="1" ht="20.25">
      <c r="A2431" s="330"/>
      <c r="B2431" s="216" t="str">
        <f>IF(LEN(A2431)=0,"",INDEX('Smelter Look-up'!$A:$A,MATCH($A2431,'Smelter Look-up'!$E:$E,0)))</f>
        <v/>
      </c>
      <c r="C2431" s="220" t="str">
        <f>IF(LEN(A2431)=0,"",INDEX('Smelter Look-up'!$C:$C,MATCH($A2431,'Smelter Look-up'!$E:$E,0)))</f>
        <v/>
      </c>
      <c r="D2431" s="282"/>
      <c r="E2431" s="216" t="str">
        <f ca="1">IF(ISERROR($V2431),"",OFFSET('Smelter Look-up'!$D$4,$V2431-4,0)&amp;"")</f>
        <v/>
      </c>
      <c r="F2431" s="216" t="str">
        <f ca="1">IF(ISERROR($V2431),"",OFFSET('Smelter Look-up'!$E$4,$V2431-4,0))</f>
        <v/>
      </c>
      <c r="G2431" s="216" t="str">
        <f ca="1">IF(C2431=$X$4,"Enter smelter details",IF(ISERROR($V2431),"",OFFSET('Smelter Look-up'!$F$4,$V2431-4,0)))</f>
        <v/>
      </c>
      <c r="H2431" s="217" t="str">
        <f ca="1">IF(ISERROR($V2431),"",OFFSET('Smelter Look-up'!$G$4,$V2431-4,0))</f>
        <v/>
      </c>
      <c r="I2431" s="218" t="str">
        <f ca="1">IF(ISERROR($V2431),"",OFFSET('Smelter Look-up'!$H$4,$V2431-4,0))</f>
        <v/>
      </c>
      <c r="J2431" s="218" t="str">
        <f ca="1">IF(ISERROR($V2431),"",OFFSET('Smelter Look-up'!$I$4,$V2431-4,0))</f>
        <v/>
      </c>
      <c r="K2431" s="272"/>
      <c r="L2431" s="272"/>
      <c r="M2431" s="272"/>
      <c r="N2431" s="272"/>
      <c r="O2431" s="272"/>
      <c r="P2431" s="219"/>
      <c r="Q2431" s="273"/>
      <c r="R2431" s="216" t="str">
        <f ca="1">IF(ISERROR($V2431),"",OFFSET('Smelter Look-up'!$C$4,$V2431-4,0)&amp;"")</f>
        <v/>
      </c>
      <c r="S2431" s="224" t="str">
        <f t="shared" ca="1" si="345"/>
        <v/>
      </c>
      <c r="T2431" s="224" t="str">
        <f ca="1">IF(B2431="","",IF(ISERROR(MATCH($J2431,SorP!$B$1:$B$6230,0)),"",INDIRECT("'SorP'!$A$"&amp;MATCH($J2431,SorP!$B$1:$B$6230,0))))</f>
        <v/>
      </c>
      <c r="U2431" s="240"/>
      <c r="V2431" s="274" t="e">
        <f>IF(C2431="",NA(),MATCH($B2431&amp;$C2431,'Smelter Look-up'!$J:$J,0))</f>
        <v>#N/A</v>
      </c>
      <c r="W2431" s="275"/>
      <c r="X2431" s="275">
        <f t="shared" ca="1" si="346"/>
        <v>0</v>
      </c>
      <c r="Y2431" s="275"/>
      <c r="Z2431" s="275"/>
      <c r="AB2431" s="277" t="str">
        <f t="shared" si="347"/>
        <v/>
      </c>
    </row>
    <row r="2432" spans="1:28" s="276" customFormat="1" ht="20.25">
      <c r="A2432" s="330"/>
      <c r="B2432" s="216" t="str">
        <f>IF(LEN(A2432)=0,"",INDEX('Smelter Look-up'!$A:$A,MATCH($A2432,'Smelter Look-up'!$E:$E,0)))</f>
        <v/>
      </c>
      <c r="C2432" s="220" t="str">
        <f>IF(LEN(A2432)=0,"",INDEX('Smelter Look-up'!$C:$C,MATCH($A2432,'Smelter Look-up'!$E:$E,0)))</f>
        <v/>
      </c>
      <c r="D2432" s="282"/>
      <c r="E2432" s="216" t="str">
        <f ca="1">IF(ISERROR($V2432),"",OFFSET('Smelter Look-up'!$D$4,$V2432-4,0)&amp;"")</f>
        <v/>
      </c>
      <c r="F2432" s="216" t="str">
        <f ca="1">IF(ISERROR($V2432),"",OFFSET('Smelter Look-up'!$E$4,$V2432-4,0))</f>
        <v/>
      </c>
      <c r="G2432" s="216" t="str">
        <f ca="1">IF(C2432=$X$4,"Enter smelter details",IF(ISERROR($V2432),"",OFFSET('Smelter Look-up'!$F$4,$V2432-4,0)))</f>
        <v/>
      </c>
      <c r="H2432" s="217" t="str">
        <f ca="1">IF(ISERROR($V2432),"",OFFSET('Smelter Look-up'!$G$4,$V2432-4,0))</f>
        <v/>
      </c>
      <c r="I2432" s="218" t="str">
        <f ca="1">IF(ISERROR($V2432),"",OFFSET('Smelter Look-up'!$H$4,$V2432-4,0))</f>
        <v/>
      </c>
      <c r="J2432" s="218" t="str">
        <f ca="1">IF(ISERROR($V2432),"",OFFSET('Smelter Look-up'!$I$4,$V2432-4,0))</f>
        <v/>
      </c>
      <c r="K2432" s="272"/>
      <c r="L2432" s="272"/>
      <c r="M2432" s="272"/>
      <c r="N2432" s="272"/>
      <c r="O2432" s="272"/>
      <c r="P2432" s="219"/>
      <c r="Q2432" s="273"/>
      <c r="R2432" s="216" t="str">
        <f ca="1">IF(ISERROR($V2432),"",OFFSET('Smelter Look-up'!$C$4,$V2432-4,0)&amp;"")</f>
        <v/>
      </c>
      <c r="S2432" s="224" t="str">
        <f t="shared" ca="1" si="345"/>
        <v/>
      </c>
      <c r="T2432" s="224" t="str">
        <f ca="1">IF(B2432="","",IF(ISERROR(MATCH($J2432,SorP!$B$1:$B$6230,0)),"",INDIRECT("'SorP'!$A$"&amp;MATCH($J2432,SorP!$B$1:$B$6230,0))))</f>
        <v/>
      </c>
      <c r="U2432" s="240"/>
      <c r="V2432" s="274" t="e">
        <f>IF(C2432="",NA(),MATCH($B2432&amp;$C2432,'Smelter Look-up'!$J:$J,0))</f>
        <v>#N/A</v>
      </c>
      <c r="W2432" s="275"/>
      <c r="X2432" s="275">
        <f t="shared" ca="1" si="346"/>
        <v>0</v>
      </c>
      <c r="Y2432" s="275"/>
      <c r="Z2432" s="275"/>
      <c r="AB2432" s="277" t="str">
        <f t="shared" si="347"/>
        <v/>
      </c>
    </row>
    <row r="2433" spans="1:28" s="276" customFormat="1" ht="20.25">
      <c r="A2433" s="330"/>
      <c r="B2433" s="216" t="str">
        <f>IF(LEN(A2433)=0,"",INDEX('Smelter Look-up'!$A:$A,MATCH($A2433,'Smelter Look-up'!$E:$E,0)))</f>
        <v/>
      </c>
      <c r="C2433" s="220" t="str">
        <f>IF(LEN(A2433)=0,"",INDEX('Smelter Look-up'!$C:$C,MATCH($A2433,'Smelter Look-up'!$E:$E,0)))</f>
        <v/>
      </c>
      <c r="D2433" s="282"/>
      <c r="E2433" s="216" t="str">
        <f ca="1">IF(ISERROR($V2433),"",OFFSET('Smelter Look-up'!$D$4,$V2433-4,0)&amp;"")</f>
        <v/>
      </c>
      <c r="F2433" s="216" t="str">
        <f ca="1">IF(ISERROR($V2433),"",OFFSET('Smelter Look-up'!$E$4,$V2433-4,0))</f>
        <v/>
      </c>
      <c r="G2433" s="216" t="str">
        <f ca="1">IF(C2433=$X$4,"Enter smelter details",IF(ISERROR($V2433),"",OFFSET('Smelter Look-up'!$F$4,$V2433-4,0)))</f>
        <v/>
      </c>
      <c r="H2433" s="217" t="str">
        <f ca="1">IF(ISERROR($V2433),"",OFFSET('Smelter Look-up'!$G$4,$V2433-4,0))</f>
        <v/>
      </c>
      <c r="I2433" s="218" t="str">
        <f ca="1">IF(ISERROR($V2433),"",OFFSET('Smelter Look-up'!$H$4,$V2433-4,0))</f>
        <v/>
      </c>
      <c r="J2433" s="218" t="str">
        <f ca="1">IF(ISERROR($V2433),"",OFFSET('Smelter Look-up'!$I$4,$V2433-4,0))</f>
        <v/>
      </c>
      <c r="K2433" s="272"/>
      <c r="L2433" s="272"/>
      <c r="M2433" s="272"/>
      <c r="N2433" s="272"/>
      <c r="O2433" s="272"/>
      <c r="P2433" s="219"/>
      <c r="Q2433" s="273"/>
      <c r="R2433" s="216" t="str">
        <f ca="1">IF(ISERROR($V2433),"",OFFSET('Smelter Look-up'!$C$4,$V2433-4,0)&amp;"")</f>
        <v/>
      </c>
      <c r="S2433" s="224" t="str">
        <f t="shared" ca="1" si="345"/>
        <v/>
      </c>
      <c r="T2433" s="224" t="str">
        <f ca="1">IF(B2433="","",IF(ISERROR(MATCH($J2433,SorP!$B$1:$B$6230,0)),"",INDIRECT("'SorP'!$A$"&amp;MATCH($J2433,SorP!$B$1:$B$6230,0))))</f>
        <v/>
      </c>
      <c r="U2433" s="240"/>
      <c r="V2433" s="274" t="e">
        <f>IF(C2433="",NA(),MATCH($B2433&amp;$C2433,'Smelter Look-up'!$J:$J,0))</f>
        <v>#N/A</v>
      </c>
      <c r="W2433" s="275"/>
      <c r="X2433" s="275">
        <f t="shared" ca="1" si="346"/>
        <v>0</v>
      </c>
      <c r="Y2433" s="275"/>
      <c r="Z2433" s="275"/>
      <c r="AB2433" s="277" t="str">
        <f t="shared" si="347"/>
        <v/>
      </c>
    </row>
    <row r="2434" spans="1:28" s="276" customFormat="1" ht="20.25">
      <c r="A2434" s="330"/>
      <c r="B2434" s="216" t="str">
        <f>IF(LEN(A2434)=0,"",INDEX('Smelter Look-up'!$A:$A,MATCH($A2434,'Smelter Look-up'!$E:$E,0)))</f>
        <v/>
      </c>
      <c r="C2434" s="220" t="str">
        <f>IF(LEN(A2434)=0,"",INDEX('Smelter Look-up'!$C:$C,MATCH($A2434,'Smelter Look-up'!$E:$E,0)))</f>
        <v/>
      </c>
      <c r="D2434" s="282"/>
      <c r="E2434" s="216" t="str">
        <f ca="1">IF(ISERROR($V2434),"",OFFSET('Smelter Look-up'!$D$4,$V2434-4,0)&amp;"")</f>
        <v/>
      </c>
      <c r="F2434" s="216" t="str">
        <f ca="1">IF(ISERROR($V2434),"",OFFSET('Smelter Look-up'!$E$4,$V2434-4,0))</f>
        <v/>
      </c>
      <c r="G2434" s="216" t="str">
        <f ca="1">IF(C2434=$X$4,"Enter smelter details",IF(ISERROR($V2434),"",OFFSET('Smelter Look-up'!$F$4,$V2434-4,0)))</f>
        <v/>
      </c>
      <c r="H2434" s="217" t="str">
        <f ca="1">IF(ISERROR($V2434),"",OFFSET('Smelter Look-up'!$G$4,$V2434-4,0))</f>
        <v/>
      </c>
      <c r="I2434" s="218" t="str">
        <f ca="1">IF(ISERROR($V2434),"",OFFSET('Smelter Look-up'!$H$4,$V2434-4,0))</f>
        <v/>
      </c>
      <c r="J2434" s="218" t="str">
        <f ca="1">IF(ISERROR($V2434),"",OFFSET('Smelter Look-up'!$I$4,$V2434-4,0))</f>
        <v/>
      </c>
      <c r="K2434" s="272"/>
      <c r="L2434" s="272"/>
      <c r="M2434" s="272"/>
      <c r="N2434" s="272"/>
      <c r="O2434" s="272"/>
      <c r="P2434" s="219"/>
      <c r="Q2434" s="273"/>
      <c r="R2434" s="216" t="str">
        <f ca="1">IF(ISERROR($V2434),"",OFFSET('Smelter Look-up'!$C$4,$V2434-4,0)&amp;"")</f>
        <v/>
      </c>
      <c r="S2434" s="224" t="str">
        <f t="shared" ca="1" si="345"/>
        <v/>
      </c>
      <c r="T2434" s="224" t="str">
        <f ca="1">IF(B2434="","",IF(ISERROR(MATCH($J2434,SorP!$B$1:$B$6230,0)),"",INDIRECT("'SorP'!$A$"&amp;MATCH($J2434,SorP!$B$1:$B$6230,0))))</f>
        <v/>
      </c>
      <c r="U2434" s="240"/>
      <c r="V2434" s="274" t="e">
        <f>IF(C2434="",NA(),MATCH($B2434&amp;$C2434,'Smelter Look-up'!$J:$J,0))</f>
        <v>#N/A</v>
      </c>
      <c r="W2434" s="275"/>
      <c r="X2434" s="275">
        <f t="shared" ca="1" si="346"/>
        <v>0</v>
      </c>
      <c r="Y2434" s="275"/>
      <c r="Z2434" s="275"/>
      <c r="AB2434" s="277" t="str">
        <f t="shared" si="347"/>
        <v/>
      </c>
    </row>
    <row r="2435" spans="1:28" s="276" customFormat="1" ht="20.25">
      <c r="A2435" s="330"/>
      <c r="B2435" s="216" t="str">
        <f>IF(LEN(A2435)=0,"",INDEX('Smelter Look-up'!$A:$A,MATCH($A2435,'Smelter Look-up'!$E:$E,0)))</f>
        <v/>
      </c>
      <c r="C2435" s="220" t="str">
        <f>IF(LEN(A2435)=0,"",INDEX('Smelter Look-up'!$C:$C,MATCH($A2435,'Smelter Look-up'!$E:$E,0)))</f>
        <v/>
      </c>
      <c r="D2435" s="282"/>
      <c r="E2435" s="216" t="str">
        <f ca="1">IF(ISERROR($V2435),"",OFFSET('Smelter Look-up'!$D$4,$V2435-4,0)&amp;"")</f>
        <v/>
      </c>
      <c r="F2435" s="216" t="str">
        <f ca="1">IF(ISERROR($V2435),"",OFFSET('Smelter Look-up'!$E$4,$V2435-4,0))</f>
        <v/>
      </c>
      <c r="G2435" s="216" t="str">
        <f ca="1">IF(C2435=$X$4,"Enter smelter details",IF(ISERROR($V2435),"",OFFSET('Smelter Look-up'!$F$4,$V2435-4,0)))</f>
        <v/>
      </c>
      <c r="H2435" s="217" t="str">
        <f ca="1">IF(ISERROR($V2435),"",OFFSET('Smelter Look-up'!$G$4,$V2435-4,0))</f>
        <v/>
      </c>
      <c r="I2435" s="218" t="str">
        <f ca="1">IF(ISERROR($V2435),"",OFFSET('Smelter Look-up'!$H$4,$V2435-4,0))</f>
        <v/>
      </c>
      <c r="J2435" s="218" t="str">
        <f ca="1">IF(ISERROR($V2435),"",OFFSET('Smelter Look-up'!$I$4,$V2435-4,0))</f>
        <v/>
      </c>
      <c r="K2435" s="272"/>
      <c r="L2435" s="272"/>
      <c r="M2435" s="272"/>
      <c r="N2435" s="272"/>
      <c r="O2435" s="272"/>
      <c r="P2435" s="219"/>
      <c r="Q2435" s="273"/>
      <c r="R2435" s="216" t="str">
        <f ca="1">IF(ISERROR($V2435),"",OFFSET('Smelter Look-up'!$C$4,$V2435-4,0)&amp;"")</f>
        <v/>
      </c>
      <c r="S2435" s="224" t="str">
        <f t="shared" ca="1" si="345"/>
        <v/>
      </c>
      <c r="T2435" s="224" t="str">
        <f ca="1">IF(B2435="","",IF(ISERROR(MATCH($J2435,SorP!$B$1:$B$6230,0)),"",INDIRECT("'SorP'!$A$"&amp;MATCH($J2435,SorP!$B$1:$B$6230,0))))</f>
        <v/>
      </c>
      <c r="U2435" s="240"/>
      <c r="V2435" s="274" t="e">
        <f>IF(C2435="",NA(),MATCH($B2435&amp;$C2435,'Smelter Look-up'!$J:$J,0))</f>
        <v>#N/A</v>
      </c>
      <c r="W2435" s="275"/>
      <c r="X2435" s="275">
        <f t="shared" ca="1" si="346"/>
        <v>0</v>
      </c>
      <c r="Y2435" s="275"/>
      <c r="Z2435" s="275"/>
      <c r="AB2435" s="277" t="str">
        <f t="shared" si="347"/>
        <v/>
      </c>
    </row>
    <row r="2436" spans="1:28" s="276" customFormat="1" ht="20.25">
      <c r="A2436" s="330"/>
      <c r="B2436" s="216" t="str">
        <f>IF(LEN(A2436)=0,"",INDEX('Smelter Look-up'!$A:$A,MATCH($A2436,'Smelter Look-up'!$E:$E,0)))</f>
        <v/>
      </c>
      <c r="C2436" s="220" t="str">
        <f>IF(LEN(A2436)=0,"",INDEX('Smelter Look-up'!$C:$C,MATCH($A2436,'Smelter Look-up'!$E:$E,0)))</f>
        <v/>
      </c>
      <c r="D2436" s="282"/>
      <c r="E2436" s="216" t="str">
        <f ca="1">IF(ISERROR($V2436),"",OFFSET('Smelter Look-up'!$D$4,$V2436-4,0)&amp;"")</f>
        <v/>
      </c>
      <c r="F2436" s="216" t="str">
        <f ca="1">IF(ISERROR($V2436),"",OFFSET('Smelter Look-up'!$E$4,$V2436-4,0))</f>
        <v/>
      </c>
      <c r="G2436" s="216" t="str">
        <f ca="1">IF(C2436=$X$4,"Enter smelter details",IF(ISERROR($V2436),"",OFFSET('Smelter Look-up'!$F$4,$V2436-4,0)))</f>
        <v/>
      </c>
      <c r="H2436" s="217" t="str">
        <f ca="1">IF(ISERROR($V2436),"",OFFSET('Smelter Look-up'!$G$4,$V2436-4,0))</f>
        <v/>
      </c>
      <c r="I2436" s="218" t="str">
        <f ca="1">IF(ISERROR($V2436),"",OFFSET('Smelter Look-up'!$H$4,$V2436-4,0))</f>
        <v/>
      </c>
      <c r="J2436" s="218" t="str">
        <f ca="1">IF(ISERROR($V2436),"",OFFSET('Smelter Look-up'!$I$4,$V2436-4,0))</f>
        <v/>
      </c>
      <c r="K2436" s="272"/>
      <c r="L2436" s="272"/>
      <c r="M2436" s="272"/>
      <c r="N2436" s="272"/>
      <c r="O2436" s="272"/>
      <c r="P2436" s="219"/>
      <c r="Q2436" s="273"/>
      <c r="R2436" s="216" t="str">
        <f ca="1">IF(ISERROR($V2436),"",OFFSET('Smelter Look-up'!$C$4,$V2436-4,0)&amp;"")</f>
        <v/>
      </c>
      <c r="S2436" s="224" t="str">
        <f t="shared" ca="1" si="345"/>
        <v/>
      </c>
      <c r="T2436" s="224" t="str">
        <f ca="1">IF(B2436="","",IF(ISERROR(MATCH($J2436,SorP!$B$1:$B$6230,0)),"",INDIRECT("'SorP'!$A$"&amp;MATCH($J2436,SorP!$B$1:$B$6230,0))))</f>
        <v/>
      </c>
      <c r="U2436" s="240"/>
      <c r="V2436" s="274" t="e">
        <f>IF(C2436="",NA(),MATCH($B2436&amp;$C2436,'Smelter Look-up'!$J:$J,0))</f>
        <v>#N/A</v>
      </c>
      <c r="W2436" s="275"/>
      <c r="X2436" s="275">
        <f t="shared" ca="1" si="346"/>
        <v>0</v>
      </c>
      <c r="Y2436" s="275"/>
      <c r="Z2436" s="275"/>
      <c r="AB2436" s="277" t="str">
        <f t="shared" si="347"/>
        <v/>
      </c>
    </row>
    <row r="2437" spans="1:28" s="276" customFormat="1" ht="20.25">
      <c r="A2437" s="330"/>
      <c r="B2437" s="216" t="str">
        <f>IF(LEN(A2437)=0,"",INDEX('Smelter Look-up'!$A:$A,MATCH($A2437,'Smelter Look-up'!$E:$E,0)))</f>
        <v/>
      </c>
      <c r="C2437" s="220" t="str">
        <f>IF(LEN(A2437)=0,"",INDEX('Smelter Look-up'!$C:$C,MATCH($A2437,'Smelter Look-up'!$E:$E,0)))</f>
        <v/>
      </c>
      <c r="D2437" s="282"/>
      <c r="E2437" s="216" t="str">
        <f ca="1">IF(ISERROR($V2437),"",OFFSET('Smelter Look-up'!$D$4,$V2437-4,0)&amp;"")</f>
        <v/>
      </c>
      <c r="F2437" s="216" t="str">
        <f ca="1">IF(ISERROR($V2437),"",OFFSET('Smelter Look-up'!$E$4,$V2437-4,0))</f>
        <v/>
      </c>
      <c r="G2437" s="216" t="str">
        <f ca="1">IF(C2437=$X$4,"Enter smelter details",IF(ISERROR($V2437),"",OFFSET('Smelter Look-up'!$F$4,$V2437-4,0)))</f>
        <v/>
      </c>
      <c r="H2437" s="217" t="str">
        <f ca="1">IF(ISERROR($V2437),"",OFFSET('Smelter Look-up'!$G$4,$V2437-4,0))</f>
        <v/>
      </c>
      <c r="I2437" s="218" t="str">
        <f ca="1">IF(ISERROR($V2437),"",OFFSET('Smelter Look-up'!$H$4,$V2437-4,0))</f>
        <v/>
      </c>
      <c r="J2437" s="218" t="str">
        <f ca="1">IF(ISERROR($V2437),"",OFFSET('Smelter Look-up'!$I$4,$V2437-4,0))</f>
        <v/>
      </c>
      <c r="K2437" s="272"/>
      <c r="L2437" s="272"/>
      <c r="M2437" s="272"/>
      <c r="N2437" s="272"/>
      <c r="O2437" s="272"/>
      <c r="P2437" s="219"/>
      <c r="Q2437" s="273"/>
      <c r="R2437" s="216" t="str">
        <f ca="1">IF(ISERROR($V2437),"",OFFSET('Smelter Look-up'!$C$4,$V2437-4,0)&amp;"")</f>
        <v/>
      </c>
      <c r="S2437" s="224" t="str">
        <f t="shared" ca="1" si="345"/>
        <v/>
      </c>
      <c r="T2437" s="224" t="str">
        <f ca="1">IF(B2437="","",IF(ISERROR(MATCH($J2437,SorP!$B$1:$B$6230,0)),"",INDIRECT("'SorP'!$A$"&amp;MATCH($J2437,SorP!$B$1:$B$6230,0))))</f>
        <v/>
      </c>
      <c r="U2437" s="240"/>
      <c r="V2437" s="274" t="e">
        <f>IF(C2437="",NA(),MATCH($B2437&amp;$C2437,'Smelter Look-up'!$J:$J,0))</f>
        <v>#N/A</v>
      </c>
      <c r="W2437" s="275"/>
      <c r="X2437" s="275">
        <f t="shared" ca="1" si="346"/>
        <v>0</v>
      </c>
      <c r="Y2437" s="275"/>
      <c r="Z2437" s="275"/>
      <c r="AB2437" s="277" t="str">
        <f t="shared" si="347"/>
        <v/>
      </c>
    </row>
    <row r="2438" spans="1:28" s="276" customFormat="1" ht="20.25">
      <c r="A2438" s="330"/>
      <c r="B2438" s="216" t="str">
        <f>IF(LEN(A2438)=0,"",INDEX('Smelter Look-up'!$A:$A,MATCH($A2438,'Smelter Look-up'!$E:$E,0)))</f>
        <v/>
      </c>
      <c r="C2438" s="220" t="str">
        <f>IF(LEN(A2438)=0,"",INDEX('Smelter Look-up'!$C:$C,MATCH($A2438,'Smelter Look-up'!$E:$E,0)))</f>
        <v/>
      </c>
      <c r="D2438" s="282"/>
      <c r="E2438" s="216" t="str">
        <f ca="1">IF(ISERROR($V2438),"",OFFSET('Smelter Look-up'!$D$4,$V2438-4,0)&amp;"")</f>
        <v/>
      </c>
      <c r="F2438" s="216" t="str">
        <f ca="1">IF(ISERROR($V2438),"",OFFSET('Smelter Look-up'!$E$4,$V2438-4,0))</f>
        <v/>
      </c>
      <c r="G2438" s="216" t="str">
        <f ca="1">IF(C2438=$X$4,"Enter smelter details",IF(ISERROR($V2438),"",OFFSET('Smelter Look-up'!$F$4,$V2438-4,0)))</f>
        <v/>
      </c>
      <c r="H2438" s="217" t="str">
        <f ca="1">IF(ISERROR($V2438),"",OFFSET('Smelter Look-up'!$G$4,$V2438-4,0))</f>
        <v/>
      </c>
      <c r="I2438" s="218" t="str">
        <f ca="1">IF(ISERROR($V2438),"",OFFSET('Smelter Look-up'!$H$4,$V2438-4,0))</f>
        <v/>
      </c>
      <c r="J2438" s="218" t="str">
        <f ca="1">IF(ISERROR($V2438),"",OFFSET('Smelter Look-up'!$I$4,$V2438-4,0))</f>
        <v/>
      </c>
      <c r="K2438" s="272"/>
      <c r="L2438" s="272"/>
      <c r="M2438" s="272"/>
      <c r="N2438" s="272"/>
      <c r="O2438" s="272"/>
      <c r="P2438" s="219"/>
      <c r="Q2438" s="273"/>
      <c r="R2438" s="216" t="str">
        <f ca="1">IF(ISERROR($V2438),"",OFFSET('Smelter Look-up'!$C$4,$V2438-4,0)&amp;"")</f>
        <v/>
      </c>
      <c r="S2438" s="224" t="str">
        <f t="shared" ca="1" si="345"/>
        <v/>
      </c>
      <c r="T2438" s="224" t="str">
        <f ca="1">IF(B2438="","",IF(ISERROR(MATCH($J2438,SorP!$B$1:$B$6230,0)),"",INDIRECT("'SorP'!$A$"&amp;MATCH($J2438,SorP!$B$1:$B$6230,0))))</f>
        <v/>
      </c>
      <c r="U2438" s="240"/>
      <c r="V2438" s="274" t="e">
        <f>IF(C2438="",NA(),MATCH($B2438&amp;$C2438,'Smelter Look-up'!$J:$J,0))</f>
        <v>#N/A</v>
      </c>
      <c r="W2438" s="275"/>
      <c r="X2438" s="275">
        <f t="shared" ca="1" si="346"/>
        <v>0</v>
      </c>
      <c r="Y2438" s="275"/>
      <c r="Z2438" s="275"/>
      <c r="AB2438" s="277" t="str">
        <f t="shared" si="347"/>
        <v/>
      </c>
    </row>
    <row r="2439" spans="1:28" s="276" customFormat="1" ht="20.25">
      <c r="A2439" s="330"/>
      <c r="B2439" s="216" t="str">
        <f>IF(LEN(A2439)=0,"",INDEX('Smelter Look-up'!$A:$A,MATCH($A2439,'Smelter Look-up'!$E:$E,0)))</f>
        <v/>
      </c>
      <c r="C2439" s="220" t="str">
        <f>IF(LEN(A2439)=0,"",INDEX('Smelter Look-up'!$C:$C,MATCH($A2439,'Smelter Look-up'!$E:$E,0)))</f>
        <v/>
      </c>
      <c r="D2439" s="282"/>
      <c r="E2439" s="216" t="str">
        <f ca="1">IF(ISERROR($V2439),"",OFFSET('Smelter Look-up'!$D$4,$V2439-4,0)&amp;"")</f>
        <v/>
      </c>
      <c r="F2439" s="216" t="str">
        <f ca="1">IF(ISERROR($V2439),"",OFFSET('Smelter Look-up'!$E$4,$V2439-4,0))</f>
        <v/>
      </c>
      <c r="G2439" s="216" t="str">
        <f ca="1">IF(C2439=$X$4,"Enter smelter details",IF(ISERROR($V2439),"",OFFSET('Smelter Look-up'!$F$4,$V2439-4,0)))</f>
        <v/>
      </c>
      <c r="H2439" s="217" t="str">
        <f ca="1">IF(ISERROR($V2439),"",OFFSET('Smelter Look-up'!$G$4,$V2439-4,0))</f>
        <v/>
      </c>
      <c r="I2439" s="218" t="str">
        <f ca="1">IF(ISERROR($V2439),"",OFFSET('Smelter Look-up'!$H$4,$V2439-4,0))</f>
        <v/>
      </c>
      <c r="J2439" s="218" t="str">
        <f ca="1">IF(ISERROR($V2439),"",OFFSET('Smelter Look-up'!$I$4,$V2439-4,0))</f>
        <v/>
      </c>
      <c r="K2439" s="272"/>
      <c r="L2439" s="272"/>
      <c r="M2439" s="272"/>
      <c r="N2439" s="272"/>
      <c r="O2439" s="272"/>
      <c r="P2439" s="219"/>
      <c r="Q2439" s="273"/>
      <c r="R2439" s="216" t="str">
        <f ca="1">IF(ISERROR($V2439),"",OFFSET('Smelter Look-up'!$C$4,$V2439-4,0)&amp;"")</f>
        <v/>
      </c>
      <c r="S2439" s="224" t="str">
        <f t="shared" ca="1" si="345"/>
        <v/>
      </c>
      <c r="T2439" s="224" t="str">
        <f ca="1">IF(B2439="","",IF(ISERROR(MATCH($J2439,SorP!$B$1:$B$6230,0)),"",INDIRECT("'SorP'!$A$"&amp;MATCH($J2439,SorP!$B$1:$B$6230,0))))</f>
        <v/>
      </c>
      <c r="U2439" s="240"/>
      <c r="V2439" s="274" t="e">
        <f>IF(C2439="",NA(),MATCH($B2439&amp;$C2439,'Smelter Look-up'!$J:$J,0))</f>
        <v>#N/A</v>
      </c>
      <c r="W2439" s="275"/>
      <c r="X2439" s="275">
        <f t="shared" ca="1" si="346"/>
        <v>0</v>
      </c>
      <c r="Y2439" s="275"/>
      <c r="Z2439" s="275"/>
      <c r="AB2439" s="277" t="str">
        <f t="shared" si="347"/>
        <v/>
      </c>
    </row>
    <row r="2440" spans="1:28" s="276" customFormat="1" ht="20.25">
      <c r="A2440" s="330"/>
      <c r="B2440" s="216" t="str">
        <f>IF(LEN(A2440)=0,"",INDEX('Smelter Look-up'!$A:$A,MATCH($A2440,'Smelter Look-up'!$E:$E,0)))</f>
        <v/>
      </c>
      <c r="C2440" s="220" t="str">
        <f>IF(LEN(A2440)=0,"",INDEX('Smelter Look-up'!$C:$C,MATCH($A2440,'Smelter Look-up'!$E:$E,0)))</f>
        <v/>
      </c>
      <c r="D2440" s="282"/>
      <c r="E2440" s="216" t="str">
        <f ca="1">IF(ISERROR($V2440),"",OFFSET('Smelter Look-up'!$D$4,$V2440-4,0)&amp;"")</f>
        <v/>
      </c>
      <c r="F2440" s="216" t="str">
        <f ca="1">IF(ISERROR($V2440),"",OFFSET('Smelter Look-up'!$E$4,$V2440-4,0))</f>
        <v/>
      </c>
      <c r="G2440" s="216" t="str">
        <f ca="1">IF(C2440=$X$4,"Enter smelter details",IF(ISERROR($V2440),"",OFFSET('Smelter Look-up'!$F$4,$V2440-4,0)))</f>
        <v/>
      </c>
      <c r="H2440" s="217" t="str">
        <f ca="1">IF(ISERROR($V2440),"",OFFSET('Smelter Look-up'!$G$4,$V2440-4,0))</f>
        <v/>
      </c>
      <c r="I2440" s="218" t="str">
        <f ca="1">IF(ISERROR($V2440),"",OFFSET('Smelter Look-up'!$H$4,$V2440-4,0))</f>
        <v/>
      </c>
      <c r="J2440" s="218" t="str">
        <f ca="1">IF(ISERROR($V2440),"",OFFSET('Smelter Look-up'!$I$4,$V2440-4,0))</f>
        <v/>
      </c>
      <c r="K2440" s="272"/>
      <c r="L2440" s="272"/>
      <c r="M2440" s="272"/>
      <c r="N2440" s="272"/>
      <c r="O2440" s="272"/>
      <c r="P2440" s="219"/>
      <c r="Q2440" s="273"/>
      <c r="R2440" s="216" t="str">
        <f ca="1">IF(ISERROR($V2440),"",OFFSET('Smelter Look-up'!$C$4,$V2440-4,0)&amp;"")</f>
        <v/>
      </c>
      <c r="S2440" s="224" t="str">
        <f t="shared" ca="1" si="345"/>
        <v/>
      </c>
      <c r="T2440" s="224" t="str">
        <f ca="1">IF(B2440="","",IF(ISERROR(MATCH($J2440,SorP!$B$1:$B$6230,0)),"",INDIRECT("'SorP'!$A$"&amp;MATCH($J2440,SorP!$B$1:$B$6230,0))))</f>
        <v/>
      </c>
      <c r="U2440" s="240"/>
      <c r="V2440" s="274" t="e">
        <f>IF(C2440="",NA(),MATCH($B2440&amp;$C2440,'Smelter Look-up'!$J:$J,0))</f>
        <v>#N/A</v>
      </c>
      <c r="W2440" s="275"/>
      <c r="X2440" s="275">
        <f t="shared" ca="1" si="346"/>
        <v>0</v>
      </c>
      <c r="Y2440" s="275"/>
      <c r="Z2440" s="275"/>
      <c r="AB2440" s="277" t="str">
        <f t="shared" si="347"/>
        <v/>
      </c>
    </row>
    <row r="2441" spans="1:28" s="276" customFormat="1" ht="20.25">
      <c r="A2441" s="330"/>
      <c r="B2441" s="216" t="str">
        <f>IF(LEN(A2441)=0,"",INDEX('Smelter Look-up'!$A:$A,MATCH($A2441,'Smelter Look-up'!$E:$E,0)))</f>
        <v/>
      </c>
      <c r="C2441" s="220" t="str">
        <f>IF(LEN(A2441)=0,"",INDEX('Smelter Look-up'!$C:$C,MATCH($A2441,'Smelter Look-up'!$E:$E,0)))</f>
        <v/>
      </c>
      <c r="D2441" s="282"/>
      <c r="E2441" s="216" t="str">
        <f ca="1">IF(ISERROR($V2441),"",OFFSET('Smelter Look-up'!$D$4,$V2441-4,0)&amp;"")</f>
        <v/>
      </c>
      <c r="F2441" s="216" t="str">
        <f ca="1">IF(ISERROR($V2441),"",OFFSET('Smelter Look-up'!$E$4,$V2441-4,0))</f>
        <v/>
      </c>
      <c r="G2441" s="216" t="str">
        <f ca="1">IF(C2441=$X$4,"Enter smelter details",IF(ISERROR($V2441),"",OFFSET('Smelter Look-up'!$F$4,$V2441-4,0)))</f>
        <v/>
      </c>
      <c r="H2441" s="217" t="str">
        <f ca="1">IF(ISERROR($V2441),"",OFFSET('Smelter Look-up'!$G$4,$V2441-4,0))</f>
        <v/>
      </c>
      <c r="I2441" s="218" t="str">
        <f ca="1">IF(ISERROR($V2441),"",OFFSET('Smelter Look-up'!$H$4,$V2441-4,0))</f>
        <v/>
      </c>
      <c r="J2441" s="218" t="str">
        <f ca="1">IF(ISERROR($V2441),"",OFFSET('Smelter Look-up'!$I$4,$V2441-4,0))</f>
        <v/>
      </c>
      <c r="K2441" s="272"/>
      <c r="L2441" s="272"/>
      <c r="M2441" s="272"/>
      <c r="N2441" s="272"/>
      <c r="O2441" s="272"/>
      <c r="P2441" s="219"/>
      <c r="Q2441" s="273"/>
      <c r="R2441" s="216" t="str">
        <f ca="1">IF(ISERROR($V2441),"",OFFSET('Smelter Look-up'!$C$4,$V2441-4,0)&amp;"")</f>
        <v/>
      </c>
      <c r="S2441" s="224" t="str">
        <f t="shared" ca="1" si="345"/>
        <v/>
      </c>
      <c r="T2441" s="224" t="str">
        <f ca="1">IF(B2441="","",IF(ISERROR(MATCH($J2441,SorP!$B$1:$B$6230,0)),"",INDIRECT("'SorP'!$A$"&amp;MATCH($J2441,SorP!$B$1:$B$6230,0))))</f>
        <v/>
      </c>
      <c r="U2441" s="240"/>
      <c r="V2441" s="274" t="e">
        <f>IF(C2441="",NA(),MATCH($B2441&amp;$C2441,'Smelter Look-up'!$J:$J,0))</f>
        <v>#N/A</v>
      </c>
      <c r="W2441" s="275"/>
      <c r="X2441" s="275">
        <f t="shared" ca="1" si="346"/>
        <v>0</v>
      </c>
      <c r="Y2441" s="275"/>
      <c r="Z2441" s="275"/>
      <c r="AB2441" s="277" t="str">
        <f t="shared" si="347"/>
        <v/>
      </c>
    </row>
    <row r="2442" spans="1:28" s="276" customFormat="1" ht="20.25">
      <c r="A2442" s="330"/>
      <c r="B2442" s="216" t="str">
        <f>IF(LEN(A2442)=0,"",INDEX('Smelter Look-up'!$A:$A,MATCH($A2442,'Smelter Look-up'!$E:$E,0)))</f>
        <v/>
      </c>
      <c r="C2442" s="220" t="str">
        <f>IF(LEN(A2442)=0,"",INDEX('Smelter Look-up'!$C:$C,MATCH($A2442,'Smelter Look-up'!$E:$E,0)))</f>
        <v/>
      </c>
      <c r="D2442" s="282"/>
      <c r="E2442" s="216" t="str">
        <f ca="1">IF(ISERROR($V2442),"",OFFSET('Smelter Look-up'!$D$4,$V2442-4,0)&amp;"")</f>
        <v/>
      </c>
      <c r="F2442" s="216" t="str">
        <f ca="1">IF(ISERROR($V2442),"",OFFSET('Smelter Look-up'!$E$4,$V2442-4,0))</f>
        <v/>
      </c>
      <c r="G2442" s="216" t="str">
        <f ca="1">IF(C2442=$X$4,"Enter smelter details",IF(ISERROR($V2442),"",OFFSET('Smelter Look-up'!$F$4,$V2442-4,0)))</f>
        <v/>
      </c>
      <c r="H2442" s="217" t="str">
        <f ca="1">IF(ISERROR($V2442),"",OFFSET('Smelter Look-up'!$G$4,$V2442-4,0))</f>
        <v/>
      </c>
      <c r="I2442" s="218" t="str">
        <f ca="1">IF(ISERROR($V2442),"",OFFSET('Smelter Look-up'!$H$4,$V2442-4,0))</f>
        <v/>
      </c>
      <c r="J2442" s="218" t="str">
        <f ca="1">IF(ISERROR($V2442),"",OFFSET('Smelter Look-up'!$I$4,$V2442-4,0))</f>
        <v/>
      </c>
      <c r="K2442" s="272"/>
      <c r="L2442" s="272"/>
      <c r="M2442" s="272"/>
      <c r="N2442" s="272"/>
      <c r="O2442" s="272"/>
      <c r="P2442" s="219"/>
      <c r="Q2442" s="273"/>
      <c r="R2442" s="216" t="str">
        <f ca="1">IF(ISERROR($V2442),"",OFFSET('Smelter Look-up'!$C$4,$V2442-4,0)&amp;"")</f>
        <v/>
      </c>
      <c r="S2442" s="224" t="str">
        <f t="shared" ca="1" si="345"/>
        <v/>
      </c>
      <c r="T2442" s="224" t="str">
        <f ca="1">IF(B2442="","",IF(ISERROR(MATCH($J2442,SorP!$B$1:$B$6230,0)),"",INDIRECT("'SorP'!$A$"&amp;MATCH($J2442,SorP!$B$1:$B$6230,0))))</f>
        <v/>
      </c>
      <c r="U2442" s="240"/>
      <c r="V2442" s="274" t="e">
        <f>IF(C2442="",NA(),MATCH($B2442&amp;$C2442,'Smelter Look-up'!$J:$J,0))</f>
        <v>#N/A</v>
      </c>
      <c r="W2442" s="275"/>
      <c r="X2442" s="275">
        <f t="shared" ca="1" si="346"/>
        <v>0</v>
      </c>
      <c r="Y2442" s="275"/>
      <c r="Z2442" s="275"/>
      <c r="AB2442" s="277" t="str">
        <f t="shared" si="347"/>
        <v/>
      </c>
    </row>
    <row r="2443" spans="1:28" s="276" customFormat="1" ht="20.25">
      <c r="A2443" s="330"/>
      <c r="B2443" s="216" t="str">
        <f>IF(LEN(A2443)=0,"",INDEX('Smelter Look-up'!$A:$A,MATCH($A2443,'Smelter Look-up'!$E:$E,0)))</f>
        <v/>
      </c>
      <c r="C2443" s="220" t="str">
        <f>IF(LEN(A2443)=0,"",INDEX('Smelter Look-up'!$C:$C,MATCH($A2443,'Smelter Look-up'!$E:$E,0)))</f>
        <v/>
      </c>
      <c r="D2443" s="282"/>
      <c r="E2443" s="216" t="str">
        <f ca="1">IF(ISERROR($V2443),"",OFFSET('Smelter Look-up'!$D$4,$V2443-4,0)&amp;"")</f>
        <v/>
      </c>
      <c r="F2443" s="216" t="str">
        <f ca="1">IF(ISERROR($V2443),"",OFFSET('Smelter Look-up'!$E$4,$V2443-4,0))</f>
        <v/>
      </c>
      <c r="G2443" s="216" t="str">
        <f ca="1">IF(C2443=$X$4,"Enter smelter details",IF(ISERROR($V2443),"",OFFSET('Smelter Look-up'!$F$4,$V2443-4,0)))</f>
        <v/>
      </c>
      <c r="H2443" s="217" t="str">
        <f ca="1">IF(ISERROR($V2443),"",OFFSET('Smelter Look-up'!$G$4,$V2443-4,0))</f>
        <v/>
      </c>
      <c r="I2443" s="218" t="str">
        <f ca="1">IF(ISERROR($V2443),"",OFFSET('Smelter Look-up'!$H$4,$V2443-4,0))</f>
        <v/>
      </c>
      <c r="J2443" s="218" t="str">
        <f ca="1">IF(ISERROR($V2443),"",OFFSET('Smelter Look-up'!$I$4,$V2443-4,0))</f>
        <v/>
      </c>
      <c r="K2443" s="272"/>
      <c r="L2443" s="272"/>
      <c r="M2443" s="272"/>
      <c r="N2443" s="272"/>
      <c r="O2443" s="272"/>
      <c r="P2443" s="219"/>
      <c r="Q2443" s="273"/>
      <c r="R2443" s="216" t="str">
        <f ca="1">IF(ISERROR($V2443),"",OFFSET('Smelter Look-up'!$C$4,$V2443-4,0)&amp;"")</f>
        <v/>
      </c>
      <c r="S2443" s="224" t="str">
        <f t="shared" ca="1" si="345"/>
        <v/>
      </c>
      <c r="T2443" s="224" t="str">
        <f ca="1">IF(B2443="","",IF(ISERROR(MATCH($J2443,SorP!$B$1:$B$6230,0)),"",INDIRECT("'SorP'!$A$"&amp;MATCH($J2443,SorP!$B$1:$B$6230,0))))</f>
        <v/>
      </c>
      <c r="U2443" s="240"/>
      <c r="V2443" s="274" t="e">
        <f>IF(C2443="",NA(),MATCH($B2443&amp;$C2443,'Smelter Look-up'!$J:$J,0))</f>
        <v>#N/A</v>
      </c>
      <c r="W2443" s="275"/>
      <c r="X2443" s="275">
        <f t="shared" ca="1" si="346"/>
        <v>0</v>
      </c>
      <c r="Y2443" s="275"/>
      <c r="Z2443" s="275"/>
      <c r="AB2443" s="277" t="str">
        <f t="shared" si="347"/>
        <v/>
      </c>
    </row>
    <row r="2444" spans="1:28" s="276" customFormat="1" ht="20.25">
      <c r="A2444" s="330"/>
      <c r="B2444" s="216" t="str">
        <f>IF(LEN(A2444)=0,"",INDEX('Smelter Look-up'!$A:$A,MATCH($A2444,'Smelter Look-up'!$E:$E,0)))</f>
        <v/>
      </c>
      <c r="C2444" s="220" t="str">
        <f>IF(LEN(A2444)=0,"",INDEX('Smelter Look-up'!$C:$C,MATCH($A2444,'Smelter Look-up'!$E:$E,0)))</f>
        <v/>
      </c>
      <c r="D2444" s="282"/>
      <c r="E2444" s="216" t="str">
        <f ca="1">IF(ISERROR($V2444),"",OFFSET('Smelter Look-up'!$D$4,$V2444-4,0)&amp;"")</f>
        <v/>
      </c>
      <c r="F2444" s="216" t="str">
        <f ca="1">IF(ISERROR($V2444),"",OFFSET('Smelter Look-up'!$E$4,$V2444-4,0))</f>
        <v/>
      </c>
      <c r="G2444" s="216" t="str">
        <f ca="1">IF(C2444=$X$4,"Enter smelter details",IF(ISERROR($V2444),"",OFFSET('Smelter Look-up'!$F$4,$V2444-4,0)))</f>
        <v/>
      </c>
      <c r="H2444" s="217" t="str">
        <f ca="1">IF(ISERROR($V2444),"",OFFSET('Smelter Look-up'!$G$4,$V2444-4,0))</f>
        <v/>
      </c>
      <c r="I2444" s="218" t="str">
        <f ca="1">IF(ISERROR($V2444),"",OFFSET('Smelter Look-up'!$H$4,$V2444-4,0))</f>
        <v/>
      </c>
      <c r="J2444" s="218" t="str">
        <f ca="1">IF(ISERROR($V2444),"",OFFSET('Smelter Look-up'!$I$4,$V2444-4,0))</f>
        <v/>
      </c>
      <c r="K2444" s="272"/>
      <c r="L2444" s="272"/>
      <c r="M2444" s="272"/>
      <c r="N2444" s="272"/>
      <c r="O2444" s="272"/>
      <c r="P2444" s="219"/>
      <c r="Q2444" s="273"/>
      <c r="R2444" s="216" t="str">
        <f ca="1">IF(ISERROR($V2444),"",OFFSET('Smelter Look-up'!$C$4,$V2444-4,0)&amp;"")</f>
        <v/>
      </c>
      <c r="S2444" s="224" t="str">
        <f t="shared" ca="1" si="345"/>
        <v/>
      </c>
      <c r="T2444" s="224" t="str">
        <f ca="1">IF(B2444="","",IF(ISERROR(MATCH($J2444,SorP!$B$1:$B$6230,0)),"",INDIRECT("'SorP'!$A$"&amp;MATCH($J2444,SorP!$B$1:$B$6230,0))))</f>
        <v/>
      </c>
      <c r="U2444" s="240"/>
      <c r="V2444" s="274" t="e">
        <f>IF(C2444="",NA(),MATCH($B2444&amp;$C2444,'Smelter Look-up'!$J:$J,0))</f>
        <v>#N/A</v>
      </c>
      <c r="W2444" s="275"/>
      <c r="X2444" s="275">
        <f t="shared" ca="1" si="346"/>
        <v>0</v>
      </c>
      <c r="Y2444" s="275"/>
      <c r="Z2444" s="275"/>
      <c r="AB2444" s="277" t="str">
        <f t="shared" si="347"/>
        <v/>
      </c>
    </row>
    <row r="2445" spans="1:28" s="276" customFormat="1" ht="20.25">
      <c r="A2445" s="330"/>
      <c r="B2445" s="216" t="str">
        <f>IF(LEN(A2445)=0,"",INDEX('Smelter Look-up'!$A:$A,MATCH($A2445,'Smelter Look-up'!$E:$E,0)))</f>
        <v/>
      </c>
      <c r="C2445" s="220" t="str">
        <f>IF(LEN(A2445)=0,"",INDEX('Smelter Look-up'!$C:$C,MATCH($A2445,'Smelter Look-up'!$E:$E,0)))</f>
        <v/>
      </c>
      <c r="D2445" s="282"/>
      <c r="E2445" s="216" t="str">
        <f ca="1">IF(ISERROR($V2445),"",OFFSET('Smelter Look-up'!$D$4,$V2445-4,0)&amp;"")</f>
        <v/>
      </c>
      <c r="F2445" s="216" t="str">
        <f ca="1">IF(ISERROR($V2445),"",OFFSET('Smelter Look-up'!$E$4,$V2445-4,0))</f>
        <v/>
      </c>
      <c r="G2445" s="216" t="str">
        <f ca="1">IF(C2445=$X$4,"Enter smelter details",IF(ISERROR($V2445),"",OFFSET('Smelter Look-up'!$F$4,$V2445-4,0)))</f>
        <v/>
      </c>
      <c r="H2445" s="217" t="str">
        <f ca="1">IF(ISERROR($V2445),"",OFFSET('Smelter Look-up'!$G$4,$V2445-4,0))</f>
        <v/>
      </c>
      <c r="I2445" s="218" t="str">
        <f ca="1">IF(ISERROR($V2445),"",OFFSET('Smelter Look-up'!$H$4,$V2445-4,0))</f>
        <v/>
      </c>
      <c r="J2445" s="218" t="str">
        <f ca="1">IF(ISERROR($V2445),"",OFFSET('Smelter Look-up'!$I$4,$V2445-4,0))</f>
        <v/>
      </c>
      <c r="K2445" s="272"/>
      <c r="L2445" s="272"/>
      <c r="M2445" s="272"/>
      <c r="N2445" s="272"/>
      <c r="O2445" s="272"/>
      <c r="P2445" s="219"/>
      <c r="Q2445" s="273"/>
      <c r="R2445" s="216" t="str">
        <f ca="1">IF(ISERROR($V2445),"",OFFSET('Smelter Look-up'!$C$4,$V2445-4,0)&amp;"")</f>
        <v/>
      </c>
      <c r="S2445" s="224" t="str">
        <f t="shared" ca="1" si="345"/>
        <v/>
      </c>
      <c r="T2445" s="224" t="str">
        <f ca="1">IF(B2445="","",IF(ISERROR(MATCH($J2445,SorP!$B$1:$B$6230,0)),"",INDIRECT("'SorP'!$A$"&amp;MATCH($J2445,SorP!$B$1:$B$6230,0))))</f>
        <v/>
      </c>
      <c r="U2445" s="240"/>
      <c r="V2445" s="274" t="e">
        <f>IF(C2445="",NA(),MATCH($B2445&amp;$C2445,'Smelter Look-up'!$J:$J,0))</f>
        <v>#N/A</v>
      </c>
      <c r="W2445" s="275"/>
      <c r="X2445" s="275">
        <f t="shared" ca="1" si="346"/>
        <v>0</v>
      </c>
      <c r="Y2445" s="275"/>
      <c r="Z2445" s="275"/>
      <c r="AB2445" s="277" t="str">
        <f t="shared" si="347"/>
        <v/>
      </c>
    </row>
    <row r="2446" spans="1:28" s="276" customFormat="1" ht="20.25">
      <c r="A2446" s="330"/>
      <c r="B2446" s="216" t="str">
        <f>IF(LEN(A2446)=0,"",INDEX('Smelter Look-up'!$A:$A,MATCH($A2446,'Smelter Look-up'!$E:$E,0)))</f>
        <v/>
      </c>
      <c r="C2446" s="220" t="str">
        <f>IF(LEN(A2446)=0,"",INDEX('Smelter Look-up'!$C:$C,MATCH($A2446,'Smelter Look-up'!$E:$E,0)))</f>
        <v/>
      </c>
      <c r="D2446" s="282"/>
      <c r="E2446" s="216" t="str">
        <f ca="1">IF(ISERROR($V2446),"",OFFSET('Smelter Look-up'!$D$4,$V2446-4,0)&amp;"")</f>
        <v/>
      </c>
      <c r="F2446" s="216" t="str">
        <f ca="1">IF(ISERROR($V2446),"",OFFSET('Smelter Look-up'!$E$4,$V2446-4,0))</f>
        <v/>
      </c>
      <c r="G2446" s="216" t="str">
        <f ca="1">IF(C2446=$X$4,"Enter smelter details",IF(ISERROR($V2446),"",OFFSET('Smelter Look-up'!$F$4,$V2446-4,0)))</f>
        <v/>
      </c>
      <c r="H2446" s="217" t="str">
        <f ca="1">IF(ISERROR($V2446),"",OFFSET('Smelter Look-up'!$G$4,$V2446-4,0))</f>
        <v/>
      </c>
      <c r="I2446" s="218" t="str">
        <f ca="1">IF(ISERROR($V2446),"",OFFSET('Smelter Look-up'!$H$4,$V2446-4,0))</f>
        <v/>
      </c>
      <c r="J2446" s="218" t="str">
        <f ca="1">IF(ISERROR($V2446),"",OFFSET('Smelter Look-up'!$I$4,$V2446-4,0))</f>
        <v/>
      </c>
      <c r="K2446" s="272"/>
      <c r="L2446" s="272"/>
      <c r="M2446" s="272"/>
      <c r="N2446" s="272"/>
      <c r="O2446" s="272"/>
      <c r="P2446" s="219"/>
      <c r="Q2446" s="273"/>
      <c r="R2446" s="216" t="str">
        <f ca="1">IF(ISERROR($V2446),"",OFFSET('Smelter Look-up'!$C$4,$V2446-4,0)&amp;"")</f>
        <v/>
      </c>
      <c r="S2446" s="224" t="str">
        <f t="shared" ca="1" si="345"/>
        <v/>
      </c>
      <c r="T2446" s="224" t="str">
        <f ca="1">IF(B2446="","",IF(ISERROR(MATCH($J2446,SorP!$B$1:$B$6230,0)),"",INDIRECT("'SorP'!$A$"&amp;MATCH($J2446,SorP!$B$1:$B$6230,0))))</f>
        <v/>
      </c>
      <c r="U2446" s="240"/>
      <c r="V2446" s="274" t="e">
        <f>IF(C2446="",NA(),MATCH($B2446&amp;$C2446,'Smelter Look-up'!$J:$J,0))</f>
        <v>#N/A</v>
      </c>
      <c r="W2446" s="275"/>
      <c r="X2446" s="275">
        <f t="shared" ca="1" si="346"/>
        <v>0</v>
      </c>
      <c r="Y2446" s="275"/>
      <c r="Z2446" s="275"/>
      <c r="AB2446" s="277" t="str">
        <f t="shared" si="347"/>
        <v/>
      </c>
    </row>
    <row r="2447" spans="1:28" s="276" customFormat="1" ht="20.25">
      <c r="A2447" s="330"/>
      <c r="B2447" s="216" t="str">
        <f>IF(LEN(A2447)=0,"",INDEX('Smelter Look-up'!$A:$A,MATCH($A2447,'Smelter Look-up'!$E:$E,0)))</f>
        <v/>
      </c>
      <c r="C2447" s="220" t="str">
        <f>IF(LEN(A2447)=0,"",INDEX('Smelter Look-up'!$C:$C,MATCH($A2447,'Smelter Look-up'!$E:$E,0)))</f>
        <v/>
      </c>
      <c r="D2447" s="282"/>
      <c r="E2447" s="216" t="str">
        <f ca="1">IF(ISERROR($V2447),"",OFFSET('Smelter Look-up'!$D$4,$V2447-4,0)&amp;"")</f>
        <v/>
      </c>
      <c r="F2447" s="216" t="str">
        <f ca="1">IF(ISERROR($V2447),"",OFFSET('Smelter Look-up'!$E$4,$V2447-4,0))</f>
        <v/>
      </c>
      <c r="G2447" s="216" t="str">
        <f ca="1">IF(C2447=$X$4,"Enter smelter details",IF(ISERROR($V2447),"",OFFSET('Smelter Look-up'!$F$4,$V2447-4,0)))</f>
        <v/>
      </c>
      <c r="H2447" s="217" t="str">
        <f ca="1">IF(ISERROR($V2447),"",OFFSET('Smelter Look-up'!$G$4,$V2447-4,0))</f>
        <v/>
      </c>
      <c r="I2447" s="218" t="str">
        <f ca="1">IF(ISERROR($V2447),"",OFFSET('Smelter Look-up'!$H$4,$V2447-4,0))</f>
        <v/>
      </c>
      <c r="J2447" s="218" t="str">
        <f ca="1">IF(ISERROR($V2447),"",OFFSET('Smelter Look-up'!$I$4,$V2447-4,0))</f>
        <v/>
      </c>
      <c r="K2447" s="272"/>
      <c r="L2447" s="272"/>
      <c r="M2447" s="272"/>
      <c r="N2447" s="272"/>
      <c r="O2447" s="272"/>
      <c r="P2447" s="219"/>
      <c r="Q2447" s="273"/>
      <c r="R2447" s="216" t="str">
        <f ca="1">IF(ISERROR($V2447),"",OFFSET('Smelter Look-up'!$C$4,$V2447-4,0)&amp;"")</f>
        <v/>
      </c>
      <c r="S2447" s="224" t="str">
        <f t="shared" ca="1" si="345"/>
        <v/>
      </c>
      <c r="T2447" s="224" t="str">
        <f ca="1">IF(B2447="","",IF(ISERROR(MATCH($J2447,SorP!$B$1:$B$6230,0)),"",INDIRECT("'SorP'!$A$"&amp;MATCH($J2447,SorP!$B$1:$B$6230,0))))</f>
        <v/>
      </c>
      <c r="U2447" s="240"/>
      <c r="V2447" s="274" t="e">
        <f>IF(C2447="",NA(),MATCH($B2447&amp;$C2447,'Smelter Look-up'!$J:$J,0))</f>
        <v>#N/A</v>
      </c>
      <c r="W2447" s="275"/>
      <c r="X2447" s="275">
        <f t="shared" ca="1" si="346"/>
        <v>0</v>
      </c>
      <c r="Y2447" s="275"/>
      <c r="Z2447" s="275"/>
      <c r="AB2447" s="277" t="str">
        <f t="shared" si="347"/>
        <v/>
      </c>
    </row>
    <row r="2448" spans="1:28" s="276" customFormat="1" ht="20.25">
      <c r="A2448" s="330"/>
      <c r="B2448" s="216" t="str">
        <f>IF(LEN(A2448)=0,"",INDEX('Smelter Look-up'!$A:$A,MATCH($A2448,'Smelter Look-up'!$E:$E,0)))</f>
        <v/>
      </c>
      <c r="C2448" s="220" t="str">
        <f>IF(LEN(A2448)=0,"",INDEX('Smelter Look-up'!$C:$C,MATCH($A2448,'Smelter Look-up'!$E:$E,0)))</f>
        <v/>
      </c>
      <c r="D2448" s="282"/>
      <c r="E2448" s="216" t="str">
        <f ca="1">IF(ISERROR($V2448),"",OFFSET('Smelter Look-up'!$D$4,$V2448-4,0)&amp;"")</f>
        <v/>
      </c>
      <c r="F2448" s="216" t="str">
        <f ca="1">IF(ISERROR($V2448),"",OFFSET('Smelter Look-up'!$E$4,$V2448-4,0))</f>
        <v/>
      </c>
      <c r="G2448" s="216" t="str">
        <f ca="1">IF(C2448=$X$4,"Enter smelter details",IF(ISERROR($V2448),"",OFFSET('Smelter Look-up'!$F$4,$V2448-4,0)))</f>
        <v/>
      </c>
      <c r="H2448" s="217" t="str">
        <f ca="1">IF(ISERROR($V2448),"",OFFSET('Smelter Look-up'!$G$4,$V2448-4,0))</f>
        <v/>
      </c>
      <c r="I2448" s="218" t="str">
        <f ca="1">IF(ISERROR($V2448),"",OFFSET('Smelter Look-up'!$H$4,$V2448-4,0))</f>
        <v/>
      </c>
      <c r="J2448" s="218" t="str">
        <f ca="1">IF(ISERROR($V2448),"",OFFSET('Smelter Look-up'!$I$4,$V2448-4,0))</f>
        <v/>
      </c>
      <c r="K2448" s="272"/>
      <c r="L2448" s="272"/>
      <c r="M2448" s="272"/>
      <c r="N2448" s="272"/>
      <c r="O2448" s="272"/>
      <c r="P2448" s="219"/>
      <c r="Q2448" s="273"/>
      <c r="R2448" s="216" t="str">
        <f ca="1">IF(ISERROR($V2448),"",OFFSET('Smelter Look-up'!$C$4,$V2448-4,0)&amp;"")</f>
        <v/>
      </c>
      <c r="S2448" s="224" t="str">
        <f t="shared" ca="1" si="345"/>
        <v/>
      </c>
      <c r="T2448" s="224" t="str">
        <f ca="1">IF(B2448="","",IF(ISERROR(MATCH($J2448,SorP!$B$1:$B$6230,0)),"",INDIRECT("'SorP'!$A$"&amp;MATCH($J2448,SorP!$B$1:$B$6230,0))))</f>
        <v/>
      </c>
      <c r="U2448" s="240"/>
      <c r="V2448" s="274" t="e">
        <f>IF(C2448="",NA(),MATCH($B2448&amp;$C2448,'Smelter Look-up'!$J:$J,0))</f>
        <v>#N/A</v>
      </c>
      <c r="W2448" s="275"/>
      <c r="X2448" s="275">
        <f t="shared" ca="1" si="346"/>
        <v>0</v>
      </c>
      <c r="Y2448" s="275"/>
      <c r="Z2448" s="275"/>
      <c r="AB2448" s="277" t="str">
        <f t="shared" si="347"/>
        <v/>
      </c>
    </row>
    <row r="2449" spans="1:28" s="276" customFormat="1" ht="20.25">
      <c r="A2449" s="330"/>
      <c r="B2449" s="216" t="str">
        <f>IF(LEN(A2449)=0,"",INDEX('Smelter Look-up'!$A:$A,MATCH($A2449,'Smelter Look-up'!$E:$E,0)))</f>
        <v/>
      </c>
      <c r="C2449" s="220" t="str">
        <f>IF(LEN(A2449)=0,"",INDEX('Smelter Look-up'!$C:$C,MATCH($A2449,'Smelter Look-up'!$E:$E,0)))</f>
        <v/>
      </c>
      <c r="D2449" s="282"/>
      <c r="E2449" s="216" t="str">
        <f ca="1">IF(ISERROR($V2449),"",OFFSET('Smelter Look-up'!$D$4,$V2449-4,0)&amp;"")</f>
        <v/>
      </c>
      <c r="F2449" s="216" t="str">
        <f ca="1">IF(ISERROR($V2449),"",OFFSET('Smelter Look-up'!$E$4,$V2449-4,0))</f>
        <v/>
      </c>
      <c r="G2449" s="216" t="str">
        <f ca="1">IF(C2449=$X$4,"Enter smelter details",IF(ISERROR($V2449),"",OFFSET('Smelter Look-up'!$F$4,$V2449-4,0)))</f>
        <v/>
      </c>
      <c r="H2449" s="217" t="str">
        <f ca="1">IF(ISERROR($V2449),"",OFFSET('Smelter Look-up'!$G$4,$V2449-4,0))</f>
        <v/>
      </c>
      <c r="I2449" s="218" t="str">
        <f ca="1">IF(ISERROR($V2449),"",OFFSET('Smelter Look-up'!$H$4,$V2449-4,0))</f>
        <v/>
      </c>
      <c r="J2449" s="218" t="str">
        <f ca="1">IF(ISERROR($V2449),"",OFFSET('Smelter Look-up'!$I$4,$V2449-4,0))</f>
        <v/>
      </c>
      <c r="K2449" s="272"/>
      <c r="L2449" s="272"/>
      <c r="M2449" s="272"/>
      <c r="N2449" s="272"/>
      <c r="O2449" s="272"/>
      <c r="P2449" s="219"/>
      <c r="Q2449" s="273"/>
      <c r="R2449" s="216" t="str">
        <f ca="1">IF(ISERROR($V2449),"",OFFSET('Smelter Look-up'!$C$4,$V2449-4,0)&amp;"")</f>
        <v/>
      </c>
      <c r="S2449" s="224" t="str">
        <f t="shared" ca="1" si="345"/>
        <v/>
      </c>
      <c r="T2449" s="224" t="str">
        <f ca="1">IF(B2449="","",IF(ISERROR(MATCH($J2449,SorP!$B$1:$B$6230,0)),"",INDIRECT("'SorP'!$A$"&amp;MATCH($J2449,SorP!$B$1:$B$6230,0))))</f>
        <v/>
      </c>
      <c r="U2449" s="240"/>
      <c r="V2449" s="274" t="e">
        <f>IF(C2449="",NA(),MATCH($B2449&amp;$C2449,'Smelter Look-up'!$J:$J,0))</f>
        <v>#N/A</v>
      </c>
      <c r="W2449" s="275"/>
      <c r="X2449" s="275">
        <f t="shared" ca="1" si="346"/>
        <v>0</v>
      </c>
      <c r="Y2449" s="275"/>
      <c r="Z2449" s="275"/>
      <c r="AB2449" s="277" t="str">
        <f t="shared" si="347"/>
        <v/>
      </c>
    </row>
    <row r="2450" spans="1:28" s="276" customFormat="1" ht="20.25">
      <c r="A2450" s="330"/>
      <c r="B2450" s="216" t="str">
        <f>IF(LEN(A2450)=0,"",INDEX('Smelter Look-up'!$A:$A,MATCH($A2450,'Smelter Look-up'!$E:$E,0)))</f>
        <v/>
      </c>
      <c r="C2450" s="220" t="str">
        <f>IF(LEN(A2450)=0,"",INDEX('Smelter Look-up'!$C:$C,MATCH($A2450,'Smelter Look-up'!$E:$E,0)))</f>
        <v/>
      </c>
      <c r="D2450" s="282"/>
      <c r="E2450" s="216" t="str">
        <f ca="1">IF(ISERROR($V2450),"",OFFSET('Smelter Look-up'!$D$4,$V2450-4,0)&amp;"")</f>
        <v/>
      </c>
      <c r="F2450" s="216" t="str">
        <f ca="1">IF(ISERROR($V2450),"",OFFSET('Smelter Look-up'!$E$4,$V2450-4,0))</f>
        <v/>
      </c>
      <c r="G2450" s="216" t="str">
        <f ca="1">IF(C2450=$X$4,"Enter smelter details",IF(ISERROR($V2450),"",OFFSET('Smelter Look-up'!$F$4,$V2450-4,0)))</f>
        <v/>
      </c>
      <c r="H2450" s="217" t="str">
        <f ca="1">IF(ISERROR($V2450),"",OFFSET('Smelter Look-up'!$G$4,$V2450-4,0))</f>
        <v/>
      </c>
      <c r="I2450" s="218" t="str">
        <f ca="1">IF(ISERROR($V2450),"",OFFSET('Smelter Look-up'!$H$4,$V2450-4,0))</f>
        <v/>
      </c>
      <c r="J2450" s="218" t="str">
        <f ca="1">IF(ISERROR($V2450),"",OFFSET('Smelter Look-up'!$I$4,$V2450-4,0))</f>
        <v/>
      </c>
      <c r="K2450" s="272"/>
      <c r="L2450" s="272"/>
      <c r="M2450" s="272"/>
      <c r="N2450" s="272"/>
      <c r="O2450" s="272"/>
      <c r="P2450" s="219"/>
      <c r="Q2450" s="273"/>
      <c r="R2450" s="216" t="str">
        <f ca="1">IF(ISERROR($V2450),"",OFFSET('Smelter Look-up'!$C$4,$V2450-4,0)&amp;"")</f>
        <v/>
      </c>
      <c r="S2450" s="224" t="str">
        <f t="shared" ca="1" si="345"/>
        <v/>
      </c>
      <c r="T2450" s="224" t="str">
        <f ca="1">IF(B2450="","",IF(ISERROR(MATCH($J2450,SorP!$B$1:$B$6230,0)),"",INDIRECT("'SorP'!$A$"&amp;MATCH($J2450,SorP!$B$1:$B$6230,0))))</f>
        <v/>
      </c>
      <c r="U2450" s="240"/>
      <c r="V2450" s="274" t="e">
        <f>IF(C2450="",NA(),MATCH($B2450&amp;$C2450,'Smelter Look-up'!$J:$J,0))</f>
        <v>#N/A</v>
      </c>
      <c r="W2450" s="275"/>
      <c r="X2450" s="275">
        <f t="shared" ca="1" si="346"/>
        <v>0</v>
      </c>
      <c r="Y2450" s="275"/>
      <c r="Z2450" s="275"/>
      <c r="AB2450" s="277" t="str">
        <f t="shared" si="347"/>
        <v/>
      </c>
    </row>
    <row r="2451" spans="1:28" s="276" customFormat="1" ht="20.25">
      <c r="A2451" s="330"/>
      <c r="B2451" s="216" t="str">
        <f>IF(LEN(A2451)=0,"",INDEX('Smelter Look-up'!$A:$A,MATCH($A2451,'Smelter Look-up'!$E:$E,0)))</f>
        <v/>
      </c>
      <c r="C2451" s="220" t="str">
        <f>IF(LEN(A2451)=0,"",INDEX('Smelter Look-up'!$C:$C,MATCH($A2451,'Smelter Look-up'!$E:$E,0)))</f>
        <v/>
      </c>
      <c r="D2451" s="282"/>
      <c r="E2451" s="216" t="str">
        <f ca="1">IF(ISERROR($V2451),"",OFFSET('Smelter Look-up'!$D$4,$V2451-4,0)&amp;"")</f>
        <v/>
      </c>
      <c r="F2451" s="216" t="str">
        <f ca="1">IF(ISERROR($V2451),"",OFFSET('Smelter Look-up'!$E$4,$V2451-4,0))</f>
        <v/>
      </c>
      <c r="G2451" s="216" t="str">
        <f ca="1">IF(C2451=$X$4,"Enter smelter details",IF(ISERROR($V2451),"",OFFSET('Smelter Look-up'!$F$4,$V2451-4,0)))</f>
        <v/>
      </c>
      <c r="H2451" s="217" t="str">
        <f ca="1">IF(ISERROR($V2451),"",OFFSET('Smelter Look-up'!$G$4,$V2451-4,0))</f>
        <v/>
      </c>
      <c r="I2451" s="218" t="str">
        <f ca="1">IF(ISERROR($V2451),"",OFFSET('Smelter Look-up'!$H$4,$V2451-4,0))</f>
        <v/>
      </c>
      <c r="J2451" s="218" t="str">
        <f ca="1">IF(ISERROR($V2451),"",OFFSET('Smelter Look-up'!$I$4,$V2451-4,0))</f>
        <v/>
      </c>
      <c r="K2451" s="272"/>
      <c r="L2451" s="272"/>
      <c r="M2451" s="272"/>
      <c r="N2451" s="272"/>
      <c r="O2451" s="272"/>
      <c r="P2451" s="219"/>
      <c r="Q2451" s="273"/>
      <c r="R2451" s="216" t="str">
        <f ca="1">IF(ISERROR($V2451),"",OFFSET('Smelter Look-up'!$C$4,$V2451-4,0)&amp;"")</f>
        <v/>
      </c>
      <c r="S2451" s="224" t="str">
        <f t="shared" ca="1" si="345"/>
        <v/>
      </c>
      <c r="T2451" s="224" t="str">
        <f ca="1">IF(B2451="","",IF(ISERROR(MATCH($J2451,SorP!$B$1:$B$6230,0)),"",INDIRECT("'SorP'!$A$"&amp;MATCH($J2451,SorP!$B$1:$B$6230,0))))</f>
        <v/>
      </c>
      <c r="U2451" s="240"/>
      <c r="V2451" s="274" t="e">
        <f>IF(C2451="",NA(),MATCH($B2451&amp;$C2451,'Smelter Look-up'!$J:$J,0))</f>
        <v>#N/A</v>
      </c>
      <c r="W2451" s="275"/>
      <c r="X2451" s="275">
        <f t="shared" ca="1" si="346"/>
        <v>0</v>
      </c>
      <c r="Y2451" s="275"/>
      <c r="Z2451" s="275"/>
      <c r="AB2451" s="277" t="str">
        <f t="shared" si="347"/>
        <v/>
      </c>
    </row>
    <row r="2452" spans="1:28" s="276" customFormat="1" ht="20.25">
      <c r="A2452" s="330"/>
      <c r="B2452" s="216" t="str">
        <f>IF(LEN(A2452)=0,"",INDEX('Smelter Look-up'!$A:$A,MATCH($A2452,'Smelter Look-up'!$E:$E,0)))</f>
        <v/>
      </c>
      <c r="C2452" s="220" t="str">
        <f>IF(LEN(A2452)=0,"",INDEX('Smelter Look-up'!$C:$C,MATCH($A2452,'Smelter Look-up'!$E:$E,0)))</f>
        <v/>
      </c>
      <c r="D2452" s="282"/>
      <c r="E2452" s="216" t="str">
        <f ca="1">IF(ISERROR($V2452),"",OFFSET('Smelter Look-up'!$D$4,$V2452-4,0)&amp;"")</f>
        <v/>
      </c>
      <c r="F2452" s="216" t="str">
        <f ca="1">IF(ISERROR($V2452),"",OFFSET('Smelter Look-up'!$E$4,$V2452-4,0))</f>
        <v/>
      </c>
      <c r="G2452" s="216" t="str">
        <f ca="1">IF(C2452=$X$4,"Enter smelter details",IF(ISERROR($V2452),"",OFFSET('Smelter Look-up'!$F$4,$V2452-4,0)))</f>
        <v/>
      </c>
      <c r="H2452" s="217" t="str">
        <f ca="1">IF(ISERROR($V2452),"",OFFSET('Smelter Look-up'!$G$4,$V2452-4,0))</f>
        <v/>
      </c>
      <c r="I2452" s="218" t="str">
        <f ca="1">IF(ISERROR($V2452),"",OFFSET('Smelter Look-up'!$H$4,$V2452-4,0))</f>
        <v/>
      </c>
      <c r="J2452" s="218" t="str">
        <f ca="1">IF(ISERROR($V2452),"",OFFSET('Smelter Look-up'!$I$4,$V2452-4,0))</f>
        <v/>
      </c>
      <c r="K2452" s="272"/>
      <c r="L2452" s="272"/>
      <c r="M2452" s="272"/>
      <c r="N2452" s="272"/>
      <c r="O2452" s="272"/>
      <c r="P2452" s="219"/>
      <c r="Q2452" s="273"/>
      <c r="R2452" s="216" t="str">
        <f ca="1">IF(ISERROR($V2452),"",OFFSET('Smelter Look-up'!$C$4,$V2452-4,0)&amp;"")</f>
        <v/>
      </c>
      <c r="S2452" s="224" t="str">
        <f t="shared" ca="1" si="345"/>
        <v/>
      </c>
      <c r="T2452" s="224" t="str">
        <f ca="1">IF(B2452="","",IF(ISERROR(MATCH($J2452,SorP!$B$1:$B$6230,0)),"",INDIRECT("'SorP'!$A$"&amp;MATCH($J2452,SorP!$B$1:$B$6230,0))))</f>
        <v/>
      </c>
      <c r="U2452" s="240"/>
      <c r="V2452" s="274" t="e">
        <f>IF(C2452="",NA(),MATCH($B2452&amp;$C2452,'Smelter Look-up'!$J:$J,0))</f>
        <v>#N/A</v>
      </c>
      <c r="W2452" s="275"/>
      <c r="X2452" s="275">
        <f t="shared" ca="1" si="346"/>
        <v>0</v>
      </c>
      <c r="Y2452" s="275"/>
      <c r="Z2452" s="275"/>
      <c r="AB2452" s="277" t="str">
        <f t="shared" si="347"/>
        <v/>
      </c>
    </row>
    <row r="2453" spans="1:28" s="276" customFormat="1" ht="20.25">
      <c r="A2453" s="330"/>
      <c r="B2453" s="216" t="str">
        <f>IF(LEN(A2453)=0,"",INDEX('Smelter Look-up'!$A:$A,MATCH($A2453,'Smelter Look-up'!$E:$E,0)))</f>
        <v/>
      </c>
      <c r="C2453" s="220" t="str">
        <f>IF(LEN(A2453)=0,"",INDEX('Smelter Look-up'!$C:$C,MATCH($A2453,'Smelter Look-up'!$E:$E,0)))</f>
        <v/>
      </c>
      <c r="D2453" s="282"/>
      <c r="E2453" s="216" t="str">
        <f ca="1">IF(ISERROR($V2453),"",OFFSET('Smelter Look-up'!$D$4,$V2453-4,0)&amp;"")</f>
        <v/>
      </c>
      <c r="F2453" s="216" t="str">
        <f ca="1">IF(ISERROR($V2453),"",OFFSET('Smelter Look-up'!$E$4,$V2453-4,0))</f>
        <v/>
      </c>
      <c r="G2453" s="216" t="str">
        <f ca="1">IF(C2453=$X$4,"Enter smelter details",IF(ISERROR($V2453),"",OFFSET('Smelter Look-up'!$F$4,$V2453-4,0)))</f>
        <v/>
      </c>
      <c r="H2453" s="217" t="str">
        <f ca="1">IF(ISERROR($V2453),"",OFFSET('Smelter Look-up'!$G$4,$V2453-4,0))</f>
        <v/>
      </c>
      <c r="I2453" s="218" t="str">
        <f ca="1">IF(ISERROR($V2453),"",OFFSET('Smelter Look-up'!$H$4,$V2453-4,0))</f>
        <v/>
      </c>
      <c r="J2453" s="218" t="str">
        <f ca="1">IF(ISERROR($V2453),"",OFFSET('Smelter Look-up'!$I$4,$V2453-4,0))</f>
        <v/>
      </c>
      <c r="K2453" s="272"/>
      <c r="L2453" s="272"/>
      <c r="M2453" s="272"/>
      <c r="N2453" s="272"/>
      <c r="O2453" s="272"/>
      <c r="P2453" s="219"/>
      <c r="Q2453" s="273"/>
      <c r="R2453" s="216" t="str">
        <f ca="1">IF(ISERROR($V2453),"",OFFSET('Smelter Look-up'!$C$4,$V2453-4,0)&amp;"")</f>
        <v/>
      </c>
      <c r="S2453" s="224" t="str">
        <f t="shared" ca="1" si="345"/>
        <v/>
      </c>
      <c r="T2453" s="224" t="str">
        <f ca="1">IF(B2453="","",IF(ISERROR(MATCH($J2453,SorP!$B$1:$B$6230,0)),"",INDIRECT("'SorP'!$A$"&amp;MATCH($J2453,SorP!$B$1:$B$6230,0))))</f>
        <v/>
      </c>
      <c r="U2453" s="240"/>
      <c r="V2453" s="274" t="e">
        <f>IF(C2453="",NA(),MATCH($B2453&amp;$C2453,'Smelter Look-up'!$J:$J,0))</f>
        <v>#N/A</v>
      </c>
      <c r="W2453" s="275"/>
      <c r="X2453" s="275">
        <f t="shared" ca="1" si="346"/>
        <v>0</v>
      </c>
      <c r="Y2453" s="275"/>
      <c r="Z2453" s="275"/>
      <c r="AB2453" s="277" t="str">
        <f t="shared" si="347"/>
        <v/>
      </c>
    </row>
    <row r="2454" spans="1:28" s="276" customFormat="1" ht="20.25">
      <c r="A2454" s="330"/>
      <c r="B2454" s="216" t="str">
        <f>IF(LEN(A2454)=0,"",INDEX('Smelter Look-up'!$A:$A,MATCH($A2454,'Smelter Look-up'!$E:$E,0)))</f>
        <v/>
      </c>
      <c r="C2454" s="220" t="str">
        <f>IF(LEN(A2454)=0,"",INDEX('Smelter Look-up'!$C:$C,MATCH($A2454,'Smelter Look-up'!$E:$E,0)))</f>
        <v/>
      </c>
      <c r="D2454" s="282"/>
      <c r="E2454" s="216" t="str">
        <f ca="1">IF(ISERROR($V2454),"",OFFSET('Smelter Look-up'!$D$4,$V2454-4,0)&amp;"")</f>
        <v/>
      </c>
      <c r="F2454" s="216" t="str">
        <f ca="1">IF(ISERROR($V2454),"",OFFSET('Smelter Look-up'!$E$4,$V2454-4,0))</f>
        <v/>
      </c>
      <c r="G2454" s="216" t="str">
        <f ca="1">IF(C2454=$X$4,"Enter smelter details",IF(ISERROR($V2454),"",OFFSET('Smelter Look-up'!$F$4,$V2454-4,0)))</f>
        <v/>
      </c>
      <c r="H2454" s="217" t="str">
        <f ca="1">IF(ISERROR($V2454),"",OFFSET('Smelter Look-up'!$G$4,$V2454-4,0))</f>
        <v/>
      </c>
      <c r="I2454" s="218" t="str">
        <f ca="1">IF(ISERROR($V2454),"",OFFSET('Smelter Look-up'!$H$4,$V2454-4,0))</f>
        <v/>
      </c>
      <c r="J2454" s="218" t="str">
        <f ca="1">IF(ISERROR($V2454),"",OFFSET('Smelter Look-up'!$I$4,$V2454-4,0))</f>
        <v/>
      </c>
      <c r="K2454" s="272"/>
      <c r="L2454" s="272"/>
      <c r="M2454" s="272"/>
      <c r="N2454" s="272"/>
      <c r="O2454" s="272"/>
      <c r="P2454" s="219"/>
      <c r="Q2454" s="273"/>
      <c r="R2454" s="216" t="str">
        <f ca="1">IF(ISERROR($V2454),"",OFFSET('Smelter Look-up'!$C$4,$V2454-4,0)&amp;"")</f>
        <v/>
      </c>
      <c r="S2454" s="224" t="str">
        <f t="shared" ca="1" si="345"/>
        <v/>
      </c>
      <c r="T2454" s="224" t="str">
        <f ca="1">IF(B2454="","",IF(ISERROR(MATCH($J2454,SorP!$B$1:$B$6230,0)),"",INDIRECT("'SorP'!$A$"&amp;MATCH($J2454,SorP!$B$1:$B$6230,0))))</f>
        <v/>
      </c>
      <c r="U2454" s="240"/>
      <c r="V2454" s="274" t="e">
        <f>IF(C2454="",NA(),MATCH($B2454&amp;$C2454,'Smelter Look-up'!$J:$J,0))</f>
        <v>#N/A</v>
      </c>
      <c r="W2454" s="275"/>
      <c r="X2454" s="275">
        <f t="shared" ca="1" si="346"/>
        <v>0</v>
      </c>
      <c r="Y2454" s="275"/>
      <c r="Z2454" s="275"/>
      <c r="AB2454" s="277" t="str">
        <f t="shared" si="347"/>
        <v/>
      </c>
    </row>
    <row r="2455" spans="1:28" s="276" customFormat="1" ht="20.25">
      <c r="A2455" s="330"/>
      <c r="B2455" s="216" t="str">
        <f>IF(LEN(A2455)=0,"",INDEX('Smelter Look-up'!$A:$A,MATCH($A2455,'Smelter Look-up'!$E:$E,0)))</f>
        <v/>
      </c>
      <c r="C2455" s="220" t="str">
        <f>IF(LEN(A2455)=0,"",INDEX('Smelter Look-up'!$C:$C,MATCH($A2455,'Smelter Look-up'!$E:$E,0)))</f>
        <v/>
      </c>
      <c r="D2455" s="282"/>
      <c r="E2455" s="216" t="str">
        <f ca="1">IF(ISERROR($V2455),"",OFFSET('Smelter Look-up'!$D$4,$V2455-4,0)&amp;"")</f>
        <v/>
      </c>
      <c r="F2455" s="216" t="str">
        <f ca="1">IF(ISERROR($V2455),"",OFFSET('Smelter Look-up'!$E$4,$V2455-4,0))</f>
        <v/>
      </c>
      <c r="G2455" s="216" t="str">
        <f ca="1">IF(C2455=$X$4,"Enter smelter details",IF(ISERROR($V2455),"",OFFSET('Smelter Look-up'!$F$4,$V2455-4,0)))</f>
        <v/>
      </c>
      <c r="H2455" s="217" t="str">
        <f ca="1">IF(ISERROR($V2455),"",OFFSET('Smelter Look-up'!$G$4,$V2455-4,0))</f>
        <v/>
      </c>
      <c r="I2455" s="218" t="str">
        <f ca="1">IF(ISERROR($V2455),"",OFFSET('Smelter Look-up'!$H$4,$V2455-4,0))</f>
        <v/>
      </c>
      <c r="J2455" s="218" t="str">
        <f ca="1">IF(ISERROR($V2455),"",OFFSET('Smelter Look-up'!$I$4,$V2455-4,0))</f>
        <v/>
      </c>
      <c r="K2455" s="272"/>
      <c r="L2455" s="272"/>
      <c r="M2455" s="272"/>
      <c r="N2455" s="272"/>
      <c r="O2455" s="272"/>
      <c r="P2455" s="219"/>
      <c r="Q2455" s="273"/>
      <c r="R2455" s="216" t="str">
        <f ca="1">IF(ISERROR($V2455),"",OFFSET('Smelter Look-up'!$C$4,$V2455-4,0)&amp;"")</f>
        <v/>
      </c>
      <c r="S2455" s="224" t="str">
        <f t="shared" ca="1" si="345"/>
        <v/>
      </c>
      <c r="T2455" s="224" t="str">
        <f ca="1">IF(B2455="","",IF(ISERROR(MATCH($J2455,SorP!$B$1:$B$6230,0)),"",INDIRECT("'SorP'!$A$"&amp;MATCH($J2455,SorP!$B$1:$B$6230,0))))</f>
        <v/>
      </c>
      <c r="U2455" s="240"/>
      <c r="V2455" s="274" t="e">
        <f>IF(C2455="",NA(),MATCH($B2455&amp;$C2455,'Smelter Look-up'!$J:$J,0))</f>
        <v>#N/A</v>
      </c>
      <c r="W2455" s="275"/>
      <c r="X2455" s="275">
        <f t="shared" ca="1" si="346"/>
        <v>0</v>
      </c>
      <c r="Y2455" s="275"/>
      <c r="Z2455" s="275"/>
      <c r="AB2455" s="277" t="str">
        <f t="shared" si="347"/>
        <v/>
      </c>
    </row>
    <row r="2456" spans="1:28" s="276" customFormat="1" ht="20.25">
      <c r="A2456" s="330"/>
      <c r="B2456" s="216" t="str">
        <f>IF(LEN(A2456)=0,"",INDEX('Smelter Look-up'!$A:$A,MATCH($A2456,'Smelter Look-up'!$E:$E,0)))</f>
        <v/>
      </c>
      <c r="C2456" s="220" t="str">
        <f>IF(LEN(A2456)=0,"",INDEX('Smelter Look-up'!$C:$C,MATCH($A2456,'Smelter Look-up'!$E:$E,0)))</f>
        <v/>
      </c>
      <c r="D2456" s="282"/>
      <c r="E2456" s="216" t="str">
        <f ca="1">IF(ISERROR($V2456),"",OFFSET('Smelter Look-up'!$D$4,$V2456-4,0)&amp;"")</f>
        <v/>
      </c>
      <c r="F2456" s="216" t="str">
        <f ca="1">IF(ISERROR($V2456),"",OFFSET('Smelter Look-up'!$E$4,$V2456-4,0))</f>
        <v/>
      </c>
      <c r="G2456" s="216" t="str">
        <f ca="1">IF(C2456=$X$4,"Enter smelter details",IF(ISERROR($V2456),"",OFFSET('Smelter Look-up'!$F$4,$V2456-4,0)))</f>
        <v/>
      </c>
      <c r="H2456" s="217" t="str">
        <f ca="1">IF(ISERROR($V2456),"",OFFSET('Smelter Look-up'!$G$4,$V2456-4,0))</f>
        <v/>
      </c>
      <c r="I2456" s="218" t="str">
        <f ca="1">IF(ISERROR($V2456),"",OFFSET('Smelter Look-up'!$H$4,$V2456-4,0))</f>
        <v/>
      </c>
      <c r="J2456" s="218" t="str">
        <f ca="1">IF(ISERROR($V2456),"",OFFSET('Smelter Look-up'!$I$4,$V2456-4,0))</f>
        <v/>
      </c>
      <c r="K2456" s="272"/>
      <c r="L2456" s="272"/>
      <c r="M2456" s="272"/>
      <c r="N2456" s="272"/>
      <c r="O2456" s="272"/>
      <c r="P2456" s="219"/>
      <c r="Q2456" s="273"/>
      <c r="R2456" s="216" t="str">
        <f ca="1">IF(ISERROR($V2456),"",OFFSET('Smelter Look-up'!$C$4,$V2456-4,0)&amp;"")</f>
        <v/>
      </c>
      <c r="S2456" s="224" t="str">
        <f t="shared" ca="1" si="345"/>
        <v/>
      </c>
      <c r="T2456" s="224" t="str">
        <f ca="1">IF(B2456="","",IF(ISERROR(MATCH($J2456,SorP!$B$1:$B$6230,0)),"",INDIRECT("'SorP'!$A$"&amp;MATCH($J2456,SorP!$B$1:$B$6230,0))))</f>
        <v/>
      </c>
      <c r="U2456" s="240"/>
      <c r="V2456" s="274" t="e">
        <f>IF(C2456="",NA(),MATCH($B2456&amp;$C2456,'Smelter Look-up'!$J:$J,0))</f>
        <v>#N/A</v>
      </c>
      <c r="W2456" s="275"/>
      <c r="X2456" s="275">
        <f t="shared" ca="1" si="346"/>
        <v>0</v>
      </c>
      <c r="Y2456" s="275"/>
      <c r="Z2456" s="275"/>
      <c r="AB2456" s="277" t="str">
        <f t="shared" si="347"/>
        <v/>
      </c>
    </row>
    <row r="2457" spans="1:28" s="276" customFormat="1" ht="20.25">
      <c r="A2457" s="330"/>
      <c r="B2457" s="216" t="str">
        <f>IF(LEN(A2457)=0,"",INDEX('Smelter Look-up'!$A:$A,MATCH($A2457,'Smelter Look-up'!$E:$E,0)))</f>
        <v/>
      </c>
      <c r="C2457" s="220" t="str">
        <f>IF(LEN(A2457)=0,"",INDEX('Smelter Look-up'!$C:$C,MATCH($A2457,'Smelter Look-up'!$E:$E,0)))</f>
        <v/>
      </c>
      <c r="D2457" s="282"/>
      <c r="E2457" s="216" t="str">
        <f ca="1">IF(ISERROR($V2457),"",OFFSET('Smelter Look-up'!$D$4,$V2457-4,0)&amp;"")</f>
        <v/>
      </c>
      <c r="F2457" s="216" t="str">
        <f ca="1">IF(ISERROR($V2457),"",OFFSET('Smelter Look-up'!$E$4,$V2457-4,0))</f>
        <v/>
      </c>
      <c r="G2457" s="216" t="str">
        <f ca="1">IF(C2457=$X$4,"Enter smelter details",IF(ISERROR($V2457),"",OFFSET('Smelter Look-up'!$F$4,$V2457-4,0)))</f>
        <v/>
      </c>
      <c r="H2457" s="217" t="str">
        <f ca="1">IF(ISERROR($V2457),"",OFFSET('Smelter Look-up'!$G$4,$V2457-4,0))</f>
        <v/>
      </c>
      <c r="I2457" s="218" t="str">
        <f ca="1">IF(ISERROR($V2457),"",OFFSET('Smelter Look-up'!$H$4,$V2457-4,0))</f>
        <v/>
      </c>
      <c r="J2457" s="218" t="str">
        <f ca="1">IF(ISERROR($V2457),"",OFFSET('Smelter Look-up'!$I$4,$V2457-4,0))</f>
        <v/>
      </c>
      <c r="K2457" s="272"/>
      <c r="L2457" s="272"/>
      <c r="M2457" s="272"/>
      <c r="N2457" s="272"/>
      <c r="O2457" s="272"/>
      <c r="P2457" s="219"/>
      <c r="Q2457" s="273"/>
      <c r="R2457" s="216" t="str">
        <f ca="1">IF(ISERROR($V2457),"",OFFSET('Smelter Look-up'!$C$4,$V2457-4,0)&amp;"")</f>
        <v/>
      </c>
      <c r="S2457" s="224" t="str">
        <f t="shared" ca="1" si="345"/>
        <v/>
      </c>
      <c r="T2457" s="224" t="str">
        <f ca="1">IF(B2457="","",IF(ISERROR(MATCH($J2457,SorP!$B$1:$B$6230,0)),"",INDIRECT("'SorP'!$A$"&amp;MATCH($J2457,SorP!$B$1:$B$6230,0))))</f>
        <v/>
      </c>
      <c r="U2457" s="240"/>
      <c r="V2457" s="274" t="e">
        <f>IF(C2457="",NA(),MATCH($B2457&amp;$C2457,'Smelter Look-up'!$J:$J,0))</f>
        <v>#N/A</v>
      </c>
      <c r="W2457" s="275"/>
      <c r="X2457" s="275">
        <f t="shared" ca="1" si="346"/>
        <v>0</v>
      </c>
      <c r="Y2457" s="275"/>
      <c r="Z2457" s="275"/>
      <c r="AB2457" s="277" t="str">
        <f t="shared" si="347"/>
        <v/>
      </c>
    </row>
    <row r="2458" spans="1:28" s="276" customFormat="1" ht="20.25">
      <c r="A2458" s="330"/>
      <c r="B2458" s="216" t="str">
        <f>IF(LEN(A2458)=0,"",INDEX('Smelter Look-up'!$A:$A,MATCH($A2458,'Smelter Look-up'!$E:$E,0)))</f>
        <v/>
      </c>
      <c r="C2458" s="220" t="str">
        <f>IF(LEN(A2458)=0,"",INDEX('Smelter Look-up'!$C:$C,MATCH($A2458,'Smelter Look-up'!$E:$E,0)))</f>
        <v/>
      </c>
      <c r="D2458" s="282"/>
      <c r="E2458" s="216" t="str">
        <f ca="1">IF(ISERROR($V2458),"",OFFSET('Smelter Look-up'!$D$4,$V2458-4,0)&amp;"")</f>
        <v/>
      </c>
      <c r="F2458" s="216" t="str">
        <f ca="1">IF(ISERROR($V2458),"",OFFSET('Smelter Look-up'!$E$4,$V2458-4,0))</f>
        <v/>
      </c>
      <c r="G2458" s="216" t="str">
        <f ca="1">IF(C2458=$X$4,"Enter smelter details",IF(ISERROR($V2458),"",OFFSET('Smelter Look-up'!$F$4,$V2458-4,0)))</f>
        <v/>
      </c>
      <c r="H2458" s="217" t="str">
        <f ca="1">IF(ISERROR($V2458),"",OFFSET('Smelter Look-up'!$G$4,$V2458-4,0))</f>
        <v/>
      </c>
      <c r="I2458" s="218" t="str">
        <f ca="1">IF(ISERROR($V2458),"",OFFSET('Smelter Look-up'!$H$4,$V2458-4,0))</f>
        <v/>
      </c>
      <c r="J2458" s="218" t="str">
        <f ca="1">IF(ISERROR($V2458),"",OFFSET('Smelter Look-up'!$I$4,$V2458-4,0))</f>
        <v/>
      </c>
      <c r="K2458" s="272"/>
      <c r="L2458" s="272"/>
      <c r="M2458" s="272"/>
      <c r="N2458" s="272"/>
      <c r="O2458" s="272"/>
      <c r="P2458" s="219"/>
      <c r="Q2458" s="273"/>
      <c r="R2458" s="216" t="str">
        <f ca="1">IF(ISERROR($V2458),"",OFFSET('Smelter Look-up'!$C$4,$V2458-4,0)&amp;"")</f>
        <v/>
      </c>
      <c r="S2458" s="224" t="str">
        <f t="shared" ca="1" si="345"/>
        <v/>
      </c>
      <c r="T2458" s="224" t="str">
        <f ca="1">IF(B2458="","",IF(ISERROR(MATCH($J2458,SorP!$B$1:$B$6230,0)),"",INDIRECT("'SorP'!$A$"&amp;MATCH($J2458,SorP!$B$1:$B$6230,0))))</f>
        <v/>
      </c>
      <c r="U2458" s="240"/>
      <c r="V2458" s="274" t="e">
        <f>IF(C2458="",NA(),MATCH($B2458&amp;$C2458,'Smelter Look-up'!$J:$J,0))</f>
        <v>#N/A</v>
      </c>
      <c r="W2458" s="275"/>
      <c r="X2458" s="275">
        <f t="shared" ca="1" si="346"/>
        <v>0</v>
      </c>
      <c r="Y2458" s="275"/>
      <c r="Z2458" s="275"/>
      <c r="AB2458" s="277" t="str">
        <f t="shared" si="347"/>
        <v/>
      </c>
    </row>
    <row r="2459" spans="1:28" s="276" customFormat="1" ht="20.25">
      <c r="A2459" s="330"/>
      <c r="B2459" s="216" t="str">
        <f>IF(LEN(A2459)=0,"",INDEX('Smelter Look-up'!$A:$A,MATCH($A2459,'Smelter Look-up'!$E:$E,0)))</f>
        <v/>
      </c>
      <c r="C2459" s="220" t="str">
        <f>IF(LEN(A2459)=0,"",INDEX('Smelter Look-up'!$C:$C,MATCH($A2459,'Smelter Look-up'!$E:$E,0)))</f>
        <v/>
      </c>
      <c r="D2459" s="282"/>
      <c r="E2459" s="216" t="str">
        <f ca="1">IF(ISERROR($V2459),"",OFFSET('Smelter Look-up'!$D$4,$V2459-4,0)&amp;"")</f>
        <v/>
      </c>
      <c r="F2459" s="216" t="str">
        <f ca="1">IF(ISERROR($V2459),"",OFFSET('Smelter Look-up'!$E$4,$V2459-4,0))</f>
        <v/>
      </c>
      <c r="G2459" s="216" t="str">
        <f ca="1">IF(C2459=$X$4,"Enter smelter details",IF(ISERROR($V2459),"",OFFSET('Smelter Look-up'!$F$4,$V2459-4,0)))</f>
        <v/>
      </c>
      <c r="H2459" s="217" t="str">
        <f ca="1">IF(ISERROR($V2459),"",OFFSET('Smelter Look-up'!$G$4,$V2459-4,0))</f>
        <v/>
      </c>
      <c r="I2459" s="218" t="str">
        <f ca="1">IF(ISERROR($V2459),"",OFFSET('Smelter Look-up'!$H$4,$V2459-4,0))</f>
        <v/>
      </c>
      <c r="J2459" s="218" t="str">
        <f ca="1">IF(ISERROR($V2459),"",OFFSET('Smelter Look-up'!$I$4,$V2459-4,0))</f>
        <v/>
      </c>
      <c r="K2459" s="272"/>
      <c r="L2459" s="272"/>
      <c r="M2459" s="272"/>
      <c r="N2459" s="272"/>
      <c r="O2459" s="272"/>
      <c r="P2459" s="219"/>
      <c r="Q2459" s="273"/>
      <c r="R2459" s="216" t="str">
        <f ca="1">IF(ISERROR($V2459),"",OFFSET('Smelter Look-up'!$C$4,$V2459-4,0)&amp;"")</f>
        <v/>
      </c>
      <c r="S2459" s="224" t="str">
        <f t="shared" ca="1" si="345"/>
        <v/>
      </c>
      <c r="T2459" s="224" t="str">
        <f ca="1">IF(B2459="","",IF(ISERROR(MATCH($J2459,SorP!$B$1:$B$6230,0)),"",INDIRECT("'SorP'!$A$"&amp;MATCH($J2459,SorP!$B$1:$B$6230,0))))</f>
        <v/>
      </c>
      <c r="U2459" s="240"/>
      <c r="V2459" s="274" t="e">
        <f>IF(C2459="",NA(),MATCH($B2459&amp;$C2459,'Smelter Look-up'!$J:$J,0))</f>
        <v>#N/A</v>
      </c>
      <c r="W2459" s="275"/>
      <c r="X2459" s="275">
        <f t="shared" ca="1" si="346"/>
        <v>0</v>
      </c>
      <c r="Y2459" s="275"/>
      <c r="Z2459" s="275"/>
      <c r="AB2459" s="277" t="str">
        <f t="shared" si="347"/>
        <v/>
      </c>
    </row>
    <row r="2460" spans="1:28" s="276" customFormat="1" ht="20.25">
      <c r="A2460" s="330"/>
      <c r="B2460" s="216" t="str">
        <f>IF(LEN(A2460)=0,"",INDEX('Smelter Look-up'!$A:$A,MATCH($A2460,'Smelter Look-up'!$E:$E,0)))</f>
        <v/>
      </c>
      <c r="C2460" s="220" t="str">
        <f>IF(LEN(A2460)=0,"",INDEX('Smelter Look-up'!$C:$C,MATCH($A2460,'Smelter Look-up'!$E:$E,0)))</f>
        <v/>
      </c>
      <c r="D2460" s="282"/>
      <c r="E2460" s="216" t="str">
        <f ca="1">IF(ISERROR($V2460),"",OFFSET('Smelter Look-up'!$D$4,$V2460-4,0)&amp;"")</f>
        <v/>
      </c>
      <c r="F2460" s="216" t="str">
        <f ca="1">IF(ISERROR($V2460),"",OFFSET('Smelter Look-up'!$E$4,$V2460-4,0))</f>
        <v/>
      </c>
      <c r="G2460" s="216" t="str">
        <f ca="1">IF(C2460=$X$4,"Enter smelter details",IF(ISERROR($V2460),"",OFFSET('Smelter Look-up'!$F$4,$V2460-4,0)))</f>
        <v/>
      </c>
      <c r="H2460" s="217" t="str">
        <f ca="1">IF(ISERROR($V2460),"",OFFSET('Smelter Look-up'!$G$4,$V2460-4,0))</f>
        <v/>
      </c>
      <c r="I2460" s="218" t="str">
        <f ca="1">IF(ISERROR($V2460),"",OFFSET('Smelter Look-up'!$H$4,$V2460-4,0))</f>
        <v/>
      </c>
      <c r="J2460" s="218" t="str">
        <f ca="1">IF(ISERROR($V2460),"",OFFSET('Smelter Look-up'!$I$4,$V2460-4,0))</f>
        <v/>
      </c>
      <c r="K2460" s="272"/>
      <c r="L2460" s="272"/>
      <c r="M2460" s="272"/>
      <c r="N2460" s="272"/>
      <c r="O2460" s="272"/>
      <c r="P2460" s="219"/>
      <c r="Q2460" s="273"/>
      <c r="R2460" s="216" t="str">
        <f ca="1">IF(ISERROR($V2460),"",OFFSET('Smelter Look-up'!$C$4,$V2460-4,0)&amp;"")</f>
        <v/>
      </c>
      <c r="S2460" s="224" t="str">
        <f t="shared" ref="S2460:S2490" ca="1" si="348">IF(B2460="","",IF(ISERROR(MATCH($E2460,CL,0)),"Unknown",INDIRECT("'C'!$A$"&amp;MATCH($E2460,CL,0)+1)))</f>
        <v/>
      </c>
      <c r="T2460" s="224" t="str">
        <f ca="1">IF(B2460="","",IF(ISERROR(MATCH($J2460,SorP!$B$1:$B$6230,0)),"",INDIRECT("'SorP'!$A$"&amp;MATCH($J2460,SorP!$B$1:$B$6230,0))))</f>
        <v/>
      </c>
      <c r="U2460" s="240"/>
      <c r="V2460" s="274" t="e">
        <f>IF(C2460="",NA(),MATCH($B2460&amp;$C2460,'Smelter Look-up'!$J:$J,0))</f>
        <v>#N/A</v>
      </c>
      <c r="W2460" s="275"/>
      <c r="X2460" s="275">
        <f t="shared" ref="X2460:X2492" ca="1" si="349">IF(AND(C2460="Smelter not listed",OR(LEN(D2460)=0,LEN(E2460)=0)),1,0)</f>
        <v>0</v>
      </c>
      <c r="Y2460" s="275"/>
      <c r="Z2460" s="275"/>
      <c r="AB2460" s="277" t="str">
        <f t="shared" ref="AB2460:AB2490" si="350">B2460&amp;C2460</f>
        <v/>
      </c>
    </row>
    <row r="2461" spans="1:28" s="276" customFormat="1" ht="20.25">
      <c r="A2461" s="330"/>
      <c r="B2461" s="216" t="str">
        <f>IF(LEN(A2461)=0,"",INDEX('Smelter Look-up'!$A:$A,MATCH($A2461,'Smelter Look-up'!$E:$E,0)))</f>
        <v/>
      </c>
      <c r="C2461" s="220" t="str">
        <f>IF(LEN(A2461)=0,"",INDEX('Smelter Look-up'!$C:$C,MATCH($A2461,'Smelter Look-up'!$E:$E,0)))</f>
        <v/>
      </c>
      <c r="D2461" s="282"/>
      <c r="E2461" s="216" t="str">
        <f ca="1">IF(ISERROR($V2461),"",OFFSET('Smelter Look-up'!$D$4,$V2461-4,0)&amp;"")</f>
        <v/>
      </c>
      <c r="F2461" s="216" t="str">
        <f ca="1">IF(ISERROR($V2461),"",OFFSET('Smelter Look-up'!$E$4,$V2461-4,0))</f>
        <v/>
      </c>
      <c r="G2461" s="216" t="str">
        <f ca="1">IF(C2461=$X$4,"Enter smelter details",IF(ISERROR($V2461),"",OFFSET('Smelter Look-up'!$F$4,$V2461-4,0)))</f>
        <v/>
      </c>
      <c r="H2461" s="217" t="str">
        <f ca="1">IF(ISERROR($V2461),"",OFFSET('Smelter Look-up'!$G$4,$V2461-4,0))</f>
        <v/>
      </c>
      <c r="I2461" s="218" t="str">
        <f ca="1">IF(ISERROR($V2461),"",OFFSET('Smelter Look-up'!$H$4,$V2461-4,0))</f>
        <v/>
      </c>
      <c r="J2461" s="218" t="str">
        <f ca="1">IF(ISERROR($V2461),"",OFFSET('Smelter Look-up'!$I$4,$V2461-4,0))</f>
        <v/>
      </c>
      <c r="K2461" s="272"/>
      <c r="L2461" s="272"/>
      <c r="M2461" s="272"/>
      <c r="N2461" s="272"/>
      <c r="O2461" s="272"/>
      <c r="P2461" s="219"/>
      <c r="Q2461" s="273"/>
      <c r="R2461" s="216" t="str">
        <f ca="1">IF(ISERROR($V2461),"",OFFSET('Smelter Look-up'!$C$4,$V2461-4,0)&amp;"")</f>
        <v/>
      </c>
      <c r="S2461" s="224" t="str">
        <f t="shared" ca="1" si="348"/>
        <v/>
      </c>
      <c r="T2461" s="224" t="str">
        <f ca="1">IF(B2461="","",IF(ISERROR(MATCH($J2461,SorP!$B$1:$B$6230,0)),"",INDIRECT("'SorP'!$A$"&amp;MATCH($J2461,SorP!$B$1:$B$6230,0))))</f>
        <v/>
      </c>
      <c r="U2461" s="240"/>
      <c r="V2461" s="274" t="e">
        <f>IF(C2461="",NA(),MATCH($B2461&amp;$C2461,'Smelter Look-up'!$J:$J,0))</f>
        <v>#N/A</v>
      </c>
      <c r="W2461" s="275"/>
      <c r="X2461" s="275">
        <f t="shared" ca="1" si="349"/>
        <v>0</v>
      </c>
      <c r="Y2461" s="275"/>
      <c r="Z2461" s="275"/>
      <c r="AB2461" s="277" t="str">
        <f t="shared" si="350"/>
        <v/>
      </c>
    </row>
    <row r="2462" spans="1:28" s="276" customFormat="1" ht="20.25">
      <c r="A2462" s="330"/>
      <c r="B2462" s="216" t="str">
        <f>IF(LEN(A2462)=0,"",INDEX('Smelter Look-up'!$A:$A,MATCH($A2462,'Smelter Look-up'!$E:$E,0)))</f>
        <v/>
      </c>
      <c r="C2462" s="220" t="str">
        <f>IF(LEN(A2462)=0,"",INDEX('Smelter Look-up'!$C:$C,MATCH($A2462,'Smelter Look-up'!$E:$E,0)))</f>
        <v/>
      </c>
      <c r="D2462" s="282"/>
      <c r="E2462" s="216" t="str">
        <f ca="1">IF(ISERROR($V2462),"",OFFSET('Smelter Look-up'!$D$4,$V2462-4,0)&amp;"")</f>
        <v/>
      </c>
      <c r="F2462" s="216" t="str">
        <f ca="1">IF(ISERROR($V2462),"",OFFSET('Smelter Look-up'!$E$4,$V2462-4,0))</f>
        <v/>
      </c>
      <c r="G2462" s="216" t="str">
        <f ca="1">IF(C2462=$X$4,"Enter smelter details",IF(ISERROR($V2462),"",OFFSET('Smelter Look-up'!$F$4,$V2462-4,0)))</f>
        <v/>
      </c>
      <c r="H2462" s="217" t="str">
        <f ca="1">IF(ISERROR($V2462),"",OFFSET('Smelter Look-up'!$G$4,$V2462-4,0))</f>
        <v/>
      </c>
      <c r="I2462" s="218" t="str">
        <f ca="1">IF(ISERROR($V2462),"",OFFSET('Smelter Look-up'!$H$4,$V2462-4,0))</f>
        <v/>
      </c>
      <c r="J2462" s="218" t="str">
        <f ca="1">IF(ISERROR($V2462),"",OFFSET('Smelter Look-up'!$I$4,$V2462-4,0))</f>
        <v/>
      </c>
      <c r="K2462" s="272"/>
      <c r="L2462" s="272"/>
      <c r="M2462" s="272"/>
      <c r="N2462" s="272"/>
      <c r="O2462" s="272"/>
      <c r="P2462" s="219"/>
      <c r="Q2462" s="273"/>
      <c r="R2462" s="216" t="str">
        <f ca="1">IF(ISERROR($V2462),"",OFFSET('Smelter Look-up'!$C$4,$V2462-4,0)&amp;"")</f>
        <v/>
      </c>
      <c r="S2462" s="224" t="str">
        <f t="shared" ca="1" si="348"/>
        <v/>
      </c>
      <c r="T2462" s="224" t="str">
        <f ca="1">IF(B2462="","",IF(ISERROR(MATCH($J2462,SorP!$B$1:$B$6230,0)),"",INDIRECT("'SorP'!$A$"&amp;MATCH($J2462,SorP!$B$1:$B$6230,0))))</f>
        <v/>
      </c>
      <c r="U2462" s="240"/>
      <c r="V2462" s="274" t="e">
        <f>IF(C2462="",NA(),MATCH($B2462&amp;$C2462,'Smelter Look-up'!$J:$J,0))</f>
        <v>#N/A</v>
      </c>
      <c r="W2462" s="275"/>
      <c r="X2462" s="275">
        <f t="shared" ca="1" si="349"/>
        <v>0</v>
      </c>
      <c r="Y2462" s="275"/>
      <c r="Z2462" s="275"/>
      <c r="AB2462" s="277" t="str">
        <f t="shared" si="350"/>
        <v/>
      </c>
    </row>
    <row r="2463" spans="1:28" s="276" customFormat="1" ht="20.25">
      <c r="A2463" s="330"/>
      <c r="B2463" s="216" t="str">
        <f>IF(LEN(A2463)=0,"",INDEX('Smelter Look-up'!$A:$A,MATCH($A2463,'Smelter Look-up'!$E:$E,0)))</f>
        <v/>
      </c>
      <c r="C2463" s="220" t="str">
        <f>IF(LEN(A2463)=0,"",INDEX('Smelter Look-up'!$C:$C,MATCH($A2463,'Smelter Look-up'!$E:$E,0)))</f>
        <v/>
      </c>
      <c r="D2463" s="282"/>
      <c r="E2463" s="216" t="str">
        <f ca="1">IF(ISERROR($V2463),"",OFFSET('Smelter Look-up'!$D$4,$V2463-4,0)&amp;"")</f>
        <v/>
      </c>
      <c r="F2463" s="216" t="str">
        <f ca="1">IF(ISERROR($V2463),"",OFFSET('Smelter Look-up'!$E$4,$V2463-4,0))</f>
        <v/>
      </c>
      <c r="G2463" s="216" t="str">
        <f ca="1">IF(C2463=$X$4,"Enter smelter details",IF(ISERROR($V2463),"",OFFSET('Smelter Look-up'!$F$4,$V2463-4,0)))</f>
        <v/>
      </c>
      <c r="H2463" s="217" t="str">
        <f ca="1">IF(ISERROR($V2463),"",OFFSET('Smelter Look-up'!$G$4,$V2463-4,0))</f>
        <v/>
      </c>
      <c r="I2463" s="218" t="str">
        <f ca="1">IF(ISERROR($V2463),"",OFFSET('Smelter Look-up'!$H$4,$V2463-4,0))</f>
        <v/>
      </c>
      <c r="J2463" s="218" t="str">
        <f ca="1">IF(ISERROR($V2463),"",OFFSET('Smelter Look-up'!$I$4,$V2463-4,0))</f>
        <v/>
      </c>
      <c r="K2463" s="272"/>
      <c r="L2463" s="272"/>
      <c r="M2463" s="272"/>
      <c r="N2463" s="272"/>
      <c r="O2463" s="272"/>
      <c r="P2463" s="219"/>
      <c r="Q2463" s="273"/>
      <c r="R2463" s="216" t="str">
        <f ca="1">IF(ISERROR($V2463),"",OFFSET('Smelter Look-up'!$C$4,$V2463-4,0)&amp;"")</f>
        <v/>
      </c>
      <c r="S2463" s="224" t="str">
        <f t="shared" ca="1" si="348"/>
        <v/>
      </c>
      <c r="T2463" s="224" t="str">
        <f ca="1">IF(B2463="","",IF(ISERROR(MATCH($J2463,SorP!$B$1:$B$6230,0)),"",INDIRECT("'SorP'!$A$"&amp;MATCH($J2463,SorP!$B$1:$B$6230,0))))</f>
        <v/>
      </c>
      <c r="U2463" s="240"/>
      <c r="V2463" s="274" t="e">
        <f>IF(C2463="",NA(),MATCH($B2463&amp;$C2463,'Smelter Look-up'!$J:$J,0))</f>
        <v>#N/A</v>
      </c>
      <c r="W2463" s="275"/>
      <c r="X2463" s="275">
        <f t="shared" ca="1" si="349"/>
        <v>0</v>
      </c>
      <c r="Y2463" s="275"/>
      <c r="Z2463" s="275"/>
      <c r="AB2463" s="277" t="str">
        <f t="shared" si="350"/>
        <v/>
      </c>
    </row>
    <row r="2464" spans="1:28" s="276" customFormat="1" ht="20.25">
      <c r="A2464" s="330"/>
      <c r="B2464" s="216" t="str">
        <f>IF(LEN(A2464)=0,"",INDEX('Smelter Look-up'!$A:$A,MATCH($A2464,'Smelter Look-up'!$E:$E,0)))</f>
        <v/>
      </c>
      <c r="C2464" s="220" t="str">
        <f>IF(LEN(A2464)=0,"",INDEX('Smelter Look-up'!$C:$C,MATCH($A2464,'Smelter Look-up'!$E:$E,0)))</f>
        <v/>
      </c>
      <c r="D2464" s="282"/>
      <c r="E2464" s="216" t="str">
        <f ca="1">IF(ISERROR($V2464),"",OFFSET('Smelter Look-up'!$D$4,$V2464-4,0)&amp;"")</f>
        <v/>
      </c>
      <c r="F2464" s="216" t="str">
        <f ca="1">IF(ISERROR($V2464),"",OFFSET('Smelter Look-up'!$E$4,$V2464-4,0))</f>
        <v/>
      </c>
      <c r="G2464" s="216" t="str">
        <f ca="1">IF(C2464=$X$4,"Enter smelter details",IF(ISERROR($V2464),"",OFFSET('Smelter Look-up'!$F$4,$V2464-4,0)))</f>
        <v/>
      </c>
      <c r="H2464" s="217" t="str">
        <f ca="1">IF(ISERROR($V2464),"",OFFSET('Smelter Look-up'!$G$4,$V2464-4,0))</f>
        <v/>
      </c>
      <c r="I2464" s="218" t="str">
        <f ca="1">IF(ISERROR($V2464),"",OFFSET('Smelter Look-up'!$H$4,$V2464-4,0))</f>
        <v/>
      </c>
      <c r="J2464" s="218" t="str">
        <f ca="1">IF(ISERROR($V2464),"",OFFSET('Smelter Look-up'!$I$4,$V2464-4,0))</f>
        <v/>
      </c>
      <c r="K2464" s="272"/>
      <c r="L2464" s="272"/>
      <c r="M2464" s="272"/>
      <c r="N2464" s="272"/>
      <c r="O2464" s="272"/>
      <c r="P2464" s="219"/>
      <c r="Q2464" s="273"/>
      <c r="R2464" s="216" t="str">
        <f ca="1">IF(ISERROR($V2464),"",OFFSET('Smelter Look-up'!$C$4,$V2464-4,0)&amp;"")</f>
        <v/>
      </c>
      <c r="S2464" s="224" t="str">
        <f t="shared" ca="1" si="348"/>
        <v/>
      </c>
      <c r="T2464" s="224" t="str">
        <f ca="1">IF(B2464="","",IF(ISERROR(MATCH($J2464,SorP!$B$1:$B$6230,0)),"",INDIRECT("'SorP'!$A$"&amp;MATCH($J2464,SorP!$B$1:$B$6230,0))))</f>
        <v/>
      </c>
      <c r="U2464" s="240"/>
      <c r="V2464" s="274" t="e">
        <f>IF(C2464="",NA(),MATCH($B2464&amp;$C2464,'Smelter Look-up'!$J:$J,0))</f>
        <v>#N/A</v>
      </c>
      <c r="W2464" s="275"/>
      <c r="X2464" s="275">
        <f t="shared" ca="1" si="349"/>
        <v>0</v>
      </c>
      <c r="Y2464" s="275"/>
      <c r="Z2464" s="275"/>
      <c r="AB2464" s="277" t="str">
        <f t="shared" si="350"/>
        <v/>
      </c>
    </row>
    <row r="2465" spans="1:28" s="276" customFormat="1" ht="20.25">
      <c r="A2465" s="330"/>
      <c r="B2465" s="216" t="str">
        <f>IF(LEN(A2465)=0,"",INDEX('Smelter Look-up'!$A:$A,MATCH($A2465,'Smelter Look-up'!$E:$E,0)))</f>
        <v/>
      </c>
      <c r="C2465" s="220" t="str">
        <f>IF(LEN(A2465)=0,"",INDEX('Smelter Look-up'!$C:$C,MATCH($A2465,'Smelter Look-up'!$E:$E,0)))</f>
        <v/>
      </c>
      <c r="D2465" s="282"/>
      <c r="E2465" s="216" t="str">
        <f ca="1">IF(ISERROR($V2465),"",OFFSET('Smelter Look-up'!$D$4,$V2465-4,0)&amp;"")</f>
        <v/>
      </c>
      <c r="F2465" s="216" t="str">
        <f ca="1">IF(ISERROR($V2465),"",OFFSET('Smelter Look-up'!$E$4,$V2465-4,0))</f>
        <v/>
      </c>
      <c r="G2465" s="216" t="str">
        <f ca="1">IF(C2465=$X$4,"Enter smelter details",IF(ISERROR($V2465),"",OFFSET('Smelter Look-up'!$F$4,$V2465-4,0)))</f>
        <v/>
      </c>
      <c r="H2465" s="217" t="str">
        <f ca="1">IF(ISERROR($V2465),"",OFFSET('Smelter Look-up'!$G$4,$V2465-4,0))</f>
        <v/>
      </c>
      <c r="I2465" s="218" t="str">
        <f ca="1">IF(ISERROR($V2465),"",OFFSET('Smelter Look-up'!$H$4,$V2465-4,0))</f>
        <v/>
      </c>
      <c r="J2465" s="218" t="str">
        <f ca="1">IF(ISERROR($V2465),"",OFFSET('Smelter Look-up'!$I$4,$V2465-4,0))</f>
        <v/>
      </c>
      <c r="K2465" s="272"/>
      <c r="L2465" s="272"/>
      <c r="M2465" s="272"/>
      <c r="N2465" s="272"/>
      <c r="O2465" s="272"/>
      <c r="P2465" s="219"/>
      <c r="Q2465" s="273"/>
      <c r="R2465" s="216" t="str">
        <f ca="1">IF(ISERROR($V2465),"",OFFSET('Smelter Look-up'!$C$4,$V2465-4,0)&amp;"")</f>
        <v/>
      </c>
      <c r="S2465" s="224" t="str">
        <f t="shared" ca="1" si="348"/>
        <v/>
      </c>
      <c r="T2465" s="224" t="str">
        <f ca="1">IF(B2465="","",IF(ISERROR(MATCH($J2465,SorP!$B$1:$B$6230,0)),"",INDIRECT("'SorP'!$A$"&amp;MATCH($J2465,SorP!$B$1:$B$6230,0))))</f>
        <v/>
      </c>
      <c r="U2465" s="240"/>
      <c r="V2465" s="274" t="e">
        <f>IF(C2465="",NA(),MATCH($B2465&amp;$C2465,'Smelter Look-up'!$J:$J,0))</f>
        <v>#N/A</v>
      </c>
      <c r="W2465" s="275"/>
      <c r="X2465" s="275">
        <f t="shared" ca="1" si="349"/>
        <v>0</v>
      </c>
      <c r="Y2465" s="275"/>
      <c r="Z2465" s="275"/>
      <c r="AB2465" s="277" t="str">
        <f t="shared" si="350"/>
        <v/>
      </c>
    </row>
    <row r="2466" spans="1:28" s="276" customFormat="1" ht="20.25">
      <c r="A2466" s="330"/>
      <c r="B2466" s="216" t="str">
        <f>IF(LEN(A2466)=0,"",INDEX('Smelter Look-up'!$A:$A,MATCH($A2466,'Smelter Look-up'!$E:$E,0)))</f>
        <v/>
      </c>
      <c r="C2466" s="220" t="str">
        <f>IF(LEN(A2466)=0,"",INDEX('Smelter Look-up'!$C:$C,MATCH($A2466,'Smelter Look-up'!$E:$E,0)))</f>
        <v/>
      </c>
      <c r="D2466" s="282"/>
      <c r="E2466" s="216" t="str">
        <f ca="1">IF(ISERROR($V2466),"",OFFSET('Smelter Look-up'!$D$4,$V2466-4,0)&amp;"")</f>
        <v/>
      </c>
      <c r="F2466" s="216" t="str">
        <f ca="1">IF(ISERROR($V2466),"",OFFSET('Smelter Look-up'!$E$4,$V2466-4,0))</f>
        <v/>
      </c>
      <c r="G2466" s="216" t="str">
        <f ca="1">IF(C2466=$X$4,"Enter smelter details",IF(ISERROR($V2466),"",OFFSET('Smelter Look-up'!$F$4,$V2466-4,0)))</f>
        <v/>
      </c>
      <c r="H2466" s="217" t="str">
        <f ca="1">IF(ISERROR($V2466),"",OFFSET('Smelter Look-up'!$G$4,$V2466-4,0))</f>
        <v/>
      </c>
      <c r="I2466" s="218" t="str">
        <f ca="1">IF(ISERROR($V2466),"",OFFSET('Smelter Look-up'!$H$4,$V2466-4,0))</f>
        <v/>
      </c>
      <c r="J2466" s="218" t="str">
        <f ca="1">IF(ISERROR($V2466),"",OFFSET('Smelter Look-up'!$I$4,$V2466-4,0))</f>
        <v/>
      </c>
      <c r="K2466" s="272"/>
      <c r="L2466" s="272"/>
      <c r="M2466" s="272"/>
      <c r="N2466" s="272"/>
      <c r="O2466" s="272"/>
      <c r="P2466" s="219"/>
      <c r="Q2466" s="273"/>
      <c r="R2466" s="216" t="str">
        <f ca="1">IF(ISERROR($V2466),"",OFFSET('Smelter Look-up'!$C$4,$V2466-4,0)&amp;"")</f>
        <v/>
      </c>
      <c r="S2466" s="224" t="str">
        <f t="shared" ca="1" si="348"/>
        <v/>
      </c>
      <c r="T2466" s="224" t="str">
        <f ca="1">IF(B2466="","",IF(ISERROR(MATCH($J2466,SorP!$B$1:$B$6230,0)),"",INDIRECT("'SorP'!$A$"&amp;MATCH($J2466,SorP!$B$1:$B$6230,0))))</f>
        <v/>
      </c>
      <c r="U2466" s="240"/>
      <c r="V2466" s="274" t="e">
        <f>IF(C2466="",NA(),MATCH($B2466&amp;$C2466,'Smelter Look-up'!$J:$J,0))</f>
        <v>#N/A</v>
      </c>
      <c r="W2466" s="275"/>
      <c r="X2466" s="275">
        <f t="shared" ca="1" si="349"/>
        <v>0</v>
      </c>
      <c r="Y2466" s="275"/>
      <c r="Z2466" s="275"/>
      <c r="AB2466" s="277" t="str">
        <f t="shared" si="350"/>
        <v/>
      </c>
    </row>
    <row r="2467" spans="1:28" s="276" customFormat="1" ht="20.25">
      <c r="A2467" s="330"/>
      <c r="B2467" s="216" t="str">
        <f>IF(LEN(A2467)=0,"",INDEX('Smelter Look-up'!$A:$A,MATCH($A2467,'Smelter Look-up'!$E:$E,0)))</f>
        <v/>
      </c>
      <c r="C2467" s="220" t="str">
        <f>IF(LEN(A2467)=0,"",INDEX('Smelter Look-up'!$C:$C,MATCH($A2467,'Smelter Look-up'!$E:$E,0)))</f>
        <v/>
      </c>
      <c r="D2467" s="282"/>
      <c r="E2467" s="216" t="str">
        <f ca="1">IF(ISERROR($V2467),"",OFFSET('Smelter Look-up'!$D$4,$V2467-4,0)&amp;"")</f>
        <v/>
      </c>
      <c r="F2467" s="216" t="str">
        <f ca="1">IF(ISERROR($V2467),"",OFFSET('Smelter Look-up'!$E$4,$V2467-4,0))</f>
        <v/>
      </c>
      <c r="G2467" s="216" t="str">
        <f ca="1">IF(C2467=$X$4,"Enter smelter details",IF(ISERROR($V2467),"",OFFSET('Smelter Look-up'!$F$4,$V2467-4,0)))</f>
        <v/>
      </c>
      <c r="H2467" s="217" t="str">
        <f ca="1">IF(ISERROR($V2467),"",OFFSET('Smelter Look-up'!$G$4,$V2467-4,0))</f>
        <v/>
      </c>
      <c r="I2467" s="218" t="str">
        <f ca="1">IF(ISERROR($V2467),"",OFFSET('Smelter Look-up'!$H$4,$V2467-4,0))</f>
        <v/>
      </c>
      <c r="J2467" s="218" t="str">
        <f ca="1">IF(ISERROR($V2467),"",OFFSET('Smelter Look-up'!$I$4,$V2467-4,0))</f>
        <v/>
      </c>
      <c r="K2467" s="272"/>
      <c r="L2467" s="272"/>
      <c r="M2467" s="272"/>
      <c r="N2467" s="272"/>
      <c r="O2467" s="272"/>
      <c r="P2467" s="219"/>
      <c r="Q2467" s="273"/>
      <c r="R2467" s="216" t="str">
        <f ca="1">IF(ISERROR($V2467),"",OFFSET('Smelter Look-up'!$C$4,$V2467-4,0)&amp;"")</f>
        <v/>
      </c>
      <c r="S2467" s="224" t="str">
        <f t="shared" ca="1" si="348"/>
        <v/>
      </c>
      <c r="T2467" s="224" t="str">
        <f ca="1">IF(B2467="","",IF(ISERROR(MATCH($J2467,SorP!$B$1:$B$6230,0)),"",INDIRECT("'SorP'!$A$"&amp;MATCH($J2467,SorP!$B$1:$B$6230,0))))</f>
        <v/>
      </c>
      <c r="U2467" s="240"/>
      <c r="V2467" s="274" t="e">
        <f>IF(C2467="",NA(),MATCH($B2467&amp;$C2467,'Smelter Look-up'!$J:$J,0))</f>
        <v>#N/A</v>
      </c>
      <c r="W2467" s="275"/>
      <c r="X2467" s="275">
        <f t="shared" ca="1" si="349"/>
        <v>0</v>
      </c>
      <c r="Y2467" s="275"/>
      <c r="Z2467" s="275"/>
      <c r="AB2467" s="277" t="str">
        <f t="shared" si="350"/>
        <v/>
      </c>
    </row>
    <row r="2468" spans="1:28" s="276" customFormat="1" ht="20.25">
      <c r="A2468" s="330"/>
      <c r="B2468" s="216" t="str">
        <f>IF(LEN(A2468)=0,"",INDEX('Smelter Look-up'!$A:$A,MATCH($A2468,'Smelter Look-up'!$E:$E,0)))</f>
        <v/>
      </c>
      <c r="C2468" s="220" t="str">
        <f>IF(LEN(A2468)=0,"",INDEX('Smelter Look-up'!$C:$C,MATCH($A2468,'Smelter Look-up'!$E:$E,0)))</f>
        <v/>
      </c>
      <c r="D2468" s="282"/>
      <c r="E2468" s="216" t="str">
        <f ca="1">IF(ISERROR($V2468),"",OFFSET('Smelter Look-up'!$D$4,$V2468-4,0)&amp;"")</f>
        <v/>
      </c>
      <c r="F2468" s="216" t="str">
        <f ca="1">IF(ISERROR($V2468),"",OFFSET('Smelter Look-up'!$E$4,$V2468-4,0))</f>
        <v/>
      </c>
      <c r="G2468" s="216" t="str">
        <f ca="1">IF(C2468=$X$4,"Enter smelter details",IF(ISERROR($V2468),"",OFFSET('Smelter Look-up'!$F$4,$V2468-4,0)))</f>
        <v/>
      </c>
      <c r="H2468" s="217" t="str">
        <f ca="1">IF(ISERROR($V2468),"",OFFSET('Smelter Look-up'!$G$4,$V2468-4,0))</f>
        <v/>
      </c>
      <c r="I2468" s="218" t="str">
        <f ca="1">IF(ISERROR($V2468),"",OFFSET('Smelter Look-up'!$H$4,$V2468-4,0))</f>
        <v/>
      </c>
      <c r="J2468" s="218" t="str">
        <f ca="1">IF(ISERROR($V2468),"",OFFSET('Smelter Look-up'!$I$4,$V2468-4,0))</f>
        <v/>
      </c>
      <c r="K2468" s="272"/>
      <c r="L2468" s="272"/>
      <c r="M2468" s="272"/>
      <c r="N2468" s="272"/>
      <c r="O2468" s="272"/>
      <c r="P2468" s="219"/>
      <c r="Q2468" s="273"/>
      <c r="R2468" s="216" t="str">
        <f ca="1">IF(ISERROR($V2468),"",OFFSET('Smelter Look-up'!$C$4,$V2468-4,0)&amp;"")</f>
        <v/>
      </c>
      <c r="S2468" s="224" t="str">
        <f t="shared" ca="1" si="348"/>
        <v/>
      </c>
      <c r="T2468" s="224" t="str">
        <f ca="1">IF(B2468="","",IF(ISERROR(MATCH($J2468,SorP!$B$1:$B$6230,0)),"",INDIRECT("'SorP'!$A$"&amp;MATCH($J2468,SorP!$B$1:$B$6230,0))))</f>
        <v/>
      </c>
      <c r="U2468" s="240"/>
      <c r="V2468" s="274" t="e">
        <f>IF(C2468="",NA(),MATCH($B2468&amp;$C2468,'Smelter Look-up'!$J:$J,0))</f>
        <v>#N/A</v>
      </c>
      <c r="W2468" s="275"/>
      <c r="X2468" s="275">
        <f t="shared" ca="1" si="349"/>
        <v>0</v>
      </c>
      <c r="Y2468" s="275"/>
      <c r="Z2468" s="275"/>
      <c r="AB2468" s="277" t="str">
        <f t="shared" si="350"/>
        <v/>
      </c>
    </row>
    <row r="2469" spans="1:28" s="276" customFormat="1" ht="20.25">
      <c r="A2469" s="330"/>
      <c r="B2469" s="216" t="str">
        <f>IF(LEN(A2469)=0,"",INDEX('Smelter Look-up'!$A:$A,MATCH($A2469,'Smelter Look-up'!$E:$E,0)))</f>
        <v/>
      </c>
      <c r="C2469" s="220" t="str">
        <f>IF(LEN(A2469)=0,"",INDEX('Smelter Look-up'!$C:$C,MATCH($A2469,'Smelter Look-up'!$E:$E,0)))</f>
        <v/>
      </c>
      <c r="D2469" s="282"/>
      <c r="E2469" s="216" t="str">
        <f ca="1">IF(ISERROR($V2469),"",OFFSET('Smelter Look-up'!$D$4,$V2469-4,0)&amp;"")</f>
        <v/>
      </c>
      <c r="F2469" s="216" t="str">
        <f ca="1">IF(ISERROR($V2469),"",OFFSET('Smelter Look-up'!$E$4,$V2469-4,0))</f>
        <v/>
      </c>
      <c r="G2469" s="216" t="str">
        <f ca="1">IF(C2469=$X$4,"Enter smelter details",IF(ISERROR($V2469),"",OFFSET('Smelter Look-up'!$F$4,$V2469-4,0)))</f>
        <v/>
      </c>
      <c r="H2469" s="217" t="str">
        <f ca="1">IF(ISERROR($V2469),"",OFFSET('Smelter Look-up'!$G$4,$V2469-4,0))</f>
        <v/>
      </c>
      <c r="I2469" s="218" t="str">
        <f ca="1">IF(ISERROR($V2469),"",OFFSET('Smelter Look-up'!$H$4,$V2469-4,0))</f>
        <v/>
      </c>
      <c r="J2469" s="218" t="str">
        <f ca="1">IF(ISERROR($V2469),"",OFFSET('Smelter Look-up'!$I$4,$V2469-4,0))</f>
        <v/>
      </c>
      <c r="K2469" s="272"/>
      <c r="L2469" s="272"/>
      <c r="M2469" s="272"/>
      <c r="N2469" s="272"/>
      <c r="O2469" s="272"/>
      <c r="P2469" s="219"/>
      <c r="Q2469" s="273"/>
      <c r="R2469" s="216" t="str">
        <f ca="1">IF(ISERROR($V2469),"",OFFSET('Smelter Look-up'!$C$4,$V2469-4,0)&amp;"")</f>
        <v/>
      </c>
      <c r="S2469" s="224" t="str">
        <f t="shared" ca="1" si="348"/>
        <v/>
      </c>
      <c r="T2469" s="224" t="str">
        <f ca="1">IF(B2469="","",IF(ISERROR(MATCH($J2469,SorP!$B$1:$B$6230,0)),"",INDIRECT("'SorP'!$A$"&amp;MATCH($J2469,SorP!$B$1:$B$6230,0))))</f>
        <v/>
      </c>
      <c r="U2469" s="240"/>
      <c r="V2469" s="274" t="e">
        <f>IF(C2469="",NA(),MATCH($B2469&amp;$C2469,'Smelter Look-up'!$J:$J,0))</f>
        <v>#N/A</v>
      </c>
      <c r="W2469" s="275"/>
      <c r="X2469" s="275">
        <f t="shared" ca="1" si="349"/>
        <v>0</v>
      </c>
      <c r="Y2469" s="275"/>
      <c r="Z2469" s="275"/>
      <c r="AB2469" s="277" t="str">
        <f t="shared" si="350"/>
        <v/>
      </c>
    </row>
    <row r="2470" spans="1:28" s="276" customFormat="1" ht="20.25">
      <c r="A2470" s="330"/>
      <c r="B2470" s="216" t="str">
        <f>IF(LEN(A2470)=0,"",INDEX('Smelter Look-up'!$A:$A,MATCH($A2470,'Smelter Look-up'!$E:$E,0)))</f>
        <v/>
      </c>
      <c r="C2470" s="220" t="str">
        <f>IF(LEN(A2470)=0,"",INDEX('Smelter Look-up'!$C:$C,MATCH($A2470,'Smelter Look-up'!$E:$E,0)))</f>
        <v/>
      </c>
      <c r="D2470" s="282"/>
      <c r="E2470" s="216" t="str">
        <f ca="1">IF(ISERROR($V2470),"",OFFSET('Smelter Look-up'!$D$4,$V2470-4,0)&amp;"")</f>
        <v/>
      </c>
      <c r="F2470" s="216" t="str">
        <f ca="1">IF(ISERROR($V2470),"",OFFSET('Smelter Look-up'!$E$4,$V2470-4,0))</f>
        <v/>
      </c>
      <c r="G2470" s="216" t="str">
        <f ca="1">IF(C2470=$X$4,"Enter smelter details",IF(ISERROR($V2470),"",OFFSET('Smelter Look-up'!$F$4,$V2470-4,0)))</f>
        <v/>
      </c>
      <c r="H2470" s="217" t="str">
        <f ca="1">IF(ISERROR($V2470),"",OFFSET('Smelter Look-up'!$G$4,$V2470-4,0))</f>
        <v/>
      </c>
      <c r="I2470" s="218" t="str">
        <f ca="1">IF(ISERROR($V2470),"",OFFSET('Smelter Look-up'!$H$4,$V2470-4,0))</f>
        <v/>
      </c>
      <c r="J2470" s="218" t="str">
        <f ca="1">IF(ISERROR($V2470),"",OFFSET('Smelter Look-up'!$I$4,$V2470-4,0))</f>
        <v/>
      </c>
      <c r="K2470" s="272"/>
      <c r="L2470" s="272"/>
      <c r="M2470" s="272"/>
      <c r="N2470" s="272"/>
      <c r="O2470" s="272"/>
      <c r="P2470" s="219"/>
      <c r="Q2470" s="273"/>
      <c r="R2470" s="216" t="str">
        <f ca="1">IF(ISERROR($V2470),"",OFFSET('Smelter Look-up'!$C$4,$V2470-4,0)&amp;"")</f>
        <v/>
      </c>
      <c r="S2470" s="224" t="str">
        <f t="shared" ca="1" si="348"/>
        <v/>
      </c>
      <c r="T2470" s="224" t="str">
        <f ca="1">IF(B2470="","",IF(ISERROR(MATCH($J2470,SorP!$B$1:$B$6230,0)),"",INDIRECT("'SorP'!$A$"&amp;MATCH($J2470,SorP!$B$1:$B$6230,0))))</f>
        <v/>
      </c>
      <c r="U2470" s="240"/>
      <c r="V2470" s="274" t="e">
        <f>IF(C2470="",NA(),MATCH($B2470&amp;$C2470,'Smelter Look-up'!$J:$J,0))</f>
        <v>#N/A</v>
      </c>
      <c r="W2470" s="275"/>
      <c r="X2470" s="275">
        <f t="shared" ca="1" si="349"/>
        <v>0</v>
      </c>
      <c r="Y2470" s="275"/>
      <c r="Z2470" s="275"/>
      <c r="AB2470" s="277" t="str">
        <f t="shared" si="350"/>
        <v/>
      </c>
    </row>
    <row r="2471" spans="1:28" s="276" customFormat="1" ht="20.25">
      <c r="A2471" s="330"/>
      <c r="B2471" s="216" t="str">
        <f>IF(LEN(A2471)=0,"",INDEX('Smelter Look-up'!$A:$A,MATCH($A2471,'Smelter Look-up'!$E:$E,0)))</f>
        <v/>
      </c>
      <c r="C2471" s="220" t="str">
        <f>IF(LEN(A2471)=0,"",INDEX('Smelter Look-up'!$C:$C,MATCH($A2471,'Smelter Look-up'!$E:$E,0)))</f>
        <v/>
      </c>
      <c r="D2471" s="282"/>
      <c r="E2471" s="216" t="str">
        <f ca="1">IF(ISERROR($V2471),"",OFFSET('Smelter Look-up'!$D$4,$V2471-4,0)&amp;"")</f>
        <v/>
      </c>
      <c r="F2471" s="216" t="str">
        <f ca="1">IF(ISERROR($V2471),"",OFFSET('Smelter Look-up'!$E$4,$V2471-4,0))</f>
        <v/>
      </c>
      <c r="G2471" s="216" t="str">
        <f ca="1">IF(C2471=$X$4,"Enter smelter details",IF(ISERROR($V2471),"",OFFSET('Smelter Look-up'!$F$4,$V2471-4,0)))</f>
        <v/>
      </c>
      <c r="H2471" s="217" t="str">
        <f ca="1">IF(ISERROR($V2471),"",OFFSET('Smelter Look-up'!$G$4,$V2471-4,0))</f>
        <v/>
      </c>
      <c r="I2471" s="218" t="str">
        <f ca="1">IF(ISERROR($V2471),"",OFFSET('Smelter Look-up'!$H$4,$V2471-4,0))</f>
        <v/>
      </c>
      <c r="J2471" s="218" t="str">
        <f ca="1">IF(ISERROR($V2471),"",OFFSET('Smelter Look-up'!$I$4,$V2471-4,0))</f>
        <v/>
      </c>
      <c r="K2471" s="272"/>
      <c r="L2471" s="272"/>
      <c r="M2471" s="272"/>
      <c r="N2471" s="272"/>
      <c r="O2471" s="272"/>
      <c r="P2471" s="219"/>
      <c r="Q2471" s="273"/>
      <c r="R2471" s="216" t="str">
        <f ca="1">IF(ISERROR($V2471),"",OFFSET('Smelter Look-up'!$C$4,$V2471-4,0)&amp;"")</f>
        <v/>
      </c>
      <c r="S2471" s="224" t="str">
        <f t="shared" ca="1" si="348"/>
        <v/>
      </c>
      <c r="T2471" s="224" t="str">
        <f ca="1">IF(B2471="","",IF(ISERROR(MATCH($J2471,SorP!$B$1:$B$6230,0)),"",INDIRECT("'SorP'!$A$"&amp;MATCH($J2471,SorP!$B$1:$B$6230,0))))</f>
        <v/>
      </c>
      <c r="U2471" s="240"/>
      <c r="V2471" s="274" t="e">
        <f>IF(C2471="",NA(),MATCH($B2471&amp;$C2471,'Smelter Look-up'!$J:$J,0))</f>
        <v>#N/A</v>
      </c>
      <c r="W2471" s="275"/>
      <c r="X2471" s="275">
        <f t="shared" ca="1" si="349"/>
        <v>0</v>
      </c>
      <c r="Y2471" s="275"/>
      <c r="Z2471" s="275"/>
      <c r="AB2471" s="277" t="str">
        <f t="shared" si="350"/>
        <v/>
      </c>
    </row>
    <row r="2472" spans="1:28" s="276" customFormat="1" ht="20.25">
      <c r="A2472" s="330"/>
      <c r="B2472" s="216" t="str">
        <f>IF(LEN(A2472)=0,"",INDEX('Smelter Look-up'!$A:$A,MATCH($A2472,'Smelter Look-up'!$E:$E,0)))</f>
        <v/>
      </c>
      <c r="C2472" s="220" t="str">
        <f>IF(LEN(A2472)=0,"",INDEX('Smelter Look-up'!$C:$C,MATCH($A2472,'Smelter Look-up'!$E:$E,0)))</f>
        <v/>
      </c>
      <c r="D2472" s="282"/>
      <c r="E2472" s="216" t="str">
        <f ca="1">IF(ISERROR($V2472),"",OFFSET('Smelter Look-up'!$D$4,$V2472-4,0)&amp;"")</f>
        <v/>
      </c>
      <c r="F2472" s="216" t="str">
        <f ca="1">IF(ISERROR($V2472),"",OFFSET('Smelter Look-up'!$E$4,$V2472-4,0))</f>
        <v/>
      </c>
      <c r="G2472" s="216" t="str">
        <f ca="1">IF(C2472=$X$4,"Enter smelter details",IF(ISERROR($V2472),"",OFFSET('Smelter Look-up'!$F$4,$V2472-4,0)))</f>
        <v/>
      </c>
      <c r="H2472" s="217" t="str">
        <f ca="1">IF(ISERROR($V2472),"",OFFSET('Smelter Look-up'!$G$4,$V2472-4,0))</f>
        <v/>
      </c>
      <c r="I2472" s="218" t="str">
        <f ca="1">IF(ISERROR($V2472),"",OFFSET('Smelter Look-up'!$H$4,$V2472-4,0))</f>
        <v/>
      </c>
      <c r="J2472" s="218" t="str">
        <f ca="1">IF(ISERROR($V2472),"",OFFSET('Smelter Look-up'!$I$4,$V2472-4,0))</f>
        <v/>
      </c>
      <c r="K2472" s="272"/>
      <c r="L2472" s="272"/>
      <c r="M2472" s="272"/>
      <c r="N2472" s="272"/>
      <c r="O2472" s="272"/>
      <c r="P2472" s="219"/>
      <c r="Q2472" s="273"/>
      <c r="R2472" s="216" t="str">
        <f ca="1">IF(ISERROR($V2472),"",OFFSET('Smelter Look-up'!$C$4,$V2472-4,0)&amp;"")</f>
        <v/>
      </c>
      <c r="S2472" s="224" t="str">
        <f t="shared" ca="1" si="348"/>
        <v/>
      </c>
      <c r="T2472" s="224" t="str">
        <f ca="1">IF(B2472="","",IF(ISERROR(MATCH($J2472,SorP!$B$1:$B$6230,0)),"",INDIRECT("'SorP'!$A$"&amp;MATCH($J2472,SorP!$B$1:$B$6230,0))))</f>
        <v/>
      </c>
      <c r="U2472" s="240"/>
      <c r="V2472" s="274" t="e">
        <f>IF(C2472="",NA(),MATCH($B2472&amp;$C2472,'Smelter Look-up'!$J:$J,0))</f>
        <v>#N/A</v>
      </c>
      <c r="W2472" s="275"/>
      <c r="X2472" s="275">
        <f t="shared" ca="1" si="349"/>
        <v>0</v>
      </c>
      <c r="Y2472" s="275"/>
      <c r="Z2472" s="275"/>
      <c r="AB2472" s="277" t="str">
        <f t="shared" si="350"/>
        <v/>
      </c>
    </row>
    <row r="2473" spans="1:28" s="276" customFormat="1" ht="20.25">
      <c r="A2473" s="330"/>
      <c r="B2473" s="216" t="str">
        <f>IF(LEN(A2473)=0,"",INDEX('Smelter Look-up'!$A:$A,MATCH($A2473,'Smelter Look-up'!$E:$E,0)))</f>
        <v/>
      </c>
      <c r="C2473" s="220" t="str">
        <f>IF(LEN(A2473)=0,"",INDEX('Smelter Look-up'!$C:$C,MATCH($A2473,'Smelter Look-up'!$E:$E,0)))</f>
        <v/>
      </c>
      <c r="D2473" s="282"/>
      <c r="E2473" s="216" t="str">
        <f ca="1">IF(ISERROR($V2473),"",OFFSET('Smelter Look-up'!$D$4,$V2473-4,0)&amp;"")</f>
        <v/>
      </c>
      <c r="F2473" s="216" t="str">
        <f ca="1">IF(ISERROR($V2473),"",OFFSET('Smelter Look-up'!$E$4,$V2473-4,0))</f>
        <v/>
      </c>
      <c r="G2473" s="216" t="str">
        <f ca="1">IF(C2473=$X$4,"Enter smelter details",IF(ISERROR($V2473),"",OFFSET('Smelter Look-up'!$F$4,$V2473-4,0)))</f>
        <v/>
      </c>
      <c r="H2473" s="217" t="str">
        <f ca="1">IF(ISERROR($V2473),"",OFFSET('Smelter Look-up'!$G$4,$V2473-4,0))</f>
        <v/>
      </c>
      <c r="I2473" s="218" t="str">
        <f ca="1">IF(ISERROR($V2473),"",OFFSET('Smelter Look-up'!$H$4,$V2473-4,0))</f>
        <v/>
      </c>
      <c r="J2473" s="218" t="str">
        <f ca="1">IF(ISERROR($V2473),"",OFFSET('Smelter Look-up'!$I$4,$V2473-4,0))</f>
        <v/>
      </c>
      <c r="K2473" s="272"/>
      <c r="L2473" s="272"/>
      <c r="M2473" s="272"/>
      <c r="N2473" s="272"/>
      <c r="O2473" s="272"/>
      <c r="P2473" s="219"/>
      <c r="Q2473" s="273"/>
      <c r="R2473" s="216" t="str">
        <f ca="1">IF(ISERROR($V2473),"",OFFSET('Smelter Look-up'!$C$4,$V2473-4,0)&amp;"")</f>
        <v/>
      </c>
      <c r="S2473" s="224" t="str">
        <f t="shared" ca="1" si="348"/>
        <v/>
      </c>
      <c r="T2473" s="224" t="str">
        <f ca="1">IF(B2473="","",IF(ISERROR(MATCH($J2473,SorP!$B$1:$B$6230,0)),"",INDIRECT("'SorP'!$A$"&amp;MATCH($J2473,SorP!$B$1:$B$6230,0))))</f>
        <v/>
      </c>
      <c r="U2473" s="240"/>
      <c r="V2473" s="274" t="e">
        <f>IF(C2473="",NA(),MATCH($B2473&amp;$C2473,'Smelter Look-up'!$J:$J,0))</f>
        <v>#N/A</v>
      </c>
      <c r="W2473" s="275"/>
      <c r="X2473" s="275">
        <f t="shared" ca="1" si="349"/>
        <v>0</v>
      </c>
      <c r="Y2473" s="275"/>
      <c r="Z2473" s="275"/>
      <c r="AB2473" s="277" t="str">
        <f t="shared" si="350"/>
        <v/>
      </c>
    </row>
    <row r="2474" spans="1:28" s="276" customFormat="1" ht="20.25">
      <c r="A2474" s="330"/>
      <c r="B2474" s="216" t="str">
        <f>IF(LEN(A2474)=0,"",INDEX('Smelter Look-up'!$A:$A,MATCH($A2474,'Smelter Look-up'!$E:$E,0)))</f>
        <v/>
      </c>
      <c r="C2474" s="220" t="str">
        <f>IF(LEN(A2474)=0,"",INDEX('Smelter Look-up'!$C:$C,MATCH($A2474,'Smelter Look-up'!$E:$E,0)))</f>
        <v/>
      </c>
      <c r="D2474" s="282"/>
      <c r="E2474" s="216" t="str">
        <f ca="1">IF(ISERROR($V2474),"",OFFSET('Smelter Look-up'!$D$4,$V2474-4,0)&amp;"")</f>
        <v/>
      </c>
      <c r="F2474" s="216" t="str">
        <f ca="1">IF(ISERROR($V2474),"",OFFSET('Smelter Look-up'!$E$4,$V2474-4,0))</f>
        <v/>
      </c>
      <c r="G2474" s="216" t="str">
        <f ca="1">IF(C2474=$X$4,"Enter smelter details",IF(ISERROR($V2474),"",OFFSET('Smelter Look-up'!$F$4,$V2474-4,0)))</f>
        <v/>
      </c>
      <c r="H2474" s="217" t="str">
        <f ca="1">IF(ISERROR($V2474),"",OFFSET('Smelter Look-up'!$G$4,$V2474-4,0))</f>
        <v/>
      </c>
      <c r="I2474" s="218" t="str">
        <f ca="1">IF(ISERROR($V2474),"",OFFSET('Smelter Look-up'!$H$4,$V2474-4,0))</f>
        <v/>
      </c>
      <c r="J2474" s="218" t="str">
        <f ca="1">IF(ISERROR($V2474),"",OFFSET('Smelter Look-up'!$I$4,$V2474-4,0))</f>
        <v/>
      </c>
      <c r="K2474" s="272"/>
      <c r="L2474" s="272"/>
      <c r="M2474" s="272"/>
      <c r="N2474" s="272"/>
      <c r="O2474" s="272"/>
      <c r="P2474" s="219"/>
      <c r="Q2474" s="273"/>
      <c r="R2474" s="216" t="str">
        <f ca="1">IF(ISERROR($V2474),"",OFFSET('Smelter Look-up'!$C$4,$V2474-4,0)&amp;"")</f>
        <v/>
      </c>
      <c r="S2474" s="224" t="str">
        <f t="shared" ca="1" si="348"/>
        <v/>
      </c>
      <c r="T2474" s="224" t="str">
        <f ca="1">IF(B2474="","",IF(ISERROR(MATCH($J2474,SorP!$B$1:$B$6230,0)),"",INDIRECT("'SorP'!$A$"&amp;MATCH($J2474,SorP!$B$1:$B$6230,0))))</f>
        <v/>
      </c>
      <c r="U2474" s="240"/>
      <c r="V2474" s="274" t="e">
        <f>IF(C2474="",NA(),MATCH($B2474&amp;$C2474,'Smelter Look-up'!$J:$J,0))</f>
        <v>#N/A</v>
      </c>
      <c r="W2474" s="275"/>
      <c r="X2474" s="275">
        <f t="shared" ca="1" si="349"/>
        <v>0</v>
      </c>
      <c r="Y2474" s="275"/>
      <c r="Z2474" s="275"/>
      <c r="AB2474" s="277" t="str">
        <f t="shared" si="350"/>
        <v/>
      </c>
    </row>
    <row r="2475" spans="1:28" s="276" customFormat="1" ht="20.25">
      <c r="A2475" s="330"/>
      <c r="B2475" s="216" t="str">
        <f>IF(LEN(A2475)=0,"",INDEX('Smelter Look-up'!$A:$A,MATCH($A2475,'Smelter Look-up'!$E:$E,0)))</f>
        <v/>
      </c>
      <c r="C2475" s="220" t="str">
        <f>IF(LEN(A2475)=0,"",INDEX('Smelter Look-up'!$C:$C,MATCH($A2475,'Smelter Look-up'!$E:$E,0)))</f>
        <v/>
      </c>
      <c r="D2475" s="282"/>
      <c r="E2475" s="216" t="str">
        <f ca="1">IF(ISERROR($V2475),"",OFFSET('Smelter Look-up'!$D$4,$V2475-4,0)&amp;"")</f>
        <v/>
      </c>
      <c r="F2475" s="216" t="str">
        <f ca="1">IF(ISERROR($V2475),"",OFFSET('Smelter Look-up'!$E$4,$V2475-4,0))</f>
        <v/>
      </c>
      <c r="G2475" s="216" t="str">
        <f ca="1">IF(C2475=$X$4,"Enter smelter details",IF(ISERROR($V2475),"",OFFSET('Smelter Look-up'!$F$4,$V2475-4,0)))</f>
        <v/>
      </c>
      <c r="H2475" s="217" t="str">
        <f ca="1">IF(ISERROR($V2475),"",OFFSET('Smelter Look-up'!$G$4,$V2475-4,0))</f>
        <v/>
      </c>
      <c r="I2475" s="218" t="str">
        <f ca="1">IF(ISERROR($V2475),"",OFFSET('Smelter Look-up'!$H$4,$V2475-4,0))</f>
        <v/>
      </c>
      <c r="J2475" s="218" t="str">
        <f ca="1">IF(ISERROR($V2475),"",OFFSET('Smelter Look-up'!$I$4,$V2475-4,0))</f>
        <v/>
      </c>
      <c r="K2475" s="272"/>
      <c r="L2475" s="272"/>
      <c r="M2475" s="272"/>
      <c r="N2475" s="272"/>
      <c r="O2475" s="272"/>
      <c r="P2475" s="219"/>
      <c r="Q2475" s="273"/>
      <c r="R2475" s="216" t="str">
        <f ca="1">IF(ISERROR($V2475),"",OFFSET('Smelter Look-up'!$C$4,$V2475-4,0)&amp;"")</f>
        <v/>
      </c>
      <c r="S2475" s="224" t="str">
        <f t="shared" ca="1" si="348"/>
        <v/>
      </c>
      <c r="T2475" s="224" t="str">
        <f ca="1">IF(B2475="","",IF(ISERROR(MATCH($J2475,SorP!$B$1:$B$6230,0)),"",INDIRECT("'SorP'!$A$"&amp;MATCH($J2475,SorP!$B$1:$B$6230,0))))</f>
        <v/>
      </c>
      <c r="U2475" s="240"/>
      <c r="V2475" s="274" t="e">
        <f>IF(C2475="",NA(),MATCH($B2475&amp;$C2475,'Smelter Look-up'!$J:$J,0))</f>
        <v>#N/A</v>
      </c>
      <c r="W2475" s="275"/>
      <c r="X2475" s="275">
        <f t="shared" ca="1" si="349"/>
        <v>0</v>
      </c>
      <c r="Y2475" s="275"/>
      <c r="Z2475" s="275"/>
      <c r="AB2475" s="277" t="str">
        <f t="shared" si="350"/>
        <v/>
      </c>
    </row>
    <row r="2476" spans="1:28" s="276" customFormat="1" ht="20.25">
      <c r="A2476" s="330"/>
      <c r="B2476" s="216" t="str">
        <f>IF(LEN(A2476)=0,"",INDEX('Smelter Look-up'!$A:$A,MATCH($A2476,'Smelter Look-up'!$E:$E,0)))</f>
        <v/>
      </c>
      <c r="C2476" s="220" t="str">
        <f>IF(LEN(A2476)=0,"",INDEX('Smelter Look-up'!$C:$C,MATCH($A2476,'Smelter Look-up'!$E:$E,0)))</f>
        <v/>
      </c>
      <c r="D2476" s="282"/>
      <c r="E2476" s="216" t="str">
        <f ca="1">IF(ISERROR($V2476),"",OFFSET('Smelter Look-up'!$D$4,$V2476-4,0)&amp;"")</f>
        <v/>
      </c>
      <c r="F2476" s="216" t="str">
        <f ca="1">IF(ISERROR($V2476),"",OFFSET('Smelter Look-up'!$E$4,$V2476-4,0))</f>
        <v/>
      </c>
      <c r="G2476" s="216" t="str">
        <f ca="1">IF(C2476=$X$4,"Enter smelter details",IF(ISERROR($V2476),"",OFFSET('Smelter Look-up'!$F$4,$V2476-4,0)))</f>
        <v/>
      </c>
      <c r="H2476" s="217" t="str">
        <f ca="1">IF(ISERROR($V2476),"",OFFSET('Smelter Look-up'!$G$4,$V2476-4,0))</f>
        <v/>
      </c>
      <c r="I2476" s="218" t="str">
        <f ca="1">IF(ISERROR($V2476),"",OFFSET('Smelter Look-up'!$H$4,$V2476-4,0))</f>
        <v/>
      </c>
      <c r="J2476" s="218" t="str">
        <f ca="1">IF(ISERROR($V2476),"",OFFSET('Smelter Look-up'!$I$4,$V2476-4,0))</f>
        <v/>
      </c>
      <c r="K2476" s="272"/>
      <c r="L2476" s="272"/>
      <c r="M2476" s="272"/>
      <c r="N2476" s="272"/>
      <c r="O2476" s="272"/>
      <c r="P2476" s="219"/>
      <c r="Q2476" s="273"/>
      <c r="R2476" s="216" t="str">
        <f ca="1">IF(ISERROR($V2476),"",OFFSET('Smelter Look-up'!$C$4,$V2476-4,0)&amp;"")</f>
        <v/>
      </c>
      <c r="S2476" s="224" t="str">
        <f t="shared" ca="1" si="348"/>
        <v/>
      </c>
      <c r="T2476" s="224" t="str">
        <f ca="1">IF(B2476="","",IF(ISERROR(MATCH($J2476,SorP!$B$1:$B$6230,0)),"",INDIRECT("'SorP'!$A$"&amp;MATCH($J2476,SorP!$B$1:$B$6230,0))))</f>
        <v/>
      </c>
      <c r="U2476" s="240"/>
      <c r="V2476" s="274" t="e">
        <f>IF(C2476="",NA(),MATCH($B2476&amp;$C2476,'Smelter Look-up'!$J:$J,0))</f>
        <v>#N/A</v>
      </c>
      <c r="W2476" s="275"/>
      <c r="X2476" s="275">
        <f t="shared" ca="1" si="349"/>
        <v>0</v>
      </c>
      <c r="Y2476" s="275"/>
      <c r="Z2476" s="275"/>
      <c r="AB2476" s="277" t="str">
        <f t="shared" si="350"/>
        <v/>
      </c>
    </row>
    <row r="2477" spans="1:28" s="276" customFormat="1" ht="20.25">
      <c r="A2477" s="330"/>
      <c r="B2477" s="216" t="str">
        <f>IF(LEN(A2477)=0,"",INDEX('Smelter Look-up'!$A:$A,MATCH($A2477,'Smelter Look-up'!$E:$E,0)))</f>
        <v/>
      </c>
      <c r="C2477" s="220" t="str">
        <f>IF(LEN(A2477)=0,"",INDEX('Smelter Look-up'!$C:$C,MATCH($A2477,'Smelter Look-up'!$E:$E,0)))</f>
        <v/>
      </c>
      <c r="D2477" s="282"/>
      <c r="E2477" s="216" t="str">
        <f ca="1">IF(ISERROR($V2477),"",OFFSET('Smelter Look-up'!$D$4,$V2477-4,0)&amp;"")</f>
        <v/>
      </c>
      <c r="F2477" s="216" t="str">
        <f ca="1">IF(ISERROR($V2477),"",OFFSET('Smelter Look-up'!$E$4,$V2477-4,0))</f>
        <v/>
      </c>
      <c r="G2477" s="216" t="str">
        <f ca="1">IF(C2477=$X$4,"Enter smelter details",IF(ISERROR($V2477),"",OFFSET('Smelter Look-up'!$F$4,$V2477-4,0)))</f>
        <v/>
      </c>
      <c r="H2477" s="217" t="str">
        <f ca="1">IF(ISERROR($V2477),"",OFFSET('Smelter Look-up'!$G$4,$V2477-4,0))</f>
        <v/>
      </c>
      <c r="I2477" s="218" t="str">
        <f ca="1">IF(ISERROR($V2477),"",OFFSET('Smelter Look-up'!$H$4,$V2477-4,0))</f>
        <v/>
      </c>
      <c r="J2477" s="218" t="str">
        <f ca="1">IF(ISERROR($V2477),"",OFFSET('Smelter Look-up'!$I$4,$V2477-4,0))</f>
        <v/>
      </c>
      <c r="K2477" s="272"/>
      <c r="L2477" s="272"/>
      <c r="M2477" s="272"/>
      <c r="N2477" s="272"/>
      <c r="O2477" s="272"/>
      <c r="P2477" s="219"/>
      <c r="Q2477" s="273"/>
      <c r="R2477" s="216" t="str">
        <f ca="1">IF(ISERROR($V2477),"",OFFSET('Smelter Look-up'!$C$4,$V2477-4,0)&amp;"")</f>
        <v/>
      </c>
      <c r="S2477" s="224" t="str">
        <f t="shared" ca="1" si="348"/>
        <v/>
      </c>
      <c r="T2477" s="224" t="str">
        <f ca="1">IF(B2477="","",IF(ISERROR(MATCH($J2477,SorP!$B$1:$B$6230,0)),"",INDIRECT("'SorP'!$A$"&amp;MATCH($J2477,SorP!$B$1:$B$6230,0))))</f>
        <v/>
      </c>
      <c r="U2477" s="240"/>
      <c r="V2477" s="274" t="e">
        <f>IF(C2477="",NA(),MATCH($B2477&amp;$C2477,'Smelter Look-up'!$J:$J,0))</f>
        <v>#N/A</v>
      </c>
      <c r="W2477" s="275"/>
      <c r="X2477" s="275">
        <f t="shared" ca="1" si="349"/>
        <v>0</v>
      </c>
      <c r="Y2477" s="275"/>
      <c r="Z2477" s="275"/>
      <c r="AB2477" s="277" t="str">
        <f t="shared" si="350"/>
        <v/>
      </c>
    </row>
    <row r="2478" spans="1:28" s="276" customFormat="1" ht="20.25">
      <c r="A2478" s="330"/>
      <c r="B2478" s="216" t="str">
        <f>IF(LEN(A2478)=0,"",INDEX('Smelter Look-up'!$A:$A,MATCH($A2478,'Smelter Look-up'!$E:$E,0)))</f>
        <v/>
      </c>
      <c r="C2478" s="220" t="str">
        <f>IF(LEN(A2478)=0,"",INDEX('Smelter Look-up'!$C:$C,MATCH($A2478,'Smelter Look-up'!$E:$E,0)))</f>
        <v/>
      </c>
      <c r="D2478" s="282"/>
      <c r="E2478" s="216" t="str">
        <f ca="1">IF(ISERROR($V2478),"",OFFSET('Smelter Look-up'!$D$4,$V2478-4,0)&amp;"")</f>
        <v/>
      </c>
      <c r="F2478" s="216" t="str">
        <f ca="1">IF(ISERROR($V2478),"",OFFSET('Smelter Look-up'!$E$4,$V2478-4,0))</f>
        <v/>
      </c>
      <c r="G2478" s="216" t="str">
        <f ca="1">IF(C2478=$X$4,"Enter smelter details",IF(ISERROR($V2478),"",OFFSET('Smelter Look-up'!$F$4,$V2478-4,0)))</f>
        <v/>
      </c>
      <c r="H2478" s="217" t="str">
        <f ca="1">IF(ISERROR($V2478),"",OFFSET('Smelter Look-up'!$G$4,$V2478-4,0))</f>
        <v/>
      </c>
      <c r="I2478" s="218" t="str">
        <f ca="1">IF(ISERROR($V2478),"",OFFSET('Smelter Look-up'!$H$4,$V2478-4,0))</f>
        <v/>
      </c>
      <c r="J2478" s="218" t="str">
        <f ca="1">IF(ISERROR($V2478),"",OFFSET('Smelter Look-up'!$I$4,$V2478-4,0))</f>
        <v/>
      </c>
      <c r="K2478" s="272"/>
      <c r="L2478" s="272"/>
      <c r="M2478" s="272"/>
      <c r="N2478" s="272"/>
      <c r="O2478" s="272"/>
      <c r="P2478" s="219"/>
      <c r="Q2478" s="273"/>
      <c r="R2478" s="216" t="str">
        <f ca="1">IF(ISERROR($V2478),"",OFFSET('Smelter Look-up'!$C$4,$V2478-4,0)&amp;"")</f>
        <v/>
      </c>
      <c r="S2478" s="224" t="str">
        <f t="shared" ca="1" si="348"/>
        <v/>
      </c>
      <c r="T2478" s="224" t="str">
        <f ca="1">IF(B2478="","",IF(ISERROR(MATCH($J2478,SorP!$B$1:$B$6230,0)),"",INDIRECT("'SorP'!$A$"&amp;MATCH($J2478,SorP!$B$1:$B$6230,0))))</f>
        <v/>
      </c>
      <c r="U2478" s="240"/>
      <c r="V2478" s="274" t="e">
        <f>IF(C2478="",NA(),MATCH($B2478&amp;$C2478,'Smelter Look-up'!$J:$J,0))</f>
        <v>#N/A</v>
      </c>
      <c r="W2478" s="275"/>
      <c r="X2478" s="275">
        <f t="shared" ca="1" si="349"/>
        <v>0</v>
      </c>
      <c r="Y2478" s="275"/>
      <c r="Z2478" s="275"/>
      <c r="AB2478" s="277" t="str">
        <f t="shared" si="350"/>
        <v/>
      </c>
    </row>
    <row r="2479" spans="1:28" s="276" customFormat="1" ht="20.25">
      <c r="A2479" s="330"/>
      <c r="B2479" s="216" t="str">
        <f>IF(LEN(A2479)=0,"",INDEX('Smelter Look-up'!$A:$A,MATCH($A2479,'Smelter Look-up'!$E:$E,0)))</f>
        <v/>
      </c>
      <c r="C2479" s="220" t="str">
        <f>IF(LEN(A2479)=0,"",INDEX('Smelter Look-up'!$C:$C,MATCH($A2479,'Smelter Look-up'!$E:$E,0)))</f>
        <v/>
      </c>
      <c r="D2479" s="282"/>
      <c r="E2479" s="216" t="str">
        <f ca="1">IF(ISERROR($V2479),"",OFFSET('Smelter Look-up'!$D$4,$V2479-4,0)&amp;"")</f>
        <v/>
      </c>
      <c r="F2479" s="216" t="str">
        <f ca="1">IF(ISERROR($V2479),"",OFFSET('Smelter Look-up'!$E$4,$V2479-4,0))</f>
        <v/>
      </c>
      <c r="G2479" s="216" t="str">
        <f ca="1">IF(C2479=$X$4,"Enter smelter details",IF(ISERROR($V2479),"",OFFSET('Smelter Look-up'!$F$4,$V2479-4,0)))</f>
        <v/>
      </c>
      <c r="H2479" s="217" t="str">
        <f ca="1">IF(ISERROR($V2479),"",OFFSET('Smelter Look-up'!$G$4,$V2479-4,0))</f>
        <v/>
      </c>
      <c r="I2479" s="218" t="str">
        <f ca="1">IF(ISERROR($V2479),"",OFFSET('Smelter Look-up'!$H$4,$V2479-4,0))</f>
        <v/>
      </c>
      <c r="J2479" s="218" t="str">
        <f ca="1">IF(ISERROR($V2479),"",OFFSET('Smelter Look-up'!$I$4,$V2479-4,0))</f>
        <v/>
      </c>
      <c r="K2479" s="272"/>
      <c r="L2479" s="272"/>
      <c r="M2479" s="272"/>
      <c r="N2479" s="272"/>
      <c r="O2479" s="272"/>
      <c r="P2479" s="219"/>
      <c r="Q2479" s="273"/>
      <c r="R2479" s="216" t="str">
        <f ca="1">IF(ISERROR($V2479),"",OFFSET('Smelter Look-up'!$C$4,$V2479-4,0)&amp;"")</f>
        <v/>
      </c>
      <c r="S2479" s="224" t="str">
        <f t="shared" ca="1" si="348"/>
        <v/>
      </c>
      <c r="T2479" s="224" t="str">
        <f ca="1">IF(B2479="","",IF(ISERROR(MATCH($J2479,SorP!$B$1:$B$6230,0)),"",INDIRECT("'SorP'!$A$"&amp;MATCH($J2479,SorP!$B$1:$B$6230,0))))</f>
        <v/>
      </c>
      <c r="U2479" s="240"/>
      <c r="V2479" s="274" t="e">
        <f>IF(C2479="",NA(),MATCH($B2479&amp;$C2479,'Smelter Look-up'!$J:$J,0))</f>
        <v>#N/A</v>
      </c>
      <c r="W2479" s="275"/>
      <c r="X2479" s="275">
        <f t="shared" ca="1" si="349"/>
        <v>0</v>
      </c>
      <c r="Y2479" s="275"/>
      <c r="Z2479" s="275"/>
      <c r="AB2479" s="277" t="str">
        <f t="shared" si="350"/>
        <v/>
      </c>
    </row>
    <row r="2480" spans="1:28" s="276" customFormat="1" ht="20.25">
      <c r="A2480" s="330"/>
      <c r="B2480" s="216" t="str">
        <f>IF(LEN(A2480)=0,"",INDEX('Smelter Look-up'!$A:$A,MATCH($A2480,'Smelter Look-up'!$E:$E,0)))</f>
        <v/>
      </c>
      <c r="C2480" s="220" t="str">
        <f>IF(LEN(A2480)=0,"",INDEX('Smelter Look-up'!$C:$C,MATCH($A2480,'Smelter Look-up'!$E:$E,0)))</f>
        <v/>
      </c>
      <c r="D2480" s="282"/>
      <c r="E2480" s="216" t="str">
        <f ca="1">IF(ISERROR($V2480),"",OFFSET('Smelter Look-up'!$D$4,$V2480-4,0)&amp;"")</f>
        <v/>
      </c>
      <c r="F2480" s="216" t="str">
        <f ca="1">IF(ISERROR($V2480),"",OFFSET('Smelter Look-up'!$E$4,$V2480-4,0))</f>
        <v/>
      </c>
      <c r="G2480" s="216" t="str">
        <f ca="1">IF(C2480=$X$4,"Enter smelter details",IF(ISERROR($V2480),"",OFFSET('Smelter Look-up'!$F$4,$V2480-4,0)))</f>
        <v/>
      </c>
      <c r="H2480" s="217" t="str">
        <f ca="1">IF(ISERROR($V2480),"",OFFSET('Smelter Look-up'!$G$4,$V2480-4,0))</f>
        <v/>
      </c>
      <c r="I2480" s="218" t="str">
        <f ca="1">IF(ISERROR($V2480),"",OFFSET('Smelter Look-up'!$H$4,$V2480-4,0))</f>
        <v/>
      </c>
      <c r="J2480" s="218" t="str">
        <f ca="1">IF(ISERROR($V2480),"",OFFSET('Smelter Look-up'!$I$4,$V2480-4,0))</f>
        <v/>
      </c>
      <c r="K2480" s="272"/>
      <c r="L2480" s="272"/>
      <c r="M2480" s="272"/>
      <c r="N2480" s="272"/>
      <c r="O2480" s="272"/>
      <c r="P2480" s="219"/>
      <c r="Q2480" s="273"/>
      <c r="R2480" s="216" t="str">
        <f ca="1">IF(ISERROR($V2480),"",OFFSET('Smelter Look-up'!$C$4,$V2480-4,0)&amp;"")</f>
        <v/>
      </c>
      <c r="S2480" s="224" t="str">
        <f t="shared" ca="1" si="348"/>
        <v/>
      </c>
      <c r="T2480" s="224" t="str">
        <f ca="1">IF(B2480="","",IF(ISERROR(MATCH($J2480,SorP!$B$1:$B$6230,0)),"",INDIRECT("'SorP'!$A$"&amp;MATCH($J2480,SorP!$B$1:$B$6230,0))))</f>
        <v/>
      </c>
      <c r="U2480" s="240"/>
      <c r="V2480" s="274" t="e">
        <f>IF(C2480="",NA(),MATCH($B2480&amp;$C2480,'Smelter Look-up'!$J:$J,0))</f>
        <v>#N/A</v>
      </c>
      <c r="W2480" s="275"/>
      <c r="X2480" s="275">
        <f t="shared" ca="1" si="349"/>
        <v>0</v>
      </c>
      <c r="Y2480" s="275"/>
      <c r="Z2480" s="275"/>
      <c r="AB2480" s="277" t="str">
        <f t="shared" si="350"/>
        <v/>
      </c>
    </row>
    <row r="2481" spans="1:28" s="276" customFormat="1" ht="20.25">
      <c r="A2481" s="330"/>
      <c r="B2481" s="216" t="str">
        <f>IF(LEN(A2481)=0,"",INDEX('Smelter Look-up'!$A:$A,MATCH($A2481,'Smelter Look-up'!$E:$E,0)))</f>
        <v/>
      </c>
      <c r="C2481" s="220" t="str">
        <f>IF(LEN(A2481)=0,"",INDEX('Smelter Look-up'!$C:$C,MATCH($A2481,'Smelter Look-up'!$E:$E,0)))</f>
        <v/>
      </c>
      <c r="D2481" s="282"/>
      <c r="E2481" s="216" t="str">
        <f ca="1">IF(ISERROR($V2481),"",OFFSET('Smelter Look-up'!$D$4,$V2481-4,0)&amp;"")</f>
        <v/>
      </c>
      <c r="F2481" s="216" t="str">
        <f ca="1">IF(ISERROR($V2481),"",OFFSET('Smelter Look-up'!$E$4,$V2481-4,0))</f>
        <v/>
      </c>
      <c r="G2481" s="216" t="str">
        <f ca="1">IF(C2481=$X$4,"Enter smelter details",IF(ISERROR($V2481),"",OFFSET('Smelter Look-up'!$F$4,$V2481-4,0)))</f>
        <v/>
      </c>
      <c r="H2481" s="217" t="str">
        <f ca="1">IF(ISERROR($V2481),"",OFFSET('Smelter Look-up'!$G$4,$V2481-4,0))</f>
        <v/>
      </c>
      <c r="I2481" s="218" t="str">
        <f ca="1">IF(ISERROR($V2481),"",OFFSET('Smelter Look-up'!$H$4,$V2481-4,0))</f>
        <v/>
      </c>
      <c r="J2481" s="218" t="str">
        <f ca="1">IF(ISERROR($V2481),"",OFFSET('Smelter Look-up'!$I$4,$V2481-4,0))</f>
        <v/>
      </c>
      <c r="K2481" s="272"/>
      <c r="L2481" s="272"/>
      <c r="M2481" s="272"/>
      <c r="N2481" s="272"/>
      <c r="O2481" s="272"/>
      <c r="P2481" s="219"/>
      <c r="Q2481" s="273"/>
      <c r="R2481" s="216" t="str">
        <f ca="1">IF(ISERROR($V2481),"",OFFSET('Smelter Look-up'!$C$4,$V2481-4,0)&amp;"")</f>
        <v/>
      </c>
      <c r="S2481" s="224" t="str">
        <f t="shared" ca="1" si="348"/>
        <v/>
      </c>
      <c r="T2481" s="224" t="str">
        <f ca="1">IF(B2481="","",IF(ISERROR(MATCH($J2481,SorP!$B$1:$B$6230,0)),"",INDIRECT("'SorP'!$A$"&amp;MATCH($J2481,SorP!$B$1:$B$6230,0))))</f>
        <v/>
      </c>
      <c r="U2481" s="240"/>
      <c r="V2481" s="274" t="e">
        <f>IF(C2481="",NA(),MATCH($B2481&amp;$C2481,'Smelter Look-up'!$J:$J,0))</f>
        <v>#N/A</v>
      </c>
      <c r="W2481" s="275"/>
      <c r="X2481" s="275">
        <f t="shared" ca="1" si="349"/>
        <v>0</v>
      </c>
      <c r="Y2481" s="275"/>
      <c r="Z2481" s="275"/>
      <c r="AB2481" s="277" t="str">
        <f t="shared" si="350"/>
        <v/>
      </c>
    </row>
    <row r="2482" spans="1:28" s="276" customFormat="1" ht="20.25">
      <c r="A2482" s="330"/>
      <c r="B2482" s="216" t="str">
        <f>IF(LEN(A2482)=0,"",INDEX('Smelter Look-up'!$A:$A,MATCH($A2482,'Smelter Look-up'!$E:$E,0)))</f>
        <v/>
      </c>
      <c r="C2482" s="220" t="str">
        <f>IF(LEN(A2482)=0,"",INDEX('Smelter Look-up'!$C:$C,MATCH($A2482,'Smelter Look-up'!$E:$E,0)))</f>
        <v/>
      </c>
      <c r="D2482" s="282"/>
      <c r="E2482" s="216" t="str">
        <f ca="1">IF(ISERROR($V2482),"",OFFSET('Smelter Look-up'!$D$4,$V2482-4,0)&amp;"")</f>
        <v/>
      </c>
      <c r="F2482" s="216" t="str">
        <f ca="1">IF(ISERROR($V2482),"",OFFSET('Smelter Look-up'!$E$4,$V2482-4,0))</f>
        <v/>
      </c>
      <c r="G2482" s="216" t="str">
        <f ca="1">IF(C2482=$X$4,"Enter smelter details",IF(ISERROR($V2482),"",OFFSET('Smelter Look-up'!$F$4,$V2482-4,0)))</f>
        <v/>
      </c>
      <c r="H2482" s="217" t="str">
        <f ca="1">IF(ISERROR($V2482),"",OFFSET('Smelter Look-up'!$G$4,$V2482-4,0))</f>
        <v/>
      </c>
      <c r="I2482" s="218" t="str">
        <f ca="1">IF(ISERROR($V2482),"",OFFSET('Smelter Look-up'!$H$4,$V2482-4,0))</f>
        <v/>
      </c>
      <c r="J2482" s="218" t="str">
        <f ca="1">IF(ISERROR($V2482),"",OFFSET('Smelter Look-up'!$I$4,$V2482-4,0))</f>
        <v/>
      </c>
      <c r="K2482" s="272"/>
      <c r="L2482" s="272"/>
      <c r="M2482" s="272"/>
      <c r="N2482" s="272"/>
      <c r="O2482" s="272"/>
      <c r="P2482" s="219"/>
      <c r="Q2482" s="273"/>
      <c r="R2482" s="216" t="str">
        <f ca="1">IF(ISERROR($V2482),"",OFFSET('Smelter Look-up'!$C$4,$V2482-4,0)&amp;"")</f>
        <v/>
      </c>
      <c r="S2482" s="224" t="str">
        <f t="shared" ca="1" si="348"/>
        <v/>
      </c>
      <c r="T2482" s="224" t="str">
        <f ca="1">IF(B2482="","",IF(ISERROR(MATCH($J2482,SorP!$B$1:$B$6230,0)),"",INDIRECT("'SorP'!$A$"&amp;MATCH($J2482,SorP!$B$1:$B$6230,0))))</f>
        <v/>
      </c>
      <c r="U2482" s="240"/>
      <c r="V2482" s="274" t="e">
        <f>IF(C2482="",NA(),MATCH($B2482&amp;$C2482,'Smelter Look-up'!$J:$J,0))</f>
        <v>#N/A</v>
      </c>
      <c r="W2482" s="275"/>
      <c r="X2482" s="275">
        <f t="shared" ca="1" si="349"/>
        <v>0</v>
      </c>
      <c r="Y2482" s="275"/>
      <c r="Z2482" s="275"/>
      <c r="AB2482" s="277" t="str">
        <f t="shared" si="350"/>
        <v/>
      </c>
    </row>
    <row r="2483" spans="1:28" s="276" customFormat="1" ht="20.25">
      <c r="A2483" s="330"/>
      <c r="B2483" s="216" t="str">
        <f>IF(LEN(A2483)=0,"",INDEX('Smelter Look-up'!$A:$A,MATCH($A2483,'Smelter Look-up'!$E:$E,0)))</f>
        <v/>
      </c>
      <c r="C2483" s="220" t="str">
        <f>IF(LEN(A2483)=0,"",INDEX('Smelter Look-up'!$C:$C,MATCH($A2483,'Smelter Look-up'!$E:$E,0)))</f>
        <v/>
      </c>
      <c r="D2483" s="282"/>
      <c r="E2483" s="216" t="str">
        <f ca="1">IF(ISERROR($V2483),"",OFFSET('Smelter Look-up'!$D$4,$V2483-4,0)&amp;"")</f>
        <v/>
      </c>
      <c r="F2483" s="216" t="str">
        <f ca="1">IF(ISERROR($V2483),"",OFFSET('Smelter Look-up'!$E$4,$V2483-4,0))</f>
        <v/>
      </c>
      <c r="G2483" s="216" t="str">
        <f ca="1">IF(C2483=$X$4,"Enter smelter details",IF(ISERROR($V2483),"",OFFSET('Smelter Look-up'!$F$4,$V2483-4,0)))</f>
        <v/>
      </c>
      <c r="H2483" s="217" t="str">
        <f ca="1">IF(ISERROR($V2483),"",OFFSET('Smelter Look-up'!$G$4,$V2483-4,0))</f>
        <v/>
      </c>
      <c r="I2483" s="218" t="str">
        <f ca="1">IF(ISERROR($V2483),"",OFFSET('Smelter Look-up'!$H$4,$V2483-4,0))</f>
        <v/>
      </c>
      <c r="J2483" s="218" t="str">
        <f ca="1">IF(ISERROR($V2483),"",OFFSET('Smelter Look-up'!$I$4,$V2483-4,0))</f>
        <v/>
      </c>
      <c r="K2483" s="272"/>
      <c r="L2483" s="272"/>
      <c r="M2483" s="272"/>
      <c r="N2483" s="272"/>
      <c r="O2483" s="272"/>
      <c r="P2483" s="219"/>
      <c r="Q2483" s="273"/>
      <c r="R2483" s="216" t="str">
        <f ca="1">IF(ISERROR($V2483),"",OFFSET('Smelter Look-up'!$C$4,$V2483-4,0)&amp;"")</f>
        <v/>
      </c>
      <c r="S2483" s="224" t="str">
        <f t="shared" ca="1" si="348"/>
        <v/>
      </c>
      <c r="T2483" s="224" t="str">
        <f ca="1">IF(B2483="","",IF(ISERROR(MATCH($J2483,SorP!$B$1:$B$6230,0)),"",INDIRECT("'SorP'!$A$"&amp;MATCH($J2483,SorP!$B$1:$B$6230,0))))</f>
        <v/>
      </c>
      <c r="U2483" s="240"/>
      <c r="V2483" s="274" t="e">
        <f>IF(C2483="",NA(),MATCH($B2483&amp;$C2483,'Smelter Look-up'!$J:$J,0))</f>
        <v>#N/A</v>
      </c>
      <c r="W2483" s="275"/>
      <c r="X2483" s="275">
        <f t="shared" ca="1" si="349"/>
        <v>0</v>
      </c>
      <c r="Y2483" s="275"/>
      <c r="Z2483" s="275"/>
      <c r="AB2483" s="277" t="str">
        <f t="shared" si="350"/>
        <v/>
      </c>
    </row>
    <row r="2484" spans="1:28" s="276" customFormat="1" ht="20.25">
      <c r="A2484" s="330"/>
      <c r="B2484" s="216" t="str">
        <f>IF(LEN(A2484)=0,"",INDEX('Smelter Look-up'!$A:$A,MATCH($A2484,'Smelter Look-up'!$E:$E,0)))</f>
        <v/>
      </c>
      <c r="C2484" s="220" t="str">
        <f>IF(LEN(A2484)=0,"",INDEX('Smelter Look-up'!$C:$C,MATCH($A2484,'Smelter Look-up'!$E:$E,0)))</f>
        <v/>
      </c>
      <c r="D2484" s="282"/>
      <c r="E2484" s="216" t="str">
        <f ca="1">IF(ISERROR($V2484),"",OFFSET('Smelter Look-up'!$D$4,$V2484-4,0)&amp;"")</f>
        <v/>
      </c>
      <c r="F2484" s="216" t="str">
        <f ca="1">IF(ISERROR($V2484),"",OFFSET('Smelter Look-up'!$E$4,$V2484-4,0))</f>
        <v/>
      </c>
      <c r="G2484" s="216" t="str">
        <f ca="1">IF(C2484=$X$4,"Enter smelter details",IF(ISERROR($V2484),"",OFFSET('Smelter Look-up'!$F$4,$V2484-4,0)))</f>
        <v/>
      </c>
      <c r="H2484" s="217" t="str">
        <f ca="1">IF(ISERROR($V2484),"",OFFSET('Smelter Look-up'!$G$4,$V2484-4,0))</f>
        <v/>
      </c>
      <c r="I2484" s="218" t="str">
        <f ca="1">IF(ISERROR($V2484),"",OFFSET('Smelter Look-up'!$H$4,$V2484-4,0))</f>
        <v/>
      </c>
      <c r="J2484" s="218" t="str">
        <f ca="1">IF(ISERROR($V2484),"",OFFSET('Smelter Look-up'!$I$4,$V2484-4,0))</f>
        <v/>
      </c>
      <c r="K2484" s="272"/>
      <c r="L2484" s="272"/>
      <c r="M2484" s="272"/>
      <c r="N2484" s="272"/>
      <c r="O2484" s="272"/>
      <c r="P2484" s="219"/>
      <c r="Q2484" s="273"/>
      <c r="R2484" s="216" t="str">
        <f ca="1">IF(ISERROR($V2484),"",OFFSET('Smelter Look-up'!$C$4,$V2484-4,0)&amp;"")</f>
        <v/>
      </c>
      <c r="S2484" s="224" t="str">
        <f t="shared" ca="1" si="348"/>
        <v/>
      </c>
      <c r="T2484" s="224" t="str">
        <f ca="1">IF(B2484="","",IF(ISERROR(MATCH($J2484,SorP!$B$1:$B$6230,0)),"",INDIRECT("'SorP'!$A$"&amp;MATCH($J2484,SorP!$B$1:$B$6230,0))))</f>
        <v/>
      </c>
      <c r="U2484" s="240"/>
      <c r="V2484" s="274" t="e">
        <f>IF(C2484="",NA(),MATCH($B2484&amp;$C2484,'Smelter Look-up'!$J:$J,0))</f>
        <v>#N/A</v>
      </c>
      <c r="W2484" s="275"/>
      <c r="X2484" s="275">
        <f t="shared" ca="1" si="349"/>
        <v>0</v>
      </c>
      <c r="Y2484" s="275"/>
      <c r="Z2484" s="275"/>
      <c r="AB2484" s="277" t="str">
        <f t="shared" si="350"/>
        <v/>
      </c>
    </row>
    <row r="2485" spans="1:28" s="276" customFormat="1" ht="20.25">
      <c r="A2485" s="330"/>
      <c r="B2485" s="216" t="str">
        <f>IF(LEN(A2485)=0,"",INDEX('Smelter Look-up'!$A:$A,MATCH($A2485,'Smelter Look-up'!$E:$E,0)))</f>
        <v/>
      </c>
      <c r="C2485" s="220" t="str">
        <f>IF(LEN(A2485)=0,"",INDEX('Smelter Look-up'!$C:$C,MATCH($A2485,'Smelter Look-up'!$E:$E,0)))</f>
        <v/>
      </c>
      <c r="D2485" s="282"/>
      <c r="E2485" s="216" t="str">
        <f ca="1">IF(ISERROR($V2485),"",OFFSET('Smelter Look-up'!$D$4,$V2485-4,0)&amp;"")</f>
        <v/>
      </c>
      <c r="F2485" s="216" t="str">
        <f ca="1">IF(ISERROR($V2485),"",OFFSET('Smelter Look-up'!$E$4,$V2485-4,0))</f>
        <v/>
      </c>
      <c r="G2485" s="216" t="str">
        <f ca="1">IF(C2485=$X$4,"Enter smelter details",IF(ISERROR($V2485),"",OFFSET('Smelter Look-up'!$F$4,$V2485-4,0)))</f>
        <v/>
      </c>
      <c r="H2485" s="217" t="str">
        <f ca="1">IF(ISERROR($V2485),"",OFFSET('Smelter Look-up'!$G$4,$V2485-4,0))</f>
        <v/>
      </c>
      <c r="I2485" s="218" t="str">
        <f ca="1">IF(ISERROR($V2485),"",OFFSET('Smelter Look-up'!$H$4,$V2485-4,0))</f>
        <v/>
      </c>
      <c r="J2485" s="218" t="str">
        <f ca="1">IF(ISERROR($V2485),"",OFFSET('Smelter Look-up'!$I$4,$V2485-4,0))</f>
        <v/>
      </c>
      <c r="K2485" s="272"/>
      <c r="L2485" s="272"/>
      <c r="M2485" s="272"/>
      <c r="N2485" s="272"/>
      <c r="O2485" s="272"/>
      <c r="P2485" s="219"/>
      <c r="Q2485" s="273"/>
      <c r="R2485" s="216" t="str">
        <f ca="1">IF(ISERROR($V2485),"",OFFSET('Smelter Look-up'!$C$4,$V2485-4,0)&amp;"")</f>
        <v/>
      </c>
      <c r="S2485" s="224" t="str">
        <f t="shared" ca="1" si="348"/>
        <v/>
      </c>
      <c r="T2485" s="224" t="str">
        <f ca="1">IF(B2485="","",IF(ISERROR(MATCH($J2485,SorP!$B$1:$B$6230,0)),"",INDIRECT("'SorP'!$A$"&amp;MATCH($J2485,SorP!$B$1:$B$6230,0))))</f>
        <v/>
      </c>
      <c r="U2485" s="240"/>
      <c r="V2485" s="274" t="e">
        <f>IF(C2485="",NA(),MATCH($B2485&amp;$C2485,'Smelter Look-up'!$J:$J,0))</f>
        <v>#N/A</v>
      </c>
      <c r="W2485" s="275"/>
      <c r="X2485" s="275">
        <f t="shared" ca="1" si="349"/>
        <v>0</v>
      </c>
      <c r="Y2485" s="275"/>
      <c r="Z2485" s="275"/>
      <c r="AB2485" s="277" t="str">
        <f t="shared" si="350"/>
        <v/>
      </c>
    </row>
    <row r="2486" spans="1:28" s="276" customFormat="1" ht="20.25">
      <c r="A2486" s="330"/>
      <c r="B2486" s="216" t="str">
        <f>IF(LEN(A2486)=0,"",INDEX('Smelter Look-up'!$A:$A,MATCH($A2486,'Smelter Look-up'!$E:$E,0)))</f>
        <v/>
      </c>
      <c r="C2486" s="220" t="str">
        <f>IF(LEN(A2486)=0,"",INDEX('Smelter Look-up'!$C:$C,MATCH($A2486,'Smelter Look-up'!$E:$E,0)))</f>
        <v/>
      </c>
      <c r="D2486" s="282"/>
      <c r="E2486" s="216" t="str">
        <f ca="1">IF(ISERROR($V2486),"",OFFSET('Smelter Look-up'!$D$4,$V2486-4,0)&amp;"")</f>
        <v/>
      </c>
      <c r="F2486" s="216" t="str">
        <f ca="1">IF(ISERROR($V2486),"",OFFSET('Smelter Look-up'!$E$4,$V2486-4,0))</f>
        <v/>
      </c>
      <c r="G2486" s="216" t="str">
        <f ca="1">IF(C2486=$X$4,"Enter smelter details",IF(ISERROR($V2486),"",OFFSET('Smelter Look-up'!$F$4,$V2486-4,0)))</f>
        <v/>
      </c>
      <c r="H2486" s="217" t="str">
        <f ca="1">IF(ISERROR($V2486),"",OFFSET('Smelter Look-up'!$G$4,$V2486-4,0))</f>
        <v/>
      </c>
      <c r="I2486" s="218" t="str">
        <f ca="1">IF(ISERROR($V2486),"",OFFSET('Smelter Look-up'!$H$4,$V2486-4,0))</f>
        <v/>
      </c>
      <c r="J2486" s="218" t="str">
        <f ca="1">IF(ISERROR($V2486),"",OFFSET('Smelter Look-up'!$I$4,$V2486-4,0))</f>
        <v/>
      </c>
      <c r="K2486" s="272"/>
      <c r="L2486" s="272"/>
      <c r="M2486" s="272"/>
      <c r="N2486" s="272"/>
      <c r="O2486" s="272"/>
      <c r="P2486" s="219"/>
      <c r="Q2486" s="273"/>
      <c r="R2486" s="216" t="str">
        <f ca="1">IF(ISERROR($V2486),"",OFFSET('Smelter Look-up'!$C$4,$V2486-4,0)&amp;"")</f>
        <v/>
      </c>
      <c r="S2486" s="224" t="str">
        <f t="shared" ca="1" si="348"/>
        <v/>
      </c>
      <c r="T2486" s="224" t="str">
        <f ca="1">IF(B2486="","",IF(ISERROR(MATCH($J2486,SorP!$B$1:$B$6230,0)),"",INDIRECT("'SorP'!$A$"&amp;MATCH($J2486,SorP!$B$1:$B$6230,0))))</f>
        <v/>
      </c>
      <c r="U2486" s="240"/>
      <c r="V2486" s="274" t="e">
        <f>IF(C2486="",NA(),MATCH($B2486&amp;$C2486,'Smelter Look-up'!$J:$J,0))</f>
        <v>#N/A</v>
      </c>
      <c r="W2486" s="275"/>
      <c r="X2486" s="275">
        <f t="shared" ca="1" si="349"/>
        <v>0</v>
      </c>
      <c r="Y2486" s="275"/>
      <c r="Z2486" s="275"/>
      <c r="AB2486" s="277" t="str">
        <f t="shared" si="350"/>
        <v/>
      </c>
    </row>
    <row r="2487" spans="1:28" s="276" customFormat="1" ht="20.25">
      <c r="A2487" s="330"/>
      <c r="B2487" s="216" t="str">
        <f>IF(LEN(A2487)=0,"",INDEX('Smelter Look-up'!$A:$A,MATCH($A2487,'Smelter Look-up'!$E:$E,0)))</f>
        <v/>
      </c>
      <c r="C2487" s="220" t="str">
        <f>IF(LEN(A2487)=0,"",INDEX('Smelter Look-up'!$C:$C,MATCH($A2487,'Smelter Look-up'!$E:$E,0)))</f>
        <v/>
      </c>
      <c r="D2487" s="282"/>
      <c r="E2487" s="216" t="str">
        <f ca="1">IF(ISERROR($V2487),"",OFFSET('Smelter Look-up'!$D$4,$V2487-4,0)&amp;"")</f>
        <v/>
      </c>
      <c r="F2487" s="216" t="str">
        <f ca="1">IF(ISERROR($V2487),"",OFFSET('Smelter Look-up'!$E$4,$V2487-4,0))</f>
        <v/>
      </c>
      <c r="G2487" s="216" t="str">
        <f ca="1">IF(C2487=$X$4,"Enter smelter details",IF(ISERROR($V2487),"",OFFSET('Smelter Look-up'!$F$4,$V2487-4,0)))</f>
        <v/>
      </c>
      <c r="H2487" s="217" t="str">
        <f ca="1">IF(ISERROR($V2487),"",OFFSET('Smelter Look-up'!$G$4,$V2487-4,0))</f>
        <v/>
      </c>
      <c r="I2487" s="218" t="str">
        <f ca="1">IF(ISERROR($V2487),"",OFFSET('Smelter Look-up'!$H$4,$V2487-4,0))</f>
        <v/>
      </c>
      <c r="J2487" s="218" t="str">
        <f ca="1">IF(ISERROR($V2487),"",OFFSET('Smelter Look-up'!$I$4,$V2487-4,0))</f>
        <v/>
      </c>
      <c r="K2487" s="272"/>
      <c r="L2487" s="272"/>
      <c r="M2487" s="272"/>
      <c r="N2487" s="272"/>
      <c r="O2487" s="272"/>
      <c r="P2487" s="219"/>
      <c r="Q2487" s="273"/>
      <c r="R2487" s="216" t="str">
        <f ca="1">IF(ISERROR($V2487),"",OFFSET('Smelter Look-up'!$C$4,$V2487-4,0)&amp;"")</f>
        <v/>
      </c>
      <c r="S2487" s="224" t="str">
        <f t="shared" ca="1" si="348"/>
        <v/>
      </c>
      <c r="T2487" s="224" t="str">
        <f ca="1">IF(B2487="","",IF(ISERROR(MATCH($J2487,SorP!$B$1:$B$6230,0)),"",INDIRECT("'SorP'!$A$"&amp;MATCH($J2487,SorP!$B$1:$B$6230,0))))</f>
        <v/>
      </c>
      <c r="U2487" s="240"/>
      <c r="V2487" s="274" t="e">
        <f>IF(C2487="",NA(),MATCH($B2487&amp;$C2487,'Smelter Look-up'!$J:$J,0))</f>
        <v>#N/A</v>
      </c>
      <c r="W2487" s="275"/>
      <c r="X2487" s="275">
        <f t="shared" ca="1" si="349"/>
        <v>0</v>
      </c>
      <c r="Y2487" s="275"/>
      <c r="Z2487" s="275"/>
      <c r="AB2487" s="277" t="str">
        <f t="shared" si="350"/>
        <v/>
      </c>
    </row>
    <row r="2488" spans="1:28" s="276" customFormat="1" ht="20.25">
      <c r="A2488" s="330"/>
      <c r="B2488" s="216" t="str">
        <f>IF(LEN(A2488)=0,"",INDEX('Smelter Look-up'!$A:$A,MATCH($A2488,'Smelter Look-up'!$E:$E,0)))</f>
        <v/>
      </c>
      <c r="C2488" s="220" t="str">
        <f>IF(LEN(A2488)=0,"",INDEX('Smelter Look-up'!$C:$C,MATCH($A2488,'Smelter Look-up'!$E:$E,0)))</f>
        <v/>
      </c>
      <c r="D2488" s="282"/>
      <c r="E2488" s="216" t="str">
        <f ca="1">IF(ISERROR($V2488),"",OFFSET('Smelter Look-up'!$D$4,$V2488-4,0)&amp;"")</f>
        <v/>
      </c>
      <c r="F2488" s="216" t="str">
        <f ca="1">IF(ISERROR($V2488),"",OFFSET('Smelter Look-up'!$E$4,$V2488-4,0))</f>
        <v/>
      </c>
      <c r="G2488" s="216" t="str">
        <f ca="1">IF(C2488=$X$4,"Enter smelter details",IF(ISERROR($V2488),"",OFFSET('Smelter Look-up'!$F$4,$V2488-4,0)))</f>
        <v/>
      </c>
      <c r="H2488" s="217" t="str">
        <f ca="1">IF(ISERROR($V2488),"",OFFSET('Smelter Look-up'!$G$4,$V2488-4,0))</f>
        <v/>
      </c>
      <c r="I2488" s="218" t="str">
        <f ca="1">IF(ISERROR($V2488),"",OFFSET('Smelter Look-up'!$H$4,$V2488-4,0))</f>
        <v/>
      </c>
      <c r="J2488" s="218" t="str">
        <f ca="1">IF(ISERROR($V2488),"",OFFSET('Smelter Look-up'!$I$4,$V2488-4,0))</f>
        <v/>
      </c>
      <c r="K2488" s="272"/>
      <c r="L2488" s="272"/>
      <c r="M2488" s="272"/>
      <c r="N2488" s="272"/>
      <c r="O2488" s="272"/>
      <c r="P2488" s="219"/>
      <c r="Q2488" s="273"/>
      <c r="R2488" s="216" t="str">
        <f ca="1">IF(ISERROR($V2488),"",OFFSET('Smelter Look-up'!$C$4,$V2488-4,0)&amp;"")</f>
        <v/>
      </c>
      <c r="S2488" s="224" t="str">
        <f t="shared" ca="1" si="348"/>
        <v/>
      </c>
      <c r="T2488" s="224" t="str">
        <f ca="1">IF(B2488="","",IF(ISERROR(MATCH($J2488,SorP!$B$1:$B$6230,0)),"",INDIRECT("'SorP'!$A$"&amp;MATCH($J2488,SorP!$B$1:$B$6230,0))))</f>
        <v/>
      </c>
      <c r="U2488" s="240"/>
      <c r="V2488" s="274" t="e">
        <f>IF(C2488="",NA(),MATCH($B2488&amp;$C2488,'Smelter Look-up'!$J:$J,0))</f>
        <v>#N/A</v>
      </c>
      <c r="W2488" s="275"/>
      <c r="X2488" s="275">
        <f t="shared" ca="1" si="349"/>
        <v>0</v>
      </c>
      <c r="Y2488" s="275"/>
      <c r="Z2488" s="275"/>
      <c r="AB2488" s="277" t="str">
        <f t="shared" si="350"/>
        <v/>
      </c>
    </row>
    <row r="2489" spans="1:28" s="276" customFormat="1" ht="20.25">
      <c r="A2489" s="330"/>
      <c r="B2489" s="216" t="str">
        <f>IF(LEN(A2489)=0,"",INDEX('Smelter Look-up'!$A:$A,MATCH($A2489,'Smelter Look-up'!$E:$E,0)))</f>
        <v/>
      </c>
      <c r="C2489" s="220" t="str">
        <f>IF(LEN(A2489)=0,"",INDEX('Smelter Look-up'!$C:$C,MATCH($A2489,'Smelter Look-up'!$E:$E,0)))</f>
        <v/>
      </c>
      <c r="D2489" s="282"/>
      <c r="E2489" s="216" t="str">
        <f ca="1">IF(ISERROR($V2489),"",OFFSET('Smelter Look-up'!$D$4,$V2489-4,0)&amp;"")</f>
        <v/>
      </c>
      <c r="F2489" s="216" t="str">
        <f ca="1">IF(ISERROR($V2489),"",OFFSET('Smelter Look-up'!$E$4,$V2489-4,0))</f>
        <v/>
      </c>
      <c r="G2489" s="216" t="str">
        <f ca="1">IF(C2489=$X$4,"Enter smelter details",IF(ISERROR($V2489),"",OFFSET('Smelter Look-up'!$F$4,$V2489-4,0)))</f>
        <v/>
      </c>
      <c r="H2489" s="217" t="str">
        <f ca="1">IF(ISERROR($V2489),"",OFFSET('Smelter Look-up'!$G$4,$V2489-4,0))</f>
        <v/>
      </c>
      <c r="I2489" s="218" t="str">
        <f ca="1">IF(ISERROR($V2489),"",OFFSET('Smelter Look-up'!$H$4,$V2489-4,0))</f>
        <v/>
      </c>
      <c r="J2489" s="218" t="str">
        <f ca="1">IF(ISERROR($V2489),"",OFFSET('Smelter Look-up'!$I$4,$V2489-4,0))</f>
        <v/>
      </c>
      <c r="K2489" s="272"/>
      <c r="L2489" s="272"/>
      <c r="M2489" s="272"/>
      <c r="N2489" s="272"/>
      <c r="O2489" s="272"/>
      <c r="P2489" s="219"/>
      <c r="Q2489" s="273"/>
      <c r="R2489" s="216" t="str">
        <f ca="1">IF(ISERROR($V2489),"",OFFSET('Smelter Look-up'!$C$4,$V2489-4,0)&amp;"")</f>
        <v/>
      </c>
      <c r="S2489" s="224" t="str">
        <f t="shared" ca="1" si="348"/>
        <v/>
      </c>
      <c r="T2489" s="224" t="str">
        <f ca="1">IF(B2489="","",IF(ISERROR(MATCH($J2489,SorP!$B$1:$B$6230,0)),"",INDIRECT("'SorP'!$A$"&amp;MATCH($J2489,SorP!$B$1:$B$6230,0))))</f>
        <v/>
      </c>
      <c r="U2489" s="240"/>
      <c r="V2489" s="274" t="e">
        <f>IF(C2489="",NA(),MATCH($B2489&amp;$C2489,'Smelter Look-up'!$J:$J,0))</f>
        <v>#N/A</v>
      </c>
      <c r="W2489" s="275"/>
      <c r="X2489" s="275">
        <f t="shared" ca="1" si="349"/>
        <v>0</v>
      </c>
      <c r="Y2489" s="275"/>
      <c r="Z2489" s="275"/>
      <c r="AB2489" s="277" t="str">
        <f t="shared" si="350"/>
        <v/>
      </c>
    </row>
    <row r="2490" spans="1:28" s="276" customFormat="1" ht="20.25">
      <c r="A2490" s="330"/>
      <c r="B2490" s="216" t="str">
        <f>IF(LEN(A2490)=0,"",INDEX('Smelter Look-up'!$A:$A,MATCH($A2490,'Smelter Look-up'!$E:$E,0)))</f>
        <v/>
      </c>
      <c r="C2490" s="220" t="str">
        <f>IF(LEN(A2490)=0,"",INDEX('Smelter Look-up'!$C:$C,MATCH($A2490,'Smelter Look-up'!$E:$E,0)))</f>
        <v/>
      </c>
      <c r="D2490" s="282"/>
      <c r="E2490" s="216" t="str">
        <f ca="1">IF(ISERROR($V2490),"",OFFSET('Smelter Look-up'!$D$4,$V2490-4,0)&amp;"")</f>
        <v/>
      </c>
      <c r="F2490" s="216" t="str">
        <f ca="1">IF(ISERROR($V2490),"",OFFSET('Smelter Look-up'!$E$4,$V2490-4,0))</f>
        <v/>
      </c>
      <c r="G2490" s="216" t="str">
        <f ca="1">IF(C2490=$X$4,"Enter smelter details",IF(ISERROR($V2490),"",OFFSET('Smelter Look-up'!$F$4,$V2490-4,0)))</f>
        <v/>
      </c>
      <c r="H2490" s="217" t="str">
        <f ca="1">IF(ISERROR($V2490),"",OFFSET('Smelter Look-up'!$G$4,$V2490-4,0))</f>
        <v/>
      </c>
      <c r="I2490" s="218" t="str">
        <f ca="1">IF(ISERROR($V2490),"",OFFSET('Smelter Look-up'!$H$4,$V2490-4,0))</f>
        <v/>
      </c>
      <c r="J2490" s="218" t="str">
        <f ca="1">IF(ISERROR($V2490),"",OFFSET('Smelter Look-up'!$I$4,$V2490-4,0))</f>
        <v/>
      </c>
      <c r="K2490" s="272"/>
      <c r="L2490" s="272"/>
      <c r="M2490" s="272"/>
      <c r="N2490" s="272"/>
      <c r="O2490" s="272"/>
      <c r="P2490" s="219"/>
      <c r="Q2490" s="273"/>
      <c r="R2490" s="216" t="str">
        <f ca="1">IF(ISERROR($V2490),"",OFFSET('Smelter Look-up'!$C$4,$V2490-4,0)&amp;"")</f>
        <v/>
      </c>
      <c r="S2490" s="224" t="str">
        <f t="shared" ca="1" si="348"/>
        <v/>
      </c>
      <c r="T2490" s="224" t="str">
        <f ca="1">IF(B2490="","",IF(ISERROR(MATCH($J2490,SorP!$B$1:$B$6230,0)),"",INDIRECT("'SorP'!$A$"&amp;MATCH($J2490,SorP!$B$1:$B$6230,0))))</f>
        <v/>
      </c>
      <c r="U2490" s="240"/>
      <c r="V2490" s="274" t="e">
        <f>IF(C2490="",NA(),MATCH($B2490&amp;$C2490,'Smelter Look-up'!$J:$J,0))</f>
        <v>#N/A</v>
      </c>
      <c r="W2490" s="275"/>
      <c r="X2490" s="275">
        <f t="shared" ca="1" si="349"/>
        <v>0</v>
      </c>
      <c r="Y2490" s="275"/>
      <c r="Z2490" s="275"/>
      <c r="AB2490" s="277" t="str">
        <f t="shared" si="350"/>
        <v/>
      </c>
    </row>
    <row r="2491" spans="1:28" s="276" customFormat="1" ht="20.25">
      <c r="A2491" s="330"/>
      <c r="B2491" s="216" t="str">
        <f>IF(LEN(A2491)=0,"",INDEX('Smelter Look-up'!$A:$A,MATCH($A2491,'Smelter Look-up'!$E:$E,0)))</f>
        <v/>
      </c>
      <c r="C2491" s="220" t="str">
        <f>IF(LEN(A2491)=0,"",INDEX('Smelter Look-up'!$C:$C,MATCH($A2491,'Smelter Look-up'!$E:$E,0)))</f>
        <v/>
      </c>
      <c r="D2491" s="282"/>
      <c r="E2491" s="216" t="str">
        <f ca="1">IF(ISERROR($V2491),"",OFFSET('Smelter Look-up'!$D$4,$V2491-4,0)&amp;"")</f>
        <v/>
      </c>
      <c r="F2491" s="216" t="str">
        <f ca="1">IF(ISERROR($V2491),"",OFFSET('Smelter Look-up'!$E$4,$V2491-4,0))</f>
        <v/>
      </c>
      <c r="G2491" s="216" t="str">
        <f ca="1">IF(C2491=$X$4,"Enter smelter details",IF(ISERROR($V2491),"",OFFSET('Smelter Look-up'!$F$4,$V2491-4,0)))</f>
        <v/>
      </c>
      <c r="H2491" s="217" t="str">
        <f ca="1">IF(ISERROR($V2491),"",OFFSET('Smelter Look-up'!$G$4,$V2491-4,0))</f>
        <v/>
      </c>
      <c r="I2491" s="218" t="str">
        <f ca="1">IF(ISERROR($V2491),"",OFFSET('Smelter Look-up'!$H$4,$V2491-4,0))</f>
        <v/>
      </c>
      <c r="J2491" s="218" t="str">
        <f ca="1">IF(ISERROR($V2491),"",OFFSET('Smelter Look-up'!$I$4,$V2491-4,0))</f>
        <v/>
      </c>
      <c r="K2491" s="272"/>
      <c r="L2491" s="272"/>
      <c r="M2491" s="272"/>
      <c r="N2491" s="272"/>
      <c r="O2491" s="272"/>
      <c r="P2491" s="219"/>
      <c r="Q2491" s="273"/>
      <c r="R2491" s="216" t="str">
        <f ca="1">IF(ISERROR($V2491),"",OFFSET('Smelter Look-up'!$C$4,$V2491-4,0)&amp;"")</f>
        <v/>
      </c>
      <c r="S2491" s="224" t="str">
        <f t="shared" ref="S2491" ca="1" si="351">IF(B2491="","",IF(ISERROR(MATCH($E2491,CL,0)),"Unknown",INDIRECT("'C'!$A$"&amp;MATCH($E2491,CL,0)+1)))</f>
        <v/>
      </c>
      <c r="T2491" s="224" t="str">
        <f ca="1">IF(B2491="","",IF(ISERROR(MATCH($J2491,SorP!$B$1:$B$6230,0)),"",INDIRECT("'SorP'!$A$"&amp;MATCH($J2491,SorP!$B$1:$B$6230,0))))</f>
        <v/>
      </c>
      <c r="U2491" s="240"/>
      <c r="V2491" s="274" t="e">
        <f>IF(C2491="",NA(),MATCH($B2491&amp;$C2491,'Smelter Look-up'!$J:$J,0))</f>
        <v>#N/A</v>
      </c>
      <c r="W2491" s="275"/>
      <c r="X2491" s="275">
        <f t="shared" ca="1" si="349"/>
        <v>0</v>
      </c>
      <c r="Y2491" s="275"/>
      <c r="Z2491" s="275"/>
      <c r="AB2491" s="277" t="str">
        <f t="shared" ref="AB2491" si="352">B2491&amp;C2491</f>
        <v/>
      </c>
    </row>
    <row r="2492" spans="1:28" s="276" customFormat="1" ht="20.25">
      <c r="A2492" s="330"/>
      <c r="B2492" s="216" t="str">
        <f>IF(LEN(A2492)=0,"",INDEX('Smelter Look-up'!$A:$A,MATCH($A2492,'Smelter Look-up'!$E:$E,0)))</f>
        <v/>
      </c>
      <c r="C2492" s="220" t="str">
        <f>IF(LEN(A2492)=0,"",INDEX('Smelter Look-up'!$C:$C,MATCH($A2492,'Smelter Look-up'!$E:$E,0)))</f>
        <v/>
      </c>
      <c r="D2492" s="282"/>
      <c r="E2492" s="216" t="str">
        <f ca="1">IF(ISERROR($V2492),"",OFFSET('Smelter Look-up'!$D$4,$V2492-4,0)&amp;"")</f>
        <v/>
      </c>
      <c r="F2492" s="216" t="str">
        <f ca="1">IF(ISERROR($V2492),"",OFFSET('Smelter Look-up'!$E$4,$V2492-4,0))</f>
        <v/>
      </c>
      <c r="G2492" s="216" t="str">
        <f ca="1">IF(C2492=$X$4,"Enter smelter details",IF(ISERROR($V2492),"",OFFSET('Smelter Look-up'!$F$4,$V2492-4,0)))</f>
        <v/>
      </c>
      <c r="H2492" s="217" t="str">
        <f ca="1">IF(ISERROR($V2492),"",OFFSET('Smelter Look-up'!$G$4,$V2492-4,0))</f>
        <v/>
      </c>
      <c r="I2492" s="218" t="str">
        <f ca="1">IF(ISERROR($V2492),"",OFFSET('Smelter Look-up'!$H$4,$V2492-4,0))</f>
        <v/>
      </c>
      <c r="J2492" s="218" t="str">
        <f ca="1">IF(ISERROR($V2492),"",OFFSET('Smelter Look-up'!$I$4,$V2492-4,0))</f>
        <v/>
      </c>
      <c r="K2492" s="272"/>
      <c r="L2492" s="272"/>
      <c r="M2492" s="272"/>
      <c r="N2492" s="272"/>
      <c r="O2492" s="272"/>
      <c r="P2492" s="219"/>
      <c r="Q2492" s="273"/>
      <c r="R2492" s="216" t="str">
        <f ca="1">IF(ISERROR($V2492),"",OFFSET('Smelter Look-up'!$C$4,$V2492-4,0)&amp;"")</f>
        <v/>
      </c>
      <c r="S2492" s="224" t="str">
        <f ca="1">IF(B2492="","",IF(ISERROR(MATCH($E2492,CL,0)),"Unknown",INDIRECT("'C'!$A$"&amp;MATCH($E2492,CL,0)+1)))</f>
        <v/>
      </c>
      <c r="T2492" s="224" t="str">
        <f ca="1">IF(B2492="","",IF(ISERROR(MATCH($J2492,SorP!$B$1:$B$6230,0)),"",INDIRECT("'SorP'!$A$"&amp;MATCH($J2492,SorP!$B$1:$B$6230,0))))</f>
        <v/>
      </c>
      <c r="U2492" s="240"/>
      <c r="V2492" s="274" t="e">
        <f>IF(C2492="",NA(),MATCH($B2492&amp;$C2492,'Smelter Look-up'!$J:$J,0))</f>
        <v>#N/A</v>
      </c>
      <c r="W2492" s="275"/>
      <c r="X2492" s="275">
        <f t="shared" ca="1" si="349"/>
        <v>0</v>
      </c>
      <c r="Y2492" s="275"/>
      <c r="Z2492" s="275"/>
      <c r="AB2492" s="277" t="str">
        <f>B2492&amp;C2492</f>
        <v/>
      </c>
    </row>
    <row r="2493" spans="1:28" s="276" customFormat="1" ht="20.25">
      <c r="A2493" s="330"/>
      <c r="B2493" s="216" t="str">
        <f>IF(LEN(A2493)=0,"",INDEX('Smelter Look-up'!$A:$A,MATCH($A2493,'Smelter Look-up'!$E:$E,0)))</f>
        <v/>
      </c>
      <c r="C2493" s="220" t="str">
        <f>IF(LEN(A2493)=0,"",INDEX('Smelter Look-up'!$C:$C,MATCH($A2493,'Smelter Look-up'!$E:$E,0)))</f>
        <v/>
      </c>
      <c r="D2493" s="282"/>
      <c r="E2493" s="216" t="str">
        <f ca="1">IF(ISERROR($V2493),"",OFFSET('Smelter Look-up'!$D$4,$V2493-4,0)&amp;"")</f>
        <v/>
      </c>
      <c r="F2493" s="216" t="str">
        <f ca="1">IF(ISERROR($V2493),"",OFFSET('Smelter Look-up'!$E$4,$V2493-4,0))</f>
        <v/>
      </c>
      <c r="G2493" s="216" t="str">
        <f ca="1">IF(C2493=$X$4,"Enter smelter details",IF(ISERROR($V2493),"",OFFSET('Smelter Look-up'!$F$4,$V2493-4,0)))</f>
        <v/>
      </c>
      <c r="H2493" s="217" t="str">
        <f ca="1">IF(ISERROR($V2493),"",OFFSET('Smelter Look-up'!$G$4,$V2493-4,0))</f>
        <v/>
      </c>
      <c r="I2493" s="218" t="str">
        <f ca="1">IF(ISERROR($V2493),"",OFFSET('Smelter Look-up'!$H$4,$V2493-4,0))</f>
        <v/>
      </c>
      <c r="J2493" s="218" t="str">
        <f ca="1">IF(ISERROR($V2493),"",OFFSET('Smelter Look-up'!$I$4,$V2493-4,0))</f>
        <v/>
      </c>
      <c r="K2493" s="272"/>
      <c r="L2493" s="272"/>
      <c r="M2493" s="272"/>
      <c r="N2493" s="272"/>
      <c r="O2493" s="272"/>
      <c r="P2493" s="219"/>
      <c r="Q2493" s="273"/>
      <c r="R2493" s="216" t="str">
        <f ca="1">IF(ISERROR($V2493),"",OFFSET('Smelter Look-up'!$C$4,$V2493-4,0)&amp;"")</f>
        <v/>
      </c>
      <c r="S2493" s="224" t="str">
        <f t="shared" ref="S2493" ca="1" si="353">IF(B2493="","",IF(ISERROR(MATCH($E2493,CL,0)),"Unknown",INDIRECT("'C'!$A$"&amp;MATCH($E2493,CL,0)+1)))</f>
        <v/>
      </c>
      <c r="T2493" s="224" t="str">
        <f ca="1">IF(B2493="","",IF(ISERROR(MATCH($J2493,SorP!$B$1:$B$6230,0)),"",INDIRECT("'SorP'!$A$"&amp;MATCH($J2493,SorP!$B$1:$B$6230,0))))</f>
        <v/>
      </c>
      <c r="U2493" s="240"/>
      <c r="V2493" s="274" t="e">
        <f>IF(C2493="",NA(),MATCH($B2493&amp;$C2493,'Smelter Look-up'!$J:$J,0))</f>
        <v>#N/A</v>
      </c>
      <c r="W2493" s="275"/>
      <c r="X2493" s="275"/>
      <c r="Y2493" s="275"/>
      <c r="Z2493" s="275"/>
      <c r="AB2493" s="277"/>
    </row>
    <row r="2494" spans="1:28" s="276" customFormat="1" ht="20.25">
      <c r="A2494" s="330"/>
      <c r="B2494" s="216" t="str">
        <f>IF(LEN(A2494)=0,"",INDEX('Smelter Look-up'!$A:$A,MATCH($A2494,'Smelter Look-up'!$E:$E,0)))</f>
        <v/>
      </c>
      <c r="C2494" s="220" t="str">
        <f>IF(LEN(A2494)=0,"",INDEX('Smelter Look-up'!$C:$C,MATCH($A2494,'Smelter Look-up'!$E:$E,0)))</f>
        <v/>
      </c>
      <c r="D2494" s="282"/>
      <c r="E2494" s="216" t="str">
        <f ca="1">IF(ISERROR($V2494),"",OFFSET('Smelter Look-up'!$D$4,$V2494-4,0)&amp;"")</f>
        <v/>
      </c>
      <c r="F2494" s="216" t="str">
        <f ca="1">IF(ISERROR($V2494),"",OFFSET('Smelter Look-up'!$E$4,$V2494-4,0))</f>
        <v/>
      </c>
      <c r="G2494" s="216" t="str">
        <f ca="1">IF(C2494=$X$4,"Enter smelter details",IF(ISERROR($V2494),"",OFFSET('Smelter Look-up'!$F$4,$V2494-4,0)))</f>
        <v/>
      </c>
      <c r="H2494" s="217" t="str">
        <f ca="1">IF(ISERROR($V2494),"",OFFSET('Smelter Look-up'!$G$4,$V2494-4,0))</f>
        <v/>
      </c>
      <c r="I2494" s="218" t="str">
        <f ca="1">IF(ISERROR($V2494),"",OFFSET('Smelter Look-up'!$H$4,$V2494-4,0))</f>
        <v/>
      </c>
      <c r="J2494" s="218" t="str">
        <f ca="1">IF(ISERROR($V2494),"",OFFSET('Smelter Look-up'!$I$4,$V2494-4,0))</f>
        <v/>
      </c>
      <c r="K2494" s="272"/>
      <c r="L2494" s="272"/>
      <c r="M2494" s="272"/>
      <c r="N2494" s="272"/>
      <c r="O2494" s="272"/>
      <c r="P2494" s="219"/>
      <c r="Q2494" s="273"/>
      <c r="R2494" s="216" t="str">
        <f ca="1">IF(ISERROR($V2494),"",OFFSET('Smelter Look-up'!$C$4,$V2494-4,0)&amp;"")</f>
        <v/>
      </c>
      <c r="S2494" s="224" t="str">
        <f t="shared" ref="S2494:S2505" ca="1" si="354">IF(B2494="","",IF(ISERROR(MATCH($E2494,CL,0)),"Unknown",INDIRECT("'C'!$A$"&amp;MATCH($E2494,CL,0)+1)))</f>
        <v/>
      </c>
      <c r="T2494" s="224" t="str">
        <f ca="1">IF(B2494="","",IF(ISERROR(MATCH($J2494,SorP!$B$1:$B$6230,0)),"",INDIRECT("'SorP'!$A$"&amp;MATCH($J2494,SorP!$B$1:$B$6230,0))))</f>
        <v/>
      </c>
      <c r="U2494" s="240"/>
      <c r="V2494" s="274" t="e">
        <f>IF(C2494="",NA(),MATCH($B2494&amp;$C2494,'Smelter Look-up'!$J:$J,0))</f>
        <v>#N/A</v>
      </c>
      <c r="W2494" s="275"/>
      <c r="X2494" s="275"/>
      <c r="Y2494" s="275"/>
      <c r="Z2494" s="275"/>
      <c r="AB2494" s="277"/>
    </row>
    <row r="2495" spans="1:28" s="276" customFormat="1" ht="20.25">
      <c r="A2495" s="330"/>
      <c r="B2495" s="216" t="str">
        <f>IF(LEN(A2495)=0,"",INDEX('Smelter Look-up'!$A:$A,MATCH($A2495,'Smelter Look-up'!$E:$E,0)))</f>
        <v/>
      </c>
      <c r="C2495" s="220" t="str">
        <f>IF(LEN(A2495)=0,"",INDEX('Smelter Look-up'!$C:$C,MATCH($A2495,'Smelter Look-up'!$E:$E,0)))</f>
        <v/>
      </c>
      <c r="D2495" s="282"/>
      <c r="E2495" s="216" t="str">
        <f ca="1">IF(ISERROR($V2495),"",OFFSET('Smelter Look-up'!$D$4,$V2495-4,0)&amp;"")</f>
        <v/>
      </c>
      <c r="F2495" s="216" t="str">
        <f ca="1">IF(ISERROR($V2495),"",OFFSET('Smelter Look-up'!$E$4,$V2495-4,0))</f>
        <v/>
      </c>
      <c r="G2495" s="216" t="str">
        <f ca="1">IF(C2495=$X$4,"Enter smelter details",IF(ISERROR($V2495),"",OFFSET('Smelter Look-up'!$F$4,$V2495-4,0)))</f>
        <v/>
      </c>
      <c r="H2495" s="217" t="str">
        <f ca="1">IF(ISERROR($V2495),"",OFFSET('Smelter Look-up'!$G$4,$V2495-4,0))</f>
        <v/>
      </c>
      <c r="I2495" s="218" t="str">
        <f ca="1">IF(ISERROR($V2495),"",OFFSET('Smelter Look-up'!$H$4,$V2495-4,0))</f>
        <v/>
      </c>
      <c r="J2495" s="218" t="str">
        <f ca="1">IF(ISERROR($V2495),"",OFFSET('Smelter Look-up'!$I$4,$V2495-4,0))</f>
        <v/>
      </c>
      <c r="K2495" s="272"/>
      <c r="L2495" s="272"/>
      <c r="M2495" s="272"/>
      <c r="N2495" s="272"/>
      <c r="O2495" s="272"/>
      <c r="P2495" s="219"/>
      <c r="Q2495" s="273"/>
      <c r="R2495" s="216" t="str">
        <f ca="1">IF(ISERROR($V2495),"",OFFSET('Smelter Look-up'!$C$4,$V2495-4,0)&amp;"")</f>
        <v/>
      </c>
      <c r="S2495" s="224" t="str">
        <f t="shared" ca="1" si="354"/>
        <v/>
      </c>
      <c r="T2495" s="224" t="str">
        <f ca="1">IF(B2495="","",IF(ISERROR(MATCH($J2495,SorP!$B$1:$B$6230,0)),"",INDIRECT("'SorP'!$A$"&amp;MATCH($J2495,SorP!$B$1:$B$6230,0))))</f>
        <v/>
      </c>
      <c r="U2495" s="240"/>
      <c r="V2495" s="274" t="e">
        <f>IF(C2495="",NA(),MATCH($B2495&amp;$C2495,'Smelter Look-up'!$J:$J,0))</f>
        <v>#N/A</v>
      </c>
      <c r="W2495" s="275"/>
      <c r="X2495" s="275"/>
      <c r="Y2495" s="275"/>
      <c r="Z2495" s="275"/>
      <c r="AB2495" s="277"/>
    </row>
    <row r="2496" spans="1:28" s="276" customFormat="1" ht="20.25">
      <c r="A2496" s="330"/>
      <c r="B2496" s="216" t="str">
        <f>IF(LEN(A2496)=0,"",INDEX('Smelter Look-up'!$A:$A,MATCH($A2496,'Smelter Look-up'!$E:$E,0)))</f>
        <v/>
      </c>
      <c r="C2496" s="220" t="str">
        <f>IF(LEN(A2496)=0,"",INDEX('Smelter Look-up'!$C:$C,MATCH($A2496,'Smelter Look-up'!$E:$E,0)))</f>
        <v/>
      </c>
      <c r="D2496" s="282"/>
      <c r="E2496" s="216" t="str">
        <f ca="1">IF(ISERROR($V2496),"",OFFSET('Smelter Look-up'!$D$4,$V2496-4,0)&amp;"")</f>
        <v/>
      </c>
      <c r="F2496" s="216" t="str">
        <f ca="1">IF(ISERROR($V2496),"",OFFSET('Smelter Look-up'!$E$4,$V2496-4,0))</f>
        <v/>
      </c>
      <c r="G2496" s="216" t="str">
        <f ca="1">IF(C2496=$X$4,"Enter smelter details",IF(ISERROR($V2496),"",OFFSET('Smelter Look-up'!$F$4,$V2496-4,0)))</f>
        <v/>
      </c>
      <c r="H2496" s="217" t="str">
        <f ca="1">IF(ISERROR($V2496),"",OFFSET('Smelter Look-up'!$G$4,$V2496-4,0))</f>
        <v/>
      </c>
      <c r="I2496" s="218" t="str">
        <f ca="1">IF(ISERROR($V2496),"",OFFSET('Smelter Look-up'!$H$4,$V2496-4,0))</f>
        <v/>
      </c>
      <c r="J2496" s="218" t="str">
        <f ca="1">IF(ISERROR($V2496),"",OFFSET('Smelter Look-up'!$I$4,$V2496-4,0))</f>
        <v/>
      </c>
      <c r="K2496" s="272"/>
      <c r="L2496" s="272"/>
      <c r="M2496" s="272"/>
      <c r="N2496" s="272"/>
      <c r="O2496" s="272"/>
      <c r="P2496" s="219"/>
      <c r="Q2496" s="273"/>
      <c r="R2496" s="216" t="str">
        <f ca="1">IF(ISERROR($V2496),"",OFFSET('Smelter Look-up'!$C$4,$V2496-4,0)&amp;"")</f>
        <v/>
      </c>
      <c r="S2496" s="224" t="str">
        <f t="shared" ca="1" si="354"/>
        <v/>
      </c>
      <c r="T2496" s="224" t="str">
        <f ca="1">IF(B2496="","",IF(ISERROR(MATCH($J2496,SorP!$B$1:$B$6230,0)),"",INDIRECT("'SorP'!$A$"&amp;MATCH($J2496,SorP!$B$1:$B$6230,0))))</f>
        <v/>
      </c>
      <c r="U2496" s="240"/>
      <c r="V2496" s="274" t="e">
        <f>IF(C2496="",NA(),MATCH($B2496&amp;$C2496,'Smelter Look-up'!$J:$J,0))</f>
        <v>#N/A</v>
      </c>
      <c r="W2496" s="275"/>
      <c r="X2496" s="275"/>
      <c r="Y2496" s="275"/>
      <c r="Z2496" s="275"/>
      <c r="AB2496" s="277"/>
    </row>
    <row r="2497" spans="1:28" s="276" customFormat="1" ht="20.25">
      <c r="A2497" s="330"/>
      <c r="B2497" s="216" t="str">
        <f>IF(LEN(A2497)=0,"",INDEX('Smelter Look-up'!$A:$A,MATCH($A2497,'Smelter Look-up'!$E:$E,0)))</f>
        <v/>
      </c>
      <c r="C2497" s="220" t="str">
        <f>IF(LEN(A2497)=0,"",INDEX('Smelter Look-up'!$C:$C,MATCH($A2497,'Smelter Look-up'!$E:$E,0)))</f>
        <v/>
      </c>
      <c r="D2497" s="282"/>
      <c r="E2497" s="216" t="str">
        <f ca="1">IF(ISERROR($V2497),"",OFFSET('Smelter Look-up'!$D$4,$V2497-4,0)&amp;"")</f>
        <v/>
      </c>
      <c r="F2497" s="216" t="str">
        <f ca="1">IF(ISERROR($V2497),"",OFFSET('Smelter Look-up'!$E$4,$V2497-4,0))</f>
        <v/>
      </c>
      <c r="G2497" s="216" t="str">
        <f ca="1">IF(C2497=$X$4,"Enter smelter details",IF(ISERROR($V2497),"",OFFSET('Smelter Look-up'!$F$4,$V2497-4,0)))</f>
        <v/>
      </c>
      <c r="H2497" s="217" t="str">
        <f ca="1">IF(ISERROR($V2497),"",OFFSET('Smelter Look-up'!$G$4,$V2497-4,0))</f>
        <v/>
      </c>
      <c r="I2497" s="218" t="str">
        <f ca="1">IF(ISERROR($V2497),"",OFFSET('Smelter Look-up'!$H$4,$V2497-4,0))</f>
        <v/>
      </c>
      <c r="J2497" s="218" t="str">
        <f ca="1">IF(ISERROR($V2497),"",OFFSET('Smelter Look-up'!$I$4,$V2497-4,0))</f>
        <v/>
      </c>
      <c r="K2497" s="272"/>
      <c r="L2497" s="272"/>
      <c r="M2497" s="272"/>
      <c r="N2497" s="272"/>
      <c r="O2497" s="272"/>
      <c r="P2497" s="219"/>
      <c r="Q2497" s="273"/>
      <c r="R2497" s="216" t="str">
        <f ca="1">IF(ISERROR($V2497),"",OFFSET('Smelter Look-up'!$C$4,$V2497-4,0)&amp;"")</f>
        <v/>
      </c>
      <c r="S2497" s="224" t="str">
        <f t="shared" ca="1" si="354"/>
        <v/>
      </c>
      <c r="T2497" s="224" t="str">
        <f ca="1">IF(B2497="","",IF(ISERROR(MATCH($J2497,SorP!$B$1:$B$6230,0)),"",INDIRECT("'SorP'!$A$"&amp;MATCH($J2497,SorP!$B$1:$B$6230,0))))</f>
        <v/>
      </c>
      <c r="U2497" s="240"/>
      <c r="V2497" s="274" t="e">
        <f>IF(C2497="",NA(),MATCH($B2497&amp;$C2497,'Smelter Look-up'!$J:$J,0))</f>
        <v>#N/A</v>
      </c>
      <c r="W2497" s="275"/>
      <c r="X2497" s="275"/>
      <c r="Y2497" s="275"/>
      <c r="Z2497" s="275"/>
      <c r="AB2497" s="277"/>
    </row>
    <row r="2498" spans="1:28" s="276" customFormat="1" ht="20.25">
      <c r="A2498" s="330"/>
      <c r="B2498" s="216" t="str">
        <f>IF(LEN(A2498)=0,"",INDEX('Smelter Look-up'!$A:$A,MATCH($A2498,'Smelter Look-up'!$E:$E,0)))</f>
        <v/>
      </c>
      <c r="C2498" s="220" t="str">
        <f>IF(LEN(A2498)=0,"",INDEX('Smelter Look-up'!$C:$C,MATCH($A2498,'Smelter Look-up'!$E:$E,0)))</f>
        <v/>
      </c>
      <c r="D2498" s="282"/>
      <c r="E2498" s="216" t="str">
        <f ca="1">IF(ISERROR($V2498),"",OFFSET('Smelter Look-up'!$D$4,$V2498-4,0)&amp;"")</f>
        <v/>
      </c>
      <c r="F2498" s="216" t="str">
        <f ca="1">IF(ISERROR($V2498),"",OFFSET('Smelter Look-up'!$E$4,$V2498-4,0))</f>
        <v/>
      </c>
      <c r="G2498" s="216" t="str">
        <f ca="1">IF(C2498=$X$4,"Enter smelter details",IF(ISERROR($V2498),"",OFFSET('Smelter Look-up'!$F$4,$V2498-4,0)))</f>
        <v/>
      </c>
      <c r="H2498" s="217" t="str">
        <f ca="1">IF(ISERROR($V2498),"",OFFSET('Smelter Look-up'!$G$4,$V2498-4,0))</f>
        <v/>
      </c>
      <c r="I2498" s="218" t="str">
        <f ca="1">IF(ISERROR($V2498),"",OFFSET('Smelter Look-up'!$H$4,$V2498-4,0))</f>
        <v/>
      </c>
      <c r="J2498" s="218" t="str">
        <f ca="1">IF(ISERROR($V2498),"",OFFSET('Smelter Look-up'!$I$4,$V2498-4,0))</f>
        <v/>
      </c>
      <c r="K2498" s="272"/>
      <c r="L2498" s="272"/>
      <c r="M2498" s="272"/>
      <c r="N2498" s="272"/>
      <c r="O2498" s="272"/>
      <c r="P2498" s="219"/>
      <c r="Q2498" s="273"/>
      <c r="R2498" s="216" t="str">
        <f ca="1">IF(ISERROR($V2498),"",OFFSET('Smelter Look-up'!$C$4,$V2498-4,0)&amp;"")</f>
        <v/>
      </c>
      <c r="S2498" s="224" t="str">
        <f t="shared" ca="1" si="354"/>
        <v/>
      </c>
      <c r="T2498" s="224" t="str">
        <f ca="1">IF(B2498="","",IF(ISERROR(MATCH($J2498,SorP!$B$1:$B$6230,0)),"",INDIRECT("'SorP'!$A$"&amp;MATCH($J2498,SorP!$B$1:$B$6230,0))))</f>
        <v/>
      </c>
      <c r="U2498" s="240"/>
      <c r="V2498" s="274" t="e">
        <f>IF(C2498="",NA(),MATCH($B2498&amp;$C2498,'Smelter Look-up'!$J:$J,0))</f>
        <v>#N/A</v>
      </c>
      <c r="W2498" s="275"/>
      <c r="X2498" s="275"/>
      <c r="Y2498" s="275"/>
      <c r="Z2498" s="275"/>
      <c r="AB2498" s="277"/>
    </row>
    <row r="2499" spans="1:28" s="276" customFormat="1" ht="20.25">
      <c r="A2499" s="330"/>
      <c r="B2499" s="216" t="str">
        <f>IF(LEN(A2499)=0,"",INDEX('Smelter Look-up'!$A:$A,MATCH($A2499,'Smelter Look-up'!$E:$E,0)))</f>
        <v/>
      </c>
      <c r="C2499" s="220" t="str">
        <f>IF(LEN(A2499)=0,"",INDEX('Smelter Look-up'!$C:$C,MATCH($A2499,'Smelter Look-up'!$E:$E,0)))</f>
        <v/>
      </c>
      <c r="D2499" s="282"/>
      <c r="E2499" s="216" t="str">
        <f ca="1">IF(ISERROR($V2499),"",OFFSET('Smelter Look-up'!$D$4,$V2499-4,0)&amp;"")</f>
        <v/>
      </c>
      <c r="F2499" s="216" t="str">
        <f ca="1">IF(ISERROR($V2499),"",OFFSET('Smelter Look-up'!$E$4,$V2499-4,0))</f>
        <v/>
      </c>
      <c r="G2499" s="216" t="str">
        <f ca="1">IF(C2499=$X$4,"Enter smelter details",IF(ISERROR($V2499),"",OFFSET('Smelter Look-up'!$F$4,$V2499-4,0)))</f>
        <v/>
      </c>
      <c r="H2499" s="217" t="str">
        <f ca="1">IF(ISERROR($V2499),"",OFFSET('Smelter Look-up'!$G$4,$V2499-4,0))</f>
        <v/>
      </c>
      <c r="I2499" s="218" t="str">
        <f ca="1">IF(ISERROR($V2499),"",OFFSET('Smelter Look-up'!$H$4,$V2499-4,0))</f>
        <v/>
      </c>
      <c r="J2499" s="218" t="str">
        <f ca="1">IF(ISERROR($V2499),"",OFFSET('Smelter Look-up'!$I$4,$V2499-4,0))</f>
        <v/>
      </c>
      <c r="K2499" s="272"/>
      <c r="L2499" s="272"/>
      <c r="M2499" s="272"/>
      <c r="N2499" s="272"/>
      <c r="O2499" s="272"/>
      <c r="P2499" s="219"/>
      <c r="Q2499" s="273"/>
      <c r="R2499" s="216" t="str">
        <f ca="1">IF(ISERROR($V2499),"",OFFSET('Smelter Look-up'!$C$4,$V2499-4,0)&amp;"")</f>
        <v/>
      </c>
      <c r="S2499" s="224" t="str">
        <f t="shared" ca="1" si="354"/>
        <v/>
      </c>
      <c r="T2499" s="224" t="str">
        <f ca="1">IF(B2499="","",IF(ISERROR(MATCH($J2499,SorP!$B$1:$B$6230,0)),"",INDIRECT("'SorP'!$A$"&amp;MATCH($J2499,SorP!$B$1:$B$6230,0))))</f>
        <v/>
      </c>
      <c r="U2499" s="240"/>
      <c r="V2499" s="274" t="e">
        <f>IF(C2499="",NA(),MATCH($B2499&amp;$C2499,'Smelter Look-up'!$J:$J,0))</f>
        <v>#N/A</v>
      </c>
      <c r="W2499" s="275"/>
      <c r="X2499" s="275"/>
      <c r="Y2499" s="275"/>
      <c r="Z2499" s="275"/>
      <c r="AB2499" s="277"/>
    </row>
    <row r="2500" spans="1:28" s="276" customFormat="1" ht="20.25">
      <c r="A2500" s="330"/>
      <c r="B2500" s="216" t="str">
        <f>IF(LEN(A2500)=0,"",INDEX('Smelter Look-up'!$A:$A,MATCH($A2500,'Smelter Look-up'!$E:$E,0)))</f>
        <v/>
      </c>
      <c r="C2500" s="220" t="str">
        <f>IF(LEN(A2500)=0,"",INDEX('Smelter Look-up'!$C:$C,MATCH($A2500,'Smelter Look-up'!$E:$E,0)))</f>
        <v/>
      </c>
      <c r="D2500" s="282"/>
      <c r="E2500" s="216" t="str">
        <f ca="1">IF(ISERROR($V2500),"",OFFSET('Smelter Look-up'!$D$4,$V2500-4,0)&amp;"")</f>
        <v/>
      </c>
      <c r="F2500" s="216" t="str">
        <f ca="1">IF(ISERROR($V2500),"",OFFSET('Smelter Look-up'!$E$4,$V2500-4,0))</f>
        <v/>
      </c>
      <c r="G2500" s="216" t="str">
        <f ca="1">IF(C2500=$X$4,"Enter smelter details",IF(ISERROR($V2500),"",OFFSET('Smelter Look-up'!$F$4,$V2500-4,0)))</f>
        <v/>
      </c>
      <c r="H2500" s="217" t="str">
        <f ca="1">IF(ISERROR($V2500),"",OFFSET('Smelter Look-up'!$G$4,$V2500-4,0))</f>
        <v/>
      </c>
      <c r="I2500" s="218" t="str">
        <f ca="1">IF(ISERROR($V2500),"",OFFSET('Smelter Look-up'!$H$4,$V2500-4,0))</f>
        <v/>
      </c>
      <c r="J2500" s="218" t="str">
        <f ca="1">IF(ISERROR($V2500),"",OFFSET('Smelter Look-up'!$I$4,$V2500-4,0))</f>
        <v/>
      </c>
      <c r="K2500" s="272"/>
      <c r="L2500" s="272"/>
      <c r="M2500" s="272"/>
      <c r="N2500" s="272"/>
      <c r="O2500" s="272"/>
      <c r="P2500" s="219"/>
      <c r="Q2500" s="273"/>
      <c r="R2500" s="216" t="str">
        <f ca="1">IF(ISERROR($V2500),"",OFFSET('Smelter Look-up'!$C$4,$V2500-4,0)&amp;"")</f>
        <v/>
      </c>
      <c r="S2500" s="224" t="str">
        <f t="shared" ca="1" si="354"/>
        <v/>
      </c>
      <c r="T2500" s="224" t="str">
        <f ca="1">IF(B2500="","",IF(ISERROR(MATCH($J2500,SorP!$B$1:$B$6230,0)),"",INDIRECT("'SorP'!$A$"&amp;MATCH($J2500,SorP!$B$1:$B$6230,0))))</f>
        <v/>
      </c>
      <c r="U2500" s="240"/>
      <c r="V2500" s="274" t="e">
        <f>IF(C2500="",NA(),MATCH($B2500&amp;$C2500,'Smelter Look-up'!$J:$J,0))</f>
        <v>#N/A</v>
      </c>
      <c r="W2500" s="275"/>
      <c r="X2500" s="275"/>
      <c r="Y2500" s="275"/>
      <c r="Z2500" s="275"/>
      <c r="AB2500" s="277"/>
    </row>
    <row r="2501" spans="1:28" s="276" customFormat="1" ht="20.25">
      <c r="A2501" s="330"/>
      <c r="B2501" s="216" t="str">
        <f>IF(LEN(A2501)=0,"",INDEX('Smelter Look-up'!$A:$A,MATCH($A2501,'Smelter Look-up'!$E:$E,0)))</f>
        <v/>
      </c>
      <c r="C2501" s="220" t="str">
        <f>IF(LEN(A2501)=0,"",INDEX('Smelter Look-up'!$C:$C,MATCH($A2501,'Smelter Look-up'!$E:$E,0)))</f>
        <v/>
      </c>
      <c r="D2501" s="282"/>
      <c r="E2501" s="216" t="str">
        <f ca="1">IF(ISERROR($V2501),"",OFFSET('Smelter Look-up'!$D$4,$V2501-4,0)&amp;"")</f>
        <v/>
      </c>
      <c r="F2501" s="216" t="str">
        <f ca="1">IF(ISERROR($V2501),"",OFFSET('Smelter Look-up'!$E$4,$V2501-4,0))</f>
        <v/>
      </c>
      <c r="G2501" s="216" t="str">
        <f ca="1">IF(C2501=$X$4,"Enter smelter details",IF(ISERROR($V2501),"",OFFSET('Smelter Look-up'!$F$4,$V2501-4,0)))</f>
        <v/>
      </c>
      <c r="H2501" s="217" t="str">
        <f ca="1">IF(ISERROR($V2501),"",OFFSET('Smelter Look-up'!$G$4,$V2501-4,0))</f>
        <v/>
      </c>
      <c r="I2501" s="218" t="str">
        <f ca="1">IF(ISERROR($V2501),"",OFFSET('Smelter Look-up'!$H$4,$V2501-4,0))</f>
        <v/>
      </c>
      <c r="J2501" s="218" t="str">
        <f ca="1">IF(ISERROR($V2501),"",OFFSET('Smelter Look-up'!$I$4,$V2501-4,0))</f>
        <v/>
      </c>
      <c r="K2501" s="272"/>
      <c r="L2501" s="272"/>
      <c r="M2501" s="272"/>
      <c r="N2501" s="272"/>
      <c r="O2501" s="272"/>
      <c r="P2501" s="219"/>
      <c r="Q2501" s="273"/>
      <c r="R2501" s="216" t="str">
        <f ca="1">IF(ISERROR($V2501),"",OFFSET('Smelter Look-up'!$C$4,$V2501-4,0)&amp;"")</f>
        <v/>
      </c>
      <c r="S2501" s="224" t="str">
        <f t="shared" ca="1" si="354"/>
        <v/>
      </c>
      <c r="T2501" s="224" t="str">
        <f ca="1">IF(B2501="","",IF(ISERROR(MATCH($J2501,SorP!$B$1:$B$6230,0)),"",INDIRECT("'SorP'!$A$"&amp;MATCH($J2501,SorP!$B$1:$B$6230,0))))</f>
        <v/>
      </c>
      <c r="U2501" s="240"/>
      <c r="V2501" s="274" t="e">
        <f>IF(C2501="",NA(),MATCH($B2501&amp;$C2501,'Smelter Look-up'!$J:$J,0))</f>
        <v>#N/A</v>
      </c>
      <c r="W2501" s="275"/>
      <c r="X2501" s="275"/>
      <c r="Y2501" s="275"/>
      <c r="Z2501" s="275"/>
      <c r="AB2501" s="277"/>
    </row>
    <row r="2502" spans="1:28" s="276" customFormat="1" ht="20.25">
      <c r="A2502" s="330"/>
      <c r="B2502" s="216" t="str">
        <f>IF(LEN(A2502)=0,"",INDEX('Smelter Look-up'!$A:$A,MATCH($A2502,'Smelter Look-up'!$E:$E,0)))</f>
        <v/>
      </c>
      <c r="C2502" s="220" t="str">
        <f>IF(LEN(A2502)=0,"",INDEX('Smelter Look-up'!$C:$C,MATCH($A2502,'Smelter Look-up'!$E:$E,0)))</f>
        <v/>
      </c>
      <c r="D2502" s="282"/>
      <c r="E2502" s="216" t="str">
        <f ca="1">IF(ISERROR($V2502),"",OFFSET('Smelter Look-up'!$D$4,$V2502-4,0)&amp;"")</f>
        <v/>
      </c>
      <c r="F2502" s="216" t="str">
        <f ca="1">IF(ISERROR($V2502),"",OFFSET('Smelter Look-up'!$E$4,$V2502-4,0))</f>
        <v/>
      </c>
      <c r="G2502" s="216" t="str">
        <f ca="1">IF(C2502=$X$4,"Enter smelter details",IF(ISERROR($V2502),"",OFFSET('Smelter Look-up'!$F$4,$V2502-4,0)))</f>
        <v/>
      </c>
      <c r="H2502" s="217" t="str">
        <f ca="1">IF(ISERROR($V2502),"",OFFSET('Smelter Look-up'!$G$4,$V2502-4,0))</f>
        <v/>
      </c>
      <c r="I2502" s="218" t="str">
        <f ca="1">IF(ISERROR($V2502),"",OFFSET('Smelter Look-up'!$H$4,$V2502-4,0))</f>
        <v/>
      </c>
      <c r="J2502" s="218" t="str">
        <f ca="1">IF(ISERROR($V2502),"",OFFSET('Smelter Look-up'!$I$4,$V2502-4,0))</f>
        <v/>
      </c>
      <c r="K2502" s="272"/>
      <c r="L2502" s="272"/>
      <c r="M2502" s="272"/>
      <c r="N2502" s="272"/>
      <c r="O2502" s="272"/>
      <c r="P2502" s="219"/>
      <c r="Q2502" s="273"/>
      <c r="R2502" s="216" t="str">
        <f ca="1">IF(ISERROR($V2502),"",OFFSET('Smelter Look-up'!$C$4,$V2502-4,0)&amp;"")</f>
        <v/>
      </c>
      <c r="S2502" s="224" t="str">
        <f t="shared" ca="1" si="354"/>
        <v/>
      </c>
      <c r="T2502" s="224" t="str">
        <f ca="1">IF(B2502="","",IF(ISERROR(MATCH($J2502,SorP!$B$1:$B$6230,0)),"",INDIRECT("'SorP'!$A$"&amp;MATCH($J2502,SorP!$B$1:$B$6230,0))))</f>
        <v/>
      </c>
      <c r="U2502" s="240"/>
      <c r="V2502" s="274" t="e">
        <f>IF(C2502="",NA(),MATCH($B2502&amp;$C2502,'Smelter Look-up'!$J:$J,0))</f>
        <v>#N/A</v>
      </c>
      <c r="W2502" s="275"/>
      <c r="X2502" s="275"/>
      <c r="Y2502" s="275"/>
      <c r="Z2502" s="275"/>
      <c r="AB2502" s="277"/>
    </row>
    <row r="2503" spans="1:28" s="276" customFormat="1" ht="20.25">
      <c r="A2503" s="330"/>
      <c r="B2503" s="216" t="str">
        <f>IF(LEN(A2503)=0,"",INDEX('Smelter Look-up'!$A:$A,MATCH($A2503,'Smelter Look-up'!$E:$E,0)))</f>
        <v/>
      </c>
      <c r="C2503" s="220" t="str">
        <f>IF(LEN(A2503)=0,"",INDEX('Smelter Look-up'!$C:$C,MATCH($A2503,'Smelter Look-up'!$E:$E,0)))</f>
        <v/>
      </c>
      <c r="D2503" s="282"/>
      <c r="E2503" s="216" t="str">
        <f ca="1">IF(ISERROR($V2503),"",OFFSET('Smelter Look-up'!$D$4,$V2503-4,0)&amp;"")</f>
        <v/>
      </c>
      <c r="F2503" s="216" t="str">
        <f ca="1">IF(ISERROR($V2503),"",OFFSET('Smelter Look-up'!$E$4,$V2503-4,0))</f>
        <v/>
      </c>
      <c r="G2503" s="216" t="str">
        <f ca="1">IF(C2503=$X$4,"Enter smelter details",IF(ISERROR($V2503),"",OFFSET('Smelter Look-up'!$F$4,$V2503-4,0)))</f>
        <v/>
      </c>
      <c r="H2503" s="217" t="str">
        <f ca="1">IF(ISERROR($V2503),"",OFFSET('Smelter Look-up'!$G$4,$V2503-4,0))</f>
        <v/>
      </c>
      <c r="I2503" s="218" t="str">
        <f ca="1">IF(ISERROR($V2503),"",OFFSET('Smelter Look-up'!$H$4,$V2503-4,0))</f>
        <v/>
      </c>
      <c r="J2503" s="218" t="str">
        <f ca="1">IF(ISERROR($V2503),"",OFFSET('Smelter Look-up'!$I$4,$V2503-4,0))</f>
        <v/>
      </c>
      <c r="K2503" s="272"/>
      <c r="L2503" s="272"/>
      <c r="M2503" s="272"/>
      <c r="N2503" s="272"/>
      <c r="O2503" s="272"/>
      <c r="P2503" s="219"/>
      <c r="Q2503" s="273"/>
      <c r="R2503" s="216" t="str">
        <f ca="1">IF(ISERROR($V2503),"",OFFSET('Smelter Look-up'!$C$4,$V2503-4,0)&amp;"")</f>
        <v/>
      </c>
      <c r="S2503" s="224" t="str">
        <f t="shared" ca="1" si="354"/>
        <v/>
      </c>
      <c r="T2503" s="224" t="str">
        <f ca="1">IF(B2503="","",IF(ISERROR(MATCH($J2503,SorP!$B$1:$B$6230,0)),"",INDIRECT("'SorP'!$A$"&amp;MATCH($J2503,SorP!$B$1:$B$6230,0))))</f>
        <v/>
      </c>
      <c r="U2503" s="240"/>
      <c r="V2503" s="274" t="e">
        <f>IF(C2503="",NA(),MATCH($B2503&amp;$C2503,'Smelter Look-up'!$J:$J,0))</f>
        <v>#N/A</v>
      </c>
      <c r="W2503" s="275"/>
      <c r="X2503" s="275"/>
      <c r="Y2503" s="275"/>
      <c r="Z2503" s="275"/>
      <c r="AB2503" s="277"/>
    </row>
    <row r="2504" spans="1:28" s="276" customFormat="1" ht="20.25">
      <c r="A2504" s="330"/>
      <c r="B2504" s="216" t="str">
        <f>IF(LEN(A2504)=0,"",INDEX('Smelter Look-up'!$A:$A,MATCH($A2504,'Smelter Look-up'!$E:$E,0)))</f>
        <v/>
      </c>
      <c r="C2504" s="220" t="str">
        <f>IF(LEN(A2504)=0,"",INDEX('Smelter Look-up'!$C:$C,MATCH($A2504,'Smelter Look-up'!$E:$E,0)))</f>
        <v/>
      </c>
      <c r="D2504" s="282"/>
      <c r="E2504" s="216" t="str">
        <f ca="1">IF(ISERROR($V2504),"",OFFSET('Smelter Look-up'!$D$4,$V2504-4,0)&amp;"")</f>
        <v/>
      </c>
      <c r="F2504" s="216" t="str">
        <f ca="1">IF(ISERROR($V2504),"",OFFSET('Smelter Look-up'!$E$4,$V2504-4,0))</f>
        <v/>
      </c>
      <c r="G2504" s="216" t="str">
        <f ca="1">IF(C2504=$X$4,"Enter smelter details",IF(ISERROR($V2504),"",OFFSET('Smelter Look-up'!$F$4,$V2504-4,0)))</f>
        <v/>
      </c>
      <c r="H2504" s="217" t="str">
        <f ca="1">IF(ISERROR($V2504),"",OFFSET('Smelter Look-up'!$G$4,$V2504-4,0))</f>
        <v/>
      </c>
      <c r="I2504" s="218" t="str">
        <f ca="1">IF(ISERROR($V2504),"",OFFSET('Smelter Look-up'!$H$4,$V2504-4,0))</f>
        <v/>
      </c>
      <c r="J2504" s="218" t="str">
        <f ca="1">IF(ISERROR($V2504),"",OFFSET('Smelter Look-up'!$I$4,$V2504-4,0))</f>
        <v/>
      </c>
      <c r="K2504" s="272"/>
      <c r="L2504" s="272"/>
      <c r="M2504" s="272"/>
      <c r="N2504" s="272"/>
      <c r="O2504" s="272"/>
      <c r="P2504" s="219"/>
      <c r="Q2504" s="273"/>
      <c r="R2504" s="216" t="str">
        <f ca="1">IF(ISERROR($V2504),"",OFFSET('Smelter Look-up'!$C$4,$V2504-4,0)&amp;"")</f>
        <v/>
      </c>
      <c r="S2504" s="224" t="str">
        <f t="shared" ca="1" si="354"/>
        <v/>
      </c>
      <c r="T2504" s="224" t="str">
        <f ca="1">IF(B2504="","",IF(ISERROR(MATCH($J2504,SorP!$B$1:$B$6230,0)),"",INDIRECT("'SorP'!$A$"&amp;MATCH($J2504,SorP!$B$1:$B$6230,0))))</f>
        <v/>
      </c>
      <c r="U2504" s="240"/>
      <c r="V2504" s="274" t="e">
        <f>IF(C2504="",NA(),MATCH($B2504&amp;$C2504,'Smelter Look-up'!$J:$J,0))</f>
        <v>#N/A</v>
      </c>
      <c r="W2504" s="275"/>
      <c r="X2504" s="275">
        <f ca="1">IF(AND(C2504="Smelter not listed",OR(LEN(D2504)=0,LEN(E2504)=0)),1,0)</f>
        <v>0</v>
      </c>
      <c r="Y2504" s="275"/>
      <c r="Z2504" s="275"/>
      <c r="AB2504" s="277" t="str">
        <f>B2504&amp;C2504</f>
        <v/>
      </c>
    </row>
    <row r="2505" spans="1:28" ht="13.5" thickBot="1">
      <c r="A2505" s="346"/>
      <c r="B2505" s="278"/>
      <c r="C2505" s="278"/>
      <c r="D2505" s="279"/>
      <c r="E2505" s="279"/>
      <c r="F2505" s="279"/>
      <c r="G2505" s="279"/>
      <c r="H2505" s="279"/>
      <c r="I2505" s="279"/>
      <c r="J2505" s="279"/>
      <c r="K2505" s="279"/>
      <c r="L2505" s="279"/>
      <c r="M2505" s="279"/>
      <c r="N2505" s="279"/>
      <c r="O2505" s="279"/>
      <c r="P2505" s="279"/>
      <c r="Q2505" s="241"/>
      <c r="R2505" s="216"/>
      <c r="S2505" s="224" t="str">
        <f t="shared" ca="1" si="354"/>
        <v/>
      </c>
      <c r="T2505" s="224" t="str">
        <f ca="1">IF(B2505="","",IF(ISERROR(MATCH($J2505,SorP!$B$1:$B$6230,0)),"",INDIRECT("'SorP'!$A$"&amp;MATCH($J2505,SorP!$B$1:$B$6230,0))))</f>
        <v/>
      </c>
      <c r="AB2505" s="276" t="str">
        <f>B2505&amp;C2505</f>
        <v/>
      </c>
    </row>
    <row r="2506" spans="1:28" ht="13.5" thickTop="1">
      <c r="U2506" s="281"/>
      <c r="V2506" s="281"/>
      <c r="W2506" s="281"/>
      <c r="X2506" s="281"/>
      <c r="Y2506" s="281"/>
      <c r="Z2506" s="281"/>
    </row>
    <row r="2507" spans="1:28">
      <c r="U2507" s="281"/>
      <c r="V2507" s="281"/>
      <c r="W2507" s="281"/>
      <c r="X2507" s="281"/>
      <c r="Y2507" s="281"/>
      <c r="Z2507" s="281"/>
    </row>
    <row r="2508" spans="1:28" ht="13.5" thickBot="1">
      <c r="U2508" s="281"/>
      <c r="V2508" s="281"/>
      <c r="W2508" s="281"/>
      <c r="X2508" s="281"/>
      <c r="Y2508" s="281"/>
      <c r="Z2508" s="281"/>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B4" sqref="B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3" t="str">
        <f ca="1">OFFSET(L!$C$1,MATCH("Checker"&amp;ADDRESS(ROW(),COLUMN(),4),L!$A:$A,0)-1,SL,,)</f>
        <v>To ensure all required fields have been populated before submitting to your customers review form for any line items highlighted in red</v>
      </c>
      <c r="B1" s="443"/>
      <c r="C1" s="443"/>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ELMET TECHNOLOGIES LLC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t="str">
        <f>Declaration!D10</f>
        <v>COMPANY WIDE</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JOHN JOHNSON</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JJOHNSON@ELMETTECH.COM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207-333-6209</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JOHN JOHNSON</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JJOHNSON@ELMETTECH.COM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44062</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 xml:space="preserve">Tin  </v>
      </c>
      <c r="B15" s="102" t="str">
        <f>Declaration!D27</f>
        <v>No</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 xml:space="preserve">Gold  </v>
      </c>
      <c r="B16" s="102" t="str">
        <f>Declaration!D28</f>
        <v>No</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 xml:space="preserve">Tin  </v>
      </c>
      <c r="B20" s="102">
        <f>IF($B$15="Yes",Declaration!D33,0)</f>
        <v>0</v>
      </c>
      <c r="C20" s="102" t="str">
        <f ca="1">IF(H20=1,J20,I20)</f>
        <v>Complete</v>
      </c>
      <c r="D20" s="110" t="str">
        <f>IF(H20=1,"Click here to answer question 2 for Tin","")</f>
        <v/>
      </c>
      <c r="E20" s="84" t="s">
        <v>828</v>
      </c>
      <c r="F20" s="107">
        <f>IF(B$15="No",0,1)</f>
        <v>0</v>
      </c>
      <c r="G20" s="81">
        <f>IF(B20=0,1,0)</f>
        <v>1</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 xml:space="preserve">Gold  </v>
      </c>
      <c r="B21" s="102">
        <f>IF($B$16="Yes",Declaration!D34,0)</f>
        <v>0</v>
      </c>
      <c r="C21" s="102" t="str">
        <f ca="1">IF(H21=1,J21,I21)</f>
        <v>Complete</v>
      </c>
      <c r="D21" s="110" t="str">
        <f>IF(H21=1,"Click here to answer question 2 for Gold","")</f>
        <v/>
      </c>
      <c r="E21" s="84" t="s">
        <v>828</v>
      </c>
      <c r="F21" s="107">
        <f>IF(B$16="No",0,1)</f>
        <v>0</v>
      </c>
      <c r="G21" s="81">
        <f>IF(B21=0,1,0)</f>
        <v>1</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 xml:space="preserve">Tin  </v>
      </c>
      <c r="B25" s="102">
        <f>IF(AND($B$15="Yes",$B$20="Yes"),Declaration!D39,0)</f>
        <v>0</v>
      </c>
      <c r="C25" s="102" t="str">
        <f ca="1">IF(H25=1,J25,I25)</f>
        <v>Complete</v>
      </c>
      <c r="D25" s="110" t="str">
        <f>IF(H25=1,"Click here to answer question 3 for Tin","")</f>
        <v/>
      </c>
      <c r="E25" s="84" t="s">
        <v>828</v>
      </c>
      <c r="F25" s="107">
        <f>IF(OR(B15="No",B20="No"),0,1)</f>
        <v>0</v>
      </c>
      <c r="G25" s="81">
        <f>IF(B25=0,1,0)</f>
        <v>1</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 xml:space="preserve">Gold  </v>
      </c>
      <c r="B26" s="102">
        <f>IF(AND($B$16="Yes",$B$21="Yes"),Declaration!D40,0)</f>
        <v>0</v>
      </c>
      <c r="C26" s="102" t="str">
        <f ca="1">IF(H26=1,J26,I26)</f>
        <v>Complete</v>
      </c>
      <c r="D26" s="110" t="str">
        <f>IF(H26=1,"Click here to answer question 3 for Gold","")</f>
        <v/>
      </c>
      <c r="E26" s="84" t="s">
        <v>828</v>
      </c>
      <c r="F26" s="107">
        <f>IF(OR(B16="No",B21="No"),0,1)</f>
        <v>0</v>
      </c>
      <c r="G26" s="81">
        <f>IF(B26=0,1,0)</f>
        <v>1</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28"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 xml:space="preserve">Tin  </v>
      </c>
      <c r="B30" s="102">
        <f>IF(AND($B$15="Yes",$B$20="Yes"),Declaration!D45,0)</f>
        <v>0</v>
      </c>
      <c r="C30" s="102" t="str">
        <f ca="1">IF(H30=1,J30,I30)</f>
        <v>Complete</v>
      </c>
      <c r="D30" s="328" t="str">
        <f>IF(H30=1,"Click here to answer question 4 for Tin","")</f>
        <v/>
      </c>
      <c r="E30" s="84"/>
      <c r="F30" s="107">
        <f>F25</f>
        <v>0</v>
      </c>
      <c r="G30" s="81">
        <f>IF(B30=0,1,0)</f>
        <v>1</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 xml:space="preserve">Gold  </v>
      </c>
      <c r="B31" s="102">
        <f>IF(AND($B$16="Yes",$B$21="Yes"),Declaration!D46,0)</f>
        <v>0</v>
      </c>
      <c r="C31" s="102" t="str">
        <f ca="1">IF(H31=1,J31,I31)</f>
        <v>Complete</v>
      </c>
      <c r="D31" s="328" t="str">
        <f>IF(H31=1,"Click here to answer question 4 for Gold","")</f>
        <v/>
      </c>
      <c r="E31" s="84"/>
      <c r="F31" s="107">
        <f>F26</f>
        <v>0</v>
      </c>
      <c r="G31" s="81">
        <f>IF(B31=0,1,0)</f>
        <v>1</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Yes</v>
      </c>
      <c r="C32" s="102" t="str">
        <f ca="1">IF(H32=1,J32,I32)</f>
        <v>Complete</v>
      </c>
      <c r="D32" s="328"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 xml:space="preserve">Tantalum  </v>
      </c>
      <c r="B34" s="102">
        <f>IF(AND($B$14="Yes",$B$19="Yes"),Declaration!D50,0)</f>
        <v>0</v>
      </c>
      <c r="C34" s="102" t="str">
        <f ca="1">IF(H34=1,J34,I34)</f>
        <v>Complete</v>
      </c>
      <c r="D34" s="328"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 xml:space="preserve">Tin  </v>
      </c>
      <c r="B35" s="102">
        <f>IF(AND($B$15="Yes",$B$20="Yes"),Declaration!D51,0)</f>
        <v>0</v>
      </c>
      <c r="C35" s="102" t="str">
        <f ca="1">IF(H35=1,J35,I35)</f>
        <v>Complete</v>
      </c>
      <c r="D35" s="328" t="str">
        <f>IF(H35=1,"Click here to answer question 5 for Tin","")</f>
        <v/>
      </c>
      <c r="E35" s="84" t="s">
        <v>1330</v>
      </c>
      <c r="F35" s="107">
        <f>F25</f>
        <v>0</v>
      </c>
      <c r="G35" s="81">
        <f>IF(B35=0,1,0)</f>
        <v>1</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 xml:space="preserve">Gold  </v>
      </c>
      <c r="B36" s="102">
        <f>IF(AND($B$16="Yes",$B$21="Yes"),Declaration!D52,0)</f>
        <v>0</v>
      </c>
      <c r="C36" s="102" t="str">
        <f ca="1">IF(H36=1,J36,I36)</f>
        <v>Complete</v>
      </c>
      <c r="D36" s="328" t="str">
        <f>IF(H36=1,"Click here to answer question 5 for Gold","")</f>
        <v/>
      </c>
      <c r="E36" s="84" t="s">
        <v>1330</v>
      </c>
      <c r="F36" s="107">
        <f>F26</f>
        <v>0</v>
      </c>
      <c r="G36" s="81">
        <f>IF(B36=0,1,0)</f>
        <v>1</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28"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7">
        <f>IF(AND($B$14="Yes",$B$19="Yes"),Declaration!D56,0)</f>
        <v>0</v>
      </c>
      <c r="C39" s="102" t="str">
        <f ca="1">IF(H39=1,J39,I39)</f>
        <v>Complete</v>
      </c>
      <c r="D39" s="329"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 xml:space="preserve">Tin  </v>
      </c>
      <c r="B40" s="297">
        <f>IF(AND($B$15="Yes",$B$20="Yes"),Declaration!D57,0)</f>
        <v>0</v>
      </c>
      <c r="C40" s="102" t="str">
        <f ca="1">IF(H40=1,J40,I40)</f>
        <v>Complete</v>
      </c>
      <c r="D40" s="329" t="str">
        <f>IF(H40=1,"Click here to answer question 6 for Tin","")</f>
        <v/>
      </c>
      <c r="E40" s="84" t="s">
        <v>827</v>
      </c>
      <c r="F40" s="107">
        <f>F25</f>
        <v>0</v>
      </c>
      <c r="G40" s="81">
        <f>IF(B40=0,1,0)</f>
        <v>1</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 xml:space="preserve">Gold  </v>
      </c>
      <c r="B41" s="297">
        <f>IF(AND($B$16="Yes",$B$21="Yes"),Declaration!D58,0)</f>
        <v>0</v>
      </c>
      <c r="C41" s="102" t="str">
        <f ca="1">IF(H41=1,J41,I41)</f>
        <v>Complete</v>
      </c>
      <c r="D41" s="329" t="str">
        <f>IF(H41=1,"Click here to answer question 6 for Gold","")</f>
        <v/>
      </c>
      <c r="E41" s="84" t="s">
        <v>827</v>
      </c>
      <c r="F41" s="107">
        <f>F26</f>
        <v>0</v>
      </c>
      <c r="G41" s="81">
        <f>IF(B41=0,1,0)</f>
        <v>1</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7">
        <f>IF(AND($B$17="Yes",$B$22="Yes"),Declaration!D59,0)</f>
        <v>1</v>
      </c>
      <c r="C42" s="102" t="str">
        <f ca="1">IF(H42=1,J42,I42)</f>
        <v>Complete</v>
      </c>
      <c r="D42" s="329"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28"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 xml:space="preserve">Tin  </v>
      </c>
      <c r="B45" s="102">
        <f>IF(AND($B$15="Yes",$B$20="Yes"),Declaration!D63,0)</f>
        <v>0</v>
      </c>
      <c r="C45" s="102" t="str">
        <f ca="1">IF(H45=1,J45,I45)</f>
        <v>Complete</v>
      </c>
      <c r="D45" s="328" t="str">
        <f>IF(H45=1,"Click here to answer question 7 for Tin","")</f>
        <v/>
      </c>
      <c r="E45" s="84" t="s">
        <v>1326</v>
      </c>
      <c r="F45" s="107">
        <f>F25</f>
        <v>0</v>
      </c>
      <c r="G45" s="81">
        <f>IF(B45=0,1,0)</f>
        <v>1</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 xml:space="preserve">Gold  </v>
      </c>
      <c r="B46" s="102">
        <f>IF(AND($B$16="Yes",$B$21="Yes"),Declaration!D64,0)</f>
        <v>0</v>
      </c>
      <c r="C46" s="102" t="str">
        <f ca="1">IF(H46=1,J46,I46)</f>
        <v>Complete</v>
      </c>
      <c r="D46" s="328" t="str">
        <f>IF(H46=1,"Click here to answer question 7 for Gold","")</f>
        <v/>
      </c>
      <c r="E46" s="84" t="s">
        <v>1326</v>
      </c>
      <c r="F46" s="107">
        <f>F26</f>
        <v>0</v>
      </c>
      <c r="G46" s="81">
        <f>IF(B46=0,1,0)</f>
        <v>1</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28"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29"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 xml:space="preserve">Tin  </v>
      </c>
      <c r="B50" s="102">
        <f>IF(AND($B$15="Yes",$B$20="Yes"),Declaration!D69,0)</f>
        <v>0</v>
      </c>
      <c r="C50" s="102" t="str">
        <f ca="1">IF(H50=1,J50,I50)</f>
        <v>Complete</v>
      </c>
      <c r="D50" s="329" t="str">
        <f>IF(H50=1,"Click here to answer question 8 for Tin","")</f>
        <v/>
      </c>
      <c r="E50" s="84" t="s">
        <v>828</v>
      </c>
      <c r="F50" s="107">
        <f>F25</f>
        <v>0</v>
      </c>
      <c r="G50" s="81">
        <f>IF(B50=0,1,0)</f>
        <v>1</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 xml:space="preserve">Gold  </v>
      </c>
      <c r="B51" s="102">
        <f>IF(AND($B$16="Yes",$B$21="Yes"),Declaration!D70,0)</f>
        <v>0</v>
      </c>
      <c r="C51" s="102" t="str">
        <f ca="1">IF(H51=1,J51,I51)</f>
        <v>Complete</v>
      </c>
      <c r="D51" s="329" t="str">
        <f>IF(H51=1,"Click here to answer question 8 for Gold","")</f>
        <v/>
      </c>
      <c r="E51" s="84" t="s">
        <v>828</v>
      </c>
      <c r="F51" s="107">
        <f>F26</f>
        <v>0</v>
      </c>
      <c r="G51" s="81">
        <f>IF(B51=0,1,0)</f>
        <v>1</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29"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http://www.elmettechnologies.com/wp-content/uploads/2017/03/ELMET-2017-Conflict-Minerals-Disclosure_2017-03.pdf</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using other format (describe)</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14429</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0</v>
      </c>
      <c r="G66" s="81">
        <f>IF(AND(COUNTIF(SmelterIdetifiedForMetal,"Tin")&gt;0,COUNTIF('Smelter List'!AB$5:AB$2504,"Tin?*")&gt;0),0,1)</f>
        <v>1</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0</v>
      </c>
      <c r="G67" s="81">
        <f>IF(AND(COUNTIF(SmelterIdetifiedForMetal,"Gold")&gt;0,COUNTIF('Smelter List'!AB$5:AB$2504,"Gold?*")&gt;0),0,1)</f>
        <v>1</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1</v>
      </c>
      <c r="G68" s="81">
        <f>IF(AND(COUNTIF(SmelterIdetifiedForMetal,"Tungsten")&gt;0,COUNTIF('Smelter List'!AB$5:AB$2504,"Tungsten?*")&gt;0),0,1)</f>
        <v>0</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36" sqref="C3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5" t="str">
        <f ca="1">OFFSET(L!$C$1,MATCH("Product List"&amp;ADDRESS(ROW(),COLUMN(),4),L!$A:$A,0)-1,SL,,)</f>
        <v>Completion required only if reporting level "Product (or List of Products)" selected on the 'Declaration' worksheet.</v>
      </c>
      <c r="B1" s="446"/>
      <c r="C1" s="446"/>
      <c r="D1" s="446"/>
      <c r="E1" s="145"/>
    </row>
    <row r="2" spans="1:6">
      <c r="A2" s="29"/>
      <c r="B2" s="147"/>
      <c r="C2" s="147"/>
      <c r="D2"/>
      <c r="E2" s="30"/>
    </row>
    <row r="3" spans="1:6">
      <c r="A3" s="29"/>
      <c r="B3" s="147"/>
      <c r="C3" s="147"/>
      <c r="D3" s="147"/>
      <c r="E3" s="30"/>
    </row>
    <row r="4" spans="1:6" ht="15.75" customHeight="1">
      <c r="A4" s="29"/>
      <c r="B4" s="444" t="s">
        <v>921</v>
      </c>
      <c r="C4" s="444"/>
      <c r="D4" s="444"/>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7" t="str">
        <f ca="1">OFFSET(L!$C$1,MATCH("General"&amp;"Cpy",L!$A:$A,0)-1,SL,,)</f>
        <v>© 2020 Responsible Minerals Initiative. All rights reserved.</v>
      </c>
      <c r="C1001" s="447"/>
      <c r="D1001" s="447"/>
      <c r="E1001" s="31"/>
    </row>
    <row r="1002" spans="1:6" ht="13.5"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6" bestFit="1" customWidth="1"/>
    <col min="2" max="2" width="42.875" style="226" customWidth="1"/>
    <col min="3" max="3" width="63.875" style="226" customWidth="1"/>
    <col min="4" max="4" width="25.625" style="226" customWidth="1"/>
    <col min="5" max="5" width="12.625" style="226" customWidth="1"/>
    <col min="6" max="6" width="12.625" style="227" customWidth="1"/>
    <col min="7" max="7" width="15.375" style="226" customWidth="1"/>
    <col min="8" max="8" width="23.875" style="226" customWidth="1"/>
    <col min="9" max="9" width="28.125" style="226" customWidth="1"/>
    <col min="10" max="10" width="48.25" style="226" hidden="1" customWidth="1"/>
    <col min="11" max="11" width="49.75" style="226" hidden="1" customWidth="1"/>
    <col min="12" max="13" width="49.75" style="226" customWidth="1"/>
    <col min="14" max="16384" width="8.875" style="226"/>
  </cols>
  <sheetData>
    <row r="1" spans="1:16" ht="168.6" customHeight="1">
      <c r="A1" s="448"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8"/>
      <c r="C1" s="448"/>
      <c r="D1" s="448"/>
      <c r="E1" s="448"/>
      <c r="F1" s="448"/>
      <c r="G1" s="448"/>
    </row>
    <row r="2" spans="1:16">
      <c r="A2" s="449"/>
      <c r="B2" s="449"/>
      <c r="C2" s="449"/>
      <c r="D2" s="449"/>
      <c r="E2" s="449"/>
      <c r="F2" s="449"/>
      <c r="G2" s="449"/>
      <c r="H2" s="449"/>
      <c r="I2" s="449"/>
    </row>
    <row r="3" spans="1:16">
      <c r="A3" s="449"/>
      <c r="B3" s="449"/>
      <c r="C3" s="449"/>
      <c r="D3" s="449"/>
      <c r="E3" s="449"/>
      <c r="F3" s="449"/>
      <c r="G3" s="449"/>
      <c r="H3" s="449"/>
      <c r="I3" s="449"/>
    </row>
    <row r="4" spans="1:16" s="229" customFormat="1" ht="51">
      <c r="A4" s="228" t="str">
        <f ca="1">OFFSET(L!$C$1,MATCH("Smelter Look-up"&amp;ADDRESS(ROW(),COLUMN(),4),L!$A:$A,0)-1,SL,,)</f>
        <v>Metal</v>
      </c>
      <c r="B4" s="228" t="str">
        <f ca="1">OFFSET(L!$C$1,MATCH("Smelter Look-up"&amp;ADDRESS(ROW(),COLUMN(),4),L!$A:$A,0)-1,SL,,)</f>
        <v>Smelter Look-up (*)</v>
      </c>
      <c r="C4" s="228" t="str">
        <f ca="1">OFFSET(L!$C$1,MATCH("Smelter Look-up"&amp;ADDRESS(ROW(),COLUMN(),4),L!$A:$A,0)-1,SL,,)</f>
        <v>Standard Smelter Names</v>
      </c>
      <c r="D4" s="228" t="str">
        <f ca="1">OFFSET(L!$C$1,MATCH("Smelter Look-up"&amp;ADDRESS(ROW(),COLUMN(),4),L!$A:$A,0)-1,SL,,)</f>
        <v>Smelter Facility Location: Country</v>
      </c>
      <c r="E4" s="228" t="str">
        <f ca="1">OFFSET(L!$C$1,MATCH("Smelter Look-up"&amp;ADDRESS(ROW(),COLUMN(),4),L!$A:$A,0)-1,SL,,)</f>
        <v>Smelter ID</v>
      </c>
      <c r="F4" s="228" t="str">
        <f ca="1">OFFSET(L!$C$1,MATCH("Smelter Look-up"&amp;ADDRESS(ROW(),COLUMN(),4),L!$A:$A,0)-1,SL,,)</f>
        <v>Source of Smelter Identification Number</v>
      </c>
      <c r="G4" s="228" t="str">
        <f ca="1">OFFSET(L!$C$1,MATCH("Smelter Look-up"&amp;ADDRESS(ROW(),COLUMN(),4),L!$A:$A,0)-1,SL,,)</f>
        <v xml:space="preserve">Smelter Street </v>
      </c>
      <c r="H4" s="228" t="str">
        <f ca="1">OFFSET(L!$C$1,MATCH("Smelter Look-up"&amp;ADDRESS(ROW(),COLUMN(),4),L!$A:$A,0)-1,SL,,)</f>
        <v>Smelter City</v>
      </c>
      <c r="I4" s="228" t="str">
        <f ca="1">OFFSET(L!$C$1,MATCH("Smelter Look-up"&amp;ADDRESS(ROW(),COLUMN(),4),L!$A:$A,0)-1,SL,,)</f>
        <v>Smelter Facility Location: State / Province</v>
      </c>
      <c r="J4" s="228" t="s">
        <v>832</v>
      </c>
      <c r="K4" s="228" t="s">
        <v>832</v>
      </c>
    </row>
    <row r="5" spans="1:16" ht="13.5" customHeight="1">
      <c r="A5" s="283" t="s">
        <v>1153</v>
      </c>
      <c r="B5" s="283" t="s">
        <v>14129</v>
      </c>
      <c r="C5" s="283" t="s">
        <v>14129</v>
      </c>
      <c r="D5" s="283" t="s">
        <v>1130</v>
      </c>
      <c r="E5" s="283" t="s">
        <v>14130</v>
      </c>
      <c r="F5" s="249" t="s">
        <v>13577</v>
      </c>
      <c r="G5" s="249"/>
      <c r="H5" s="283" t="s">
        <v>14179</v>
      </c>
      <c r="I5" s="283" t="s">
        <v>6635</v>
      </c>
      <c r="J5" s="250" t="str">
        <f t="shared" ref="J5" si="0">A5&amp;B5</f>
        <v>Gold8853 S.p.A.</v>
      </c>
      <c r="K5" s="250" t="str">
        <f>B5&amp;C5</f>
        <v>8853 S.p.A.8853 S.p.A.</v>
      </c>
    </row>
    <row r="6" spans="1:16" ht="13.5" customHeight="1">
      <c r="A6" s="283" t="s">
        <v>1153</v>
      </c>
      <c r="B6" s="283" t="s">
        <v>2577</v>
      </c>
      <c r="C6" s="283" t="s">
        <v>2577</v>
      </c>
      <c r="D6" s="283" t="s">
        <v>2576</v>
      </c>
      <c r="E6" s="283" t="s">
        <v>2578</v>
      </c>
      <c r="F6" s="249" t="s">
        <v>13577</v>
      </c>
      <c r="G6" s="249"/>
      <c r="H6" s="283" t="s">
        <v>2579</v>
      </c>
      <c r="I6" s="283" t="s">
        <v>1774</v>
      </c>
      <c r="J6" s="250" t="str">
        <f t="shared" ref="J6:J37" si="1">A6&amp;B6</f>
        <v>GoldAbington Reldan Metals, LLC</v>
      </c>
      <c r="K6" s="250" t="str">
        <f t="shared" ref="K6" si="2">A6&amp;B6</f>
        <v>GoldAbington Reldan Metals, LLC</v>
      </c>
    </row>
    <row r="7" spans="1:16" ht="13.5" customHeight="1">
      <c r="A7" s="283" t="s">
        <v>1153</v>
      </c>
      <c r="B7" s="283" t="s">
        <v>1407</v>
      </c>
      <c r="C7" s="283" t="s">
        <v>1407</v>
      </c>
      <c r="D7" s="283" t="s">
        <v>2576</v>
      </c>
      <c r="E7" s="283" t="s">
        <v>1408</v>
      </c>
      <c r="F7" s="249" t="s">
        <v>13577</v>
      </c>
      <c r="G7" s="249"/>
      <c r="H7" s="283" t="s">
        <v>1568</v>
      </c>
      <c r="I7" s="283" t="s">
        <v>1569</v>
      </c>
      <c r="J7" s="250" t="str">
        <f t="shared" si="1"/>
        <v>GoldAdvanced Chemical Company</v>
      </c>
      <c r="K7" s="250" t="str">
        <f t="shared" ref="K7:K38" si="3">A7&amp;B7</f>
        <v>GoldAdvanced Chemical Company</v>
      </c>
    </row>
    <row r="8" spans="1:16" ht="13.5" customHeight="1">
      <c r="A8" s="283" t="s">
        <v>1153</v>
      </c>
      <c r="B8" s="283" t="s">
        <v>13249</v>
      </c>
      <c r="C8" s="283" t="s">
        <v>13249</v>
      </c>
      <c r="D8" s="283" t="s">
        <v>913</v>
      </c>
      <c r="E8" s="283" t="s">
        <v>13250</v>
      </c>
      <c r="F8" s="249" t="s">
        <v>13577</v>
      </c>
      <c r="G8" s="249"/>
      <c r="H8" s="283" t="s">
        <v>13280</v>
      </c>
      <c r="I8" s="283" t="s">
        <v>11991</v>
      </c>
      <c r="J8" s="250" t="str">
        <f t="shared" si="1"/>
        <v>GoldAfrican Gold Refinery</v>
      </c>
      <c r="K8" s="250" t="str">
        <f t="shared" si="3"/>
        <v>GoldAfrican Gold Refinery</v>
      </c>
    </row>
    <row r="9" spans="1:16" ht="13.5" customHeight="1">
      <c r="A9" s="283" t="s">
        <v>1153</v>
      </c>
      <c r="B9" s="283" t="s">
        <v>2633</v>
      </c>
      <c r="C9" s="283" t="s">
        <v>2634</v>
      </c>
      <c r="D9" s="283" t="s">
        <v>1116</v>
      </c>
      <c r="E9" s="283" t="s">
        <v>758</v>
      </c>
      <c r="F9" s="249" t="s">
        <v>13577</v>
      </c>
      <c r="G9" s="249"/>
      <c r="H9" s="283" t="s">
        <v>1713</v>
      </c>
      <c r="I9" s="283" t="s">
        <v>1714</v>
      </c>
      <c r="J9" s="250" t="str">
        <f t="shared" si="1"/>
        <v>GoldAGR (Perth Mint Australia)</v>
      </c>
      <c r="K9" s="250" t="str">
        <f t="shared" si="3"/>
        <v>GoldAGR (Perth Mint Australia)</v>
      </c>
      <c r="P9" s="230"/>
    </row>
    <row r="10" spans="1:16" ht="13.5" customHeight="1">
      <c r="A10" s="283" t="s">
        <v>1153</v>
      </c>
      <c r="B10" s="283" t="s">
        <v>1715</v>
      </c>
      <c r="C10" s="283" t="s">
        <v>2634</v>
      </c>
      <c r="D10" s="283" t="s">
        <v>1116</v>
      </c>
      <c r="E10" s="283" t="s">
        <v>758</v>
      </c>
      <c r="F10" s="249" t="s">
        <v>13577</v>
      </c>
      <c r="G10" s="249"/>
      <c r="H10" s="283" t="s">
        <v>1713</v>
      </c>
      <c r="I10" s="283" t="s">
        <v>1714</v>
      </c>
      <c r="J10" s="250" t="str">
        <f t="shared" si="1"/>
        <v>GoldAGR Mathey</v>
      </c>
      <c r="K10" s="250" t="str">
        <f t="shared" si="3"/>
        <v>GoldAGR Mathey</v>
      </c>
      <c r="P10" s="230"/>
    </row>
    <row r="11" spans="1:16" ht="13.5" customHeight="1">
      <c r="A11" s="283" t="s">
        <v>1153</v>
      </c>
      <c r="B11" s="283" t="s">
        <v>2244</v>
      </c>
      <c r="C11" s="283" t="s">
        <v>2244</v>
      </c>
      <c r="D11" s="283" t="s">
        <v>1131</v>
      </c>
      <c r="E11" s="283" t="s">
        <v>666</v>
      </c>
      <c r="F11" s="249" t="s">
        <v>13577</v>
      </c>
      <c r="G11" s="249"/>
      <c r="H11" s="283" t="s">
        <v>1570</v>
      </c>
      <c r="I11" s="283" t="s">
        <v>1571</v>
      </c>
      <c r="J11" s="250" t="str">
        <f t="shared" si="1"/>
        <v>GoldAida Chemical Industries Co., Ltd.</v>
      </c>
      <c r="K11" s="250" t="str">
        <f t="shared" si="3"/>
        <v>GoldAida Chemical Industries Co., Ltd.</v>
      </c>
    </row>
    <row r="12" spans="1:16">
      <c r="A12" s="283" t="s">
        <v>1153</v>
      </c>
      <c r="B12" s="283" t="s">
        <v>2635</v>
      </c>
      <c r="C12" s="283" t="s">
        <v>1737</v>
      </c>
      <c r="D12" s="283" t="s">
        <v>1115</v>
      </c>
      <c r="E12" s="283" t="s">
        <v>1738</v>
      </c>
      <c r="F12" s="249" t="s">
        <v>13577</v>
      </c>
      <c r="G12" s="249"/>
      <c r="H12" s="283" t="s">
        <v>1739</v>
      </c>
      <c r="I12" s="283" t="s">
        <v>2725</v>
      </c>
      <c r="J12" s="250" t="str">
        <f t="shared" si="1"/>
        <v>GoldAl Etihad Gold LLC</v>
      </c>
      <c r="K12" s="250" t="str">
        <f t="shared" si="3"/>
        <v>GoldAl Etihad Gold LLC</v>
      </c>
    </row>
    <row r="13" spans="1:16">
      <c r="A13" s="283" t="s">
        <v>1153</v>
      </c>
      <c r="B13" s="283" t="s">
        <v>1737</v>
      </c>
      <c r="C13" s="283" t="s">
        <v>1737</v>
      </c>
      <c r="D13" s="283" t="s">
        <v>1115</v>
      </c>
      <c r="E13" s="283" t="s">
        <v>1738</v>
      </c>
      <c r="F13" s="249" t="s">
        <v>13577</v>
      </c>
      <c r="G13" s="249"/>
      <c r="H13" s="283" t="s">
        <v>1739</v>
      </c>
      <c r="I13" s="283" t="s">
        <v>2725</v>
      </c>
      <c r="J13" s="250" t="str">
        <f t="shared" si="1"/>
        <v>GoldAl Etihad Gold Refinery DMCC</v>
      </c>
      <c r="K13" s="250" t="str">
        <f t="shared" si="3"/>
        <v>GoldAl Etihad Gold Refinery DMCC</v>
      </c>
    </row>
    <row r="14" spans="1:16">
      <c r="A14" s="283" t="s">
        <v>1153</v>
      </c>
      <c r="B14" s="283" t="s">
        <v>54</v>
      </c>
      <c r="C14" s="283" t="s">
        <v>54</v>
      </c>
      <c r="D14" s="283" t="s">
        <v>1124</v>
      </c>
      <c r="E14" s="283" t="s">
        <v>667</v>
      </c>
      <c r="F14" s="249" t="s">
        <v>13577</v>
      </c>
      <c r="G14" s="249"/>
      <c r="H14" s="283" t="s">
        <v>1572</v>
      </c>
      <c r="I14" s="283" t="s">
        <v>1573</v>
      </c>
      <c r="J14" s="250" t="str">
        <f t="shared" si="1"/>
        <v>GoldAllgemeine Gold-und Silberscheideanstalt A.G.</v>
      </c>
      <c r="K14" s="250" t="str">
        <f t="shared" si="3"/>
        <v>GoldAllgemeine Gold-und Silberscheideanstalt A.G.</v>
      </c>
    </row>
    <row r="15" spans="1:16">
      <c r="A15" s="283" t="s">
        <v>1153</v>
      </c>
      <c r="B15" s="283" t="s">
        <v>640</v>
      </c>
      <c r="C15" s="283" t="s">
        <v>640</v>
      </c>
      <c r="D15" s="283" t="s">
        <v>914</v>
      </c>
      <c r="E15" s="283" t="s">
        <v>668</v>
      </c>
      <c r="F15" s="249" t="s">
        <v>13577</v>
      </c>
      <c r="G15" s="249"/>
      <c r="H15" s="283" t="s">
        <v>1574</v>
      </c>
      <c r="I15" s="283" t="s">
        <v>12339</v>
      </c>
      <c r="J15" s="250" t="str">
        <f t="shared" si="1"/>
        <v>GoldAlmalyk Mining and Metallurgical Complex (AMMC)</v>
      </c>
      <c r="K15" s="250" t="str">
        <f t="shared" si="3"/>
        <v>GoldAlmalyk Mining and Metallurgical Complex (AMMC)</v>
      </c>
    </row>
    <row r="16" spans="1:16">
      <c r="A16" s="283" t="s">
        <v>1153</v>
      </c>
      <c r="B16" s="283" t="s">
        <v>1582</v>
      </c>
      <c r="C16" s="283" t="s">
        <v>2410</v>
      </c>
      <c r="D16" s="283" t="s">
        <v>1131</v>
      </c>
      <c r="E16" s="283" t="s">
        <v>671</v>
      </c>
      <c r="F16" s="249" t="s">
        <v>13577</v>
      </c>
      <c r="G16" s="249"/>
      <c r="H16" s="283" t="s">
        <v>1580</v>
      </c>
      <c r="I16" s="283" t="s">
        <v>1581</v>
      </c>
      <c r="J16" s="250" t="str">
        <f t="shared" si="1"/>
        <v>GoldAmagasaki Factory, Hyogo Prefecture, Japan</v>
      </c>
      <c r="K16" s="250" t="str">
        <f t="shared" si="3"/>
        <v>GoldAmagasaki Factory, Hyogo Prefecture, Japan</v>
      </c>
    </row>
    <row r="17" spans="1:11">
      <c r="A17" s="283" t="s">
        <v>1153</v>
      </c>
      <c r="B17" s="283" t="s">
        <v>2636</v>
      </c>
      <c r="C17" s="283" t="s">
        <v>12755</v>
      </c>
      <c r="D17" s="283" t="s">
        <v>1119</v>
      </c>
      <c r="E17" s="283" t="s">
        <v>669</v>
      </c>
      <c r="F17" s="249" t="s">
        <v>13577</v>
      </c>
      <c r="G17" s="249"/>
      <c r="H17" s="283" t="s">
        <v>1576</v>
      </c>
      <c r="I17" s="283" t="s">
        <v>1577</v>
      </c>
      <c r="J17" s="250" t="str">
        <f t="shared" si="1"/>
        <v>GoldAngloGold Ashanti Brazil</v>
      </c>
      <c r="K17" s="250" t="str">
        <f t="shared" si="3"/>
        <v>GoldAngloGold Ashanti Brazil</v>
      </c>
    </row>
    <row r="18" spans="1:11">
      <c r="A18" s="283" t="s">
        <v>1153</v>
      </c>
      <c r="B18" s="283" t="s">
        <v>12755</v>
      </c>
      <c r="C18" s="283" t="s">
        <v>12755</v>
      </c>
      <c r="D18" s="283" t="s">
        <v>1119</v>
      </c>
      <c r="E18" s="283" t="s">
        <v>669</v>
      </c>
      <c r="F18" s="249" t="s">
        <v>13577</v>
      </c>
      <c r="G18" s="249"/>
      <c r="H18" s="283" t="s">
        <v>1576</v>
      </c>
      <c r="I18" s="283" t="s">
        <v>1577</v>
      </c>
      <c r="J18" s="250" t="str">
        <f t="shared" si="1"/>
        <v>GoldAngloGold Ashanti Corrego do Sitio Mineracao</v>
      </c>
      <c r="K18" s="250" t="str">
        <f t="shared" si="3"/>
        <v>GoldAngloGold Ashanti Corrego do Sitio Mineracao</v>
      </c>
    </row>
    <row r="19" spans="1:11">
      <c r="A19" s="283" t="s">
        <v>1153</v>
      </c>
      <c r="B19" s="283" t="s">
        <v>1575</v>
      </c>
      <c r="C19" s="283" t="s">
        <v>12755</v>
      </c>
      <c r="D19" s="283" t="s">
        <v>1119</v>
      </c>
      <c r="E19" s="283" t="s">
        <v>669</v>
      </c>
      <c r="F19" s="249" t="s">
        <v>13577</v>
      </c>
      <c r="G19" s="249"/>
      <c r="H19" s="283" t="s">
        <v>1576</v>
      </c>
      <c r="I19" s="283" t="s">
        <v>1577</v>
      </c>
      <c r="J19" s="250" t="str">
        <f t="shared" si="1"/>
        <v>GoldAngloGold Ashanti Córrego do Sítio Mineração</v>
      </c>
      <c r="K19" s="250" t="str">
        <f t="shared" si="3"/>
        <v>GoldAngloGold Ashanti Córrego do Sítio Mineração</v>
      </c>
    </row>
    <row r="20" spans="1:11">
      <c r="A20" s="283" t="s">
        <v>1153</v>
      </c>
      <c r="B20" s="283" t="s">
        <v>1704</v>
      </c>
      <c r="C20" s="283" t="s">
        <v>2306</v>
      </c>
      <c r="D20" s="283" t="s">
        <v>1123</v>
      </c>
      <c r="E20" s="283" t="s">
        <v>752</v>
      </c>
      <c r="F20" s="249" t="s">
        <v>13577</v>
      </c>
      <c r="G20" s="249"/>
      <c r="H20" s="283" t="s">
        <v>1703</v>
      </c>
      <c r="I20" s="283" t="s">
        <v>13964</v>
      </c>
      <c r="J20" s="250" t="str">
        <f t="shared" si="1"/>
        <v>GoldAnhui Tongling Nonferrous Metal Mining Co., Ltd.</v>
      </c>
      <c r="K20" s="250" t="str">
        <f t="shared" si="3"/>
        <v>GoldAnhui Tongling Nonferrous Metal Mining Co., Ltd.</v>
      </c>
    </row>
    <row r="21" spans="1:11">
      <c r="A21" s="283" t="s">
        <v>1153</v>
      </c>
      <c r="B21" s="283" t="s">
        <v>1716</v>
      </c>
      <c r="C21" s="283" t="s">
        <v>2634</v>
      </c>
      <c r="D21" s="283" t="s">
        <v>1116</v>
      </c>
      <c r="E21" s="283" t="s">
        <v>758</v>
      </c>
      <c r="F21" s="249" t="s">
        <v>13577</v>
      </c>
      <c r="G21" s="249"/>
      <c r="H21" s="283" t="s">
        <v>1713</v>
      </c>
      <c r="I21" s="283" t="s">
        <v>1714</v>
      </c>
      <c r="J21" s="250" t="str">
        <f t="shared" si="1"/>
        <v>GoldANZ (Perth Mint 4N)</v>
      </c>
      <c r="K21" s="250" t="str">
        <f t="shared" si="3"/>
        <v>GoldANZ (Perth Mint 4N)</v>
      </c>
    </row>
    <row r="22" spans="1:11">
      <c r="A22" s="283" t="s">
        <v>1153</v>
      </c>
      <c r="B22" s="283" t="s">
        <v>14131</v>
      </c>
      <c r="C22" s="283" t="s">
        <v>2634</v>
      </c>
      <c r="D22" s="283" t="s">
        <v>1116</v>
      </c>
      <c r="E22" s="283" t="s">
        <v>758</v>
      </c>
      <c r="F22" s="249" t="s">
        <v>13577</v>
      </c>
      <c r="G22" s="249"/>
      <c r="H22" s="283" t="s">
        <v>1713</v>
      </c>
      <c r="I22" s="283" t="s">
        <v>1714</v>
      </c>
      <c r="J22" s="250" t="str">
        <f t="shared" si="1"/>
        <v>GoldANZ Bank</v>
      </c>
      <c r="K22" s="250" t="str">
        <f t="shared" si="3"/>
        <v>GoldANZ Bank</v>
      </c>
    </row>
    <row r="23" spans="1:11">
      <c r="A23" s="283" t="s">
        <v>1153</v>
      </c>
      <c r="B23" s="283" t="s">
        <v>2409</v>
      </c>
      <c r="C23" s="283" t="s">
        <v>2409</v>
      </c>
      <c r="D23" s="283" t="s">
        <v>1121</v>
      </c>
      <c r="E23" s="283" t="s">
        <v>670</v>
      </c>
      <c r="F23" s="249" t="s">
        <v>13577</v>
      </c>
      <c r="G23" s="249"/>
      <c r="H23" s="283" t="s">
        <v>1578</v>
      </c>
      <c r="I23" s="283" t="s">
        <v>1579</v>
      </c>
      <c r="J23" s="250" t="str">
        <f t="shared" si="1"/>
        <v>GoldArgor-Heraeus S.A.</v>
      </c>
      <c r="K23" s="250" t="str">
        <f t="shared" si="3"/>
        <v>GoldArgor-Heraeus S.A.</v>
      </c>
    </row>
    <row r="24" spans="1:11">
      <c r="A24" s="283" t="s">
        <v>1153</v>
      </c>
      <c r="B24" s="283" t="s">
        <v>2410</v>
      </c>
      <c r="C24" s="283" t="s">
        <v>2410</v>
      </c>
      <c r="D24" s="283" t="s">
        <v>1131</v>
      </c>
      <c r="E24" s="283" t="s">
        <v>671</v>
      </c>
      <c r="F24" s="249" t="s">
        <v>13577</v>
      </c>
      <c r="G24" s="249"/>
      <c r="H24" s="283" t="s">
        <v>1580</v>
      </c>
      <c r="I24" s="283" t="s">
        <v>1581</v>
      </c>
      <c r="J24" s="250" t="str">
        <f t="shared" si="1"/>
        <v>GoldAsahi Pretec Corp.</v>
      </c>
      <c r="K24" s="250" t="str">
        <f t="shared" si="3"/>
        <v>GoldAsahi Pretec Corp.</v>
      </c>
    </row>
    <row r="25" spans="1:11">
      <c r="A25" s="283" t="s">
        <v>1153</v>
      </c>
      <c r="B25" s="283" t="s">
        <v>2411</v>
      </c>
      <c r="C25" s="283" t="s">
        <v>2411</v>
      </c>
      <c r="D25" s="283" t="s">
        <v>1120</v>
      </c>
      <c r="E25" s="283" t="s">
        <v>705</v>
      </c>
      <c r="F25" s="249" t="s">
        <v>13577</v>
      </c>
      <c r="G25" s="249"/>
      <c r="H25" s="283" t="s">
        <v>1632</v>
      </c>
      <c r="I25" s="283" t="s">
        <v>1633</v>
      </c>
      <c r="J25" s="250" t="str">
        <f t="shared" si="1"/>
        <v>GoldAsahi Refining Canada Ltd.</v>
      </c>
      <c r="K25" s="250" t="str">
        <f t="shared" si="3"/>
        <v>GoldAsahi Refining Canada Ltd.</v>
      </c>
    </row>
    <row r="26" spans="1:11">
      <c r="A26" s="283" t="s">
        <v>1153</v>
      </c>
      <c r="B26" s="283" t="s">
        <v>2309</v>
      </c>
      <c r="C26" s="283" t="s">
        <v>2309</v>
      </c>
      <c r="D26" s="283" t="s">
        <v>2576</v>
      </c>
      <c r="E26" s="283" t="s">
        <v>704</v>
      </c>
      <c r="F26" s="249" t="s">
        <v>13577</v>
      </c>
      <c r="G26" s="249"/>
      <c r="H26" s="283" t="s">
        <v>1629</v>
      </c>
      <c r="I26" s="283" t="s">
        <v>1630</v>
      </c>
      <c r="J26" s="250" t="str">
        <f t="shared" si="1"/>
        <v>GoldAsahi Refining USA Inc.</v>
      </c>
      <c r="K26" s="250" t="str">
        <f t="shared" si="3"/>
        <v>GoldAsahi Refining USA Inc.</v>
      </c>
    </row>
    <row r="27" spans="1:11">
      <c r="A27" s="283" t="s">
        <v>1153</v>
      </c>
      <c r="B27" s="283" t="s">
        <v>2245</v>
      </c>
      <c r="C27" s="283" t="s">
        <v>2245</v>
      </c>
      <c r="D27" s="283" t="s">
        <v>1131</v>
      </c>
      <c r="E27" s="283" t="s">
        <v>672</v>
      </c>
      <c r="F27" s="249" t="s">
        <v>13577</v>
      </c>
      <c r="G27" s="249"/>
      <c r="H27" s="283" t="s">
        <v>1583</v>
      </c>
      <c r="I27" s="283" t="s">
        <v>1584</v>
      </c>
      <c r="J27" s="250" t="str">
        <f t="shared" si="1"/>
        <v>GoldAsaka Riken Co., Ltd.</v>
      </c>
      <c r="K27" s="250" t="str">
        <f t="shared" si="3"/>
        <v>GoldAsaka Riken Co., Ltd.</v>
      </c>
    </row>
    <row r="28" spans="1:11">
      <c r="A28" s="283" t="s">
        <v>1153</v>
      </c>
      <c r="B28" s="283" t="s">
        <v>1246</v>
      </c>
      <c r="C28" s="283" t="s">
        <v>641</v>
      </c>
      <c r="D28" s="283" t="s">
        <v>912</v>
      </c>
      <c r="E28" s="283" t="s">
        <v>673</v>
      </c>
      <c r="F28" s="249" t="s">
        <v>13577</v>
      </c>
      <c r="G28" s="249"/>
      <c r="H28" s="283" t="s">
        <v>1585</v>
      </c>
      <c r="I28" s="283" t="s">
        <v>11593</v>
      </c>
      <c r="J28" s="250" t="str">
        <f t="shared" si="1"/>
        <v>GoldATAkulche</v>
      </c>
      <c r="K28" s="250" t="str">
        <f t="shared" si="3"/>
        <v>GoldATAkulche</v>
      </c>
    </row>
    <row r="29" spans="1:11">
      <c r="A29" s="283" t="s">
        <v>1153</v>
      </c>
      <c r="B29" s="283" t="s">
        <v>641</v>
      </c>
      <c r="C29" s="283" t="s">
        <v>641</v>
      </c>
      <c r="D29" s="283" t="s">
        <v>912</v>
      </c>
      <c r="E29" s="283" t="s">
        <v>673</v>
      </c>
      <c r="F29" s="249" t="s">
        <v>13577</v>
      </c>
      <c r="G29" s="249"/>
      <c r="H29" s="283" t="s">
        <v>1585</v>
      </c>
      <c r="I29" s="283" t="s">
        <v>11593</v>
      </c>
      <c r="J29" s="250" t="str">
        <f t="shared" si="1"/>
        <v>GoldAtasay Kuyumculuk Sanayi Ve Ticaret A.S.</v>
      </c>
      <c r="K29" s="250" t="str">
        <f t="shared" si="3"/>
        <v>GoldAtasay Kuyumculuk Sanayi Ve Ticaret A.S.</v>
      </c>
    </row>
    <row r="30" spans="1:11">
      <c r="A30" s="283" t="s">
        <v>1153</v>
      </c>
      <c r="B30" s="283" t="s">
        <v>2412</v>
      </c>
      <c r="C30" s="283" t="s">
        <v>2412</v>
      </c>
      <c r="D30" s="283" t="s">
        <v>916</v>
      </c>
      <c r="E30" s="283" t="s">
        <v>2413</v>
      </c>
      <c r="F30" s="249" t="s">
        <v>13577</v>
      </c>
      <c r="G30" s="249"/>
      <c r="H30" s="283" t="s">
        <v>2414</v>
      </c>
      <c r="I30" s="283" t="s">
        <v>1676</v>
      </c>
      <c r="J30" s="250" t="str">
        <f t="shared" si="1"/>
        <v>GoldAU Traders and Refiners</v>
      </c>
      <c r="K30" s="250" t="str">
        <f t="shared" si="3"/>
        <v>GoldAU Traders and Refiners</v>
      </c>
    </row>
    <row r="31" spans="1:11">
      <c r="A31" s="283" t="s">
        <v>1153</v>
      </c>
      <c r="B31" s="283" t="s">
        <v>14206</v>
      </c>
      <c r="C31" s="283" t="s">
        <v>14206</v>
      </c>
      <c r="D31" s="283" t="s">
        <v>1129</v>
      </c>
      <c r="E31" s="283" t="s">
        <v>14232</v>
      </c>
      <c r="F31" s="249" t="s">
        <v>13577</v>
      </c>
      <c r="G31" s="249"/>
      <c r="H31" s="283" t="s">
        <v>14248</v>
      </c>
      <c r="I31" s="283" t="s">
        <v>1759</v>
      </c>
      <c r="J31" s="250" t="str">
        <f t="shared" si="1"/>
        <v>GoldAugmont Enterprises Private Limited</v>
      </c>
      <c r="K31" s="250" t="str">
        <f t="shared" si="3"/>
        <v>GoldAugmont Enterprises Private Limited</v>
      </c>
    </row>
    <row r="32" spans="1:11">
      <c r="A32" s="283" t="s">
        <v>1153</v>
      </c>
      <c r="B32" s="283" t="s">
        <v>1247</v>
      </c>
      <c r="C32" s="283" t="s">
        <v>1247</v>
      </c>
      <c r="D32" s="283" t="s">
        <v>1124</v>
      </c>
      <c r="E32" s="283" t="s">
        <v>674</v>
      </c>
      <c r="F32" s="249" t="s">
        <v>13577</v>
      </c>
      <c r="G32" s="249"/>
      <c r="H32" s="283" t="s">
        <v>1586</v>
      </c>
      <c r="I32" s="283" t="s">
        <v>1586</v>
      </c>
      <c r="J32" s="250" t="str">
        <f t="shared" si="1"/>
        <v>GoldAurubis AG</v>
      </c>
      <c r="K32" s="250" t="str">
        <f t="shared" si="3"/>
        <v>GoldAurubis AG</v>
      </c>
    </row>
    <row r="33" spans="1:11">
      <c r="A33" s="283" t="s">
        <v>1153</v>
      </c>
      <c r="B33" s="283" t="s">
        <v>2637</v>
      </c>
      <c r="C33" s="283" t="s">
        <v>2416</v>
      </c>
      <c r="D33" s="283" t="s">
        <v>1129</v>
      </c>
      <c r="E33" s="283" t="s">
        <v>2417</v>
      </c>
      <c r="F33" s="249" t="s">
        <v>13577</v>
      </c>
      <c r="G33" s="249"/>
      <c r="H33" s="283" t="s">
        <v>2476</v>
      </c>
      <c r="I33" s="283" t="s">
        <v>2477</v>
      </c>
      <c r="J33" s="250" t="str">
        <f t="shared" si="1"/>
        <v>GoldBALORE REFINERSGA</v>
      </c>
      <c r="K33" s="250" t="str">
        <f t="shared" si="3"/>
        <v>GoldBALORE REFINERSGA</v>
      </c>
    </row>
    <row r="34" spans="1:11">
      <c r="A34" s="283" t="s">
        <v>1153</v>
      </c>
      <c r="B34" s="283" t="s">
        <v>2416</v>
      </c>
      <c r="C34" s="283" t="s">
        <v>2416</v>
      </c>
      <c r="D34" s="283" t="s">
        <v>1129</v>
      </c>
      <c r="E34" s="283" t="s">
        <v>2417</v>
      </c>
      <c r="F34" s="249" t="s">
        <v>13577</v>
      </c>
      <c r="G34" s="249"/>
      <c r="H34" s="283" t="s">
        <v>2476</v>
      </c>
      <c r="I34" s="283" t="s">
        <v>2477</v>
      </c>
      <c r="J34" s="250" t="str">
        <f t="shared" si="1"/>
        <v>GoldBangalore Refinery</v>
      </c>
      <c r="K34" s="250" t="str">
        <f t="shared" si="3"/>
        <v>GoldBangalore Refinery</v>
      </c>
    </row>
    <row r="35" spans="1:11">
      <c r="A35" s="283" t="s">
        <v>1153</v>
      </c>
      <c r="B35" s="283" t="s">
        <v>2638</v>
      </c>
      <c r="C35" s="283" t="s">
        <v>2416</v>
      </c>
      <c r="D35" s="283" t="s">
        <v>1129</v>
      </c>
      <c r="E35" s="283" t="s">
        <v>2417</v>
      </c>
      <c r="F35" s="249" t="s">
        <v>13577</v>
      </c>
      <c r="G35" s="249"/>
      <c r="H35" s="283" t="s">
        <v>2476</v>
      </c>
      <c r="I35" s="283" t="s">
        <v>2477</v>
      </c>
      <c r="J35" s="250" t="str">
        <f t="shared" si="1"/>
        <v>GoldBangalore Refinery Pvt Ltd</v>
      </c>
      <c r="K35" s="250" t="str">
        <f t="shared" si="3"/>
        <v>GoldBangalore Refinery Pvt Ltd</v>
      </c>
    </row>
    <row r="36" spans="1:11">
      <c r="A36" s="283" t="s">
        <v>1153</v>
      </c>
      <c r="B36" s="283" t="s">
        <v>927</v>
      </c>
      <c r="C36" s="283" t="s">
        <v>927</v>
      </c>
      <c r="D36" s="283" t="s">
        <v>904</v>
      </c>
      <c r="E36" s="283" t="s">
        <v>675</v>
      </c>
      <c r="F36" s="249" t="s">
        <v>13577</v>
      </c>
      <c r="G36" s="249"/>
      <c r="H36" s="283" t="s">
        <v>2310</v>
      </c>
      <c r="I36" s="283" t="s">
        <v>9770</v>
      </c>
      <c r="J36" s="250" t="str">
        <f t="shared" si="1"/>
        <v>GoldBangko Sentral ng Pilipinas (Central Bank of the Philippines)</v>
      </c>
      <c r="K36" s="250" t="str">
        <f t="shared" si="3"/>
        <v>GoldBangko Sentral ng Pilipinas (Central Bank of the Philippines)</v>
      </c>
    </row>
    <row r="37" spans="1:11">
      <c r="A37" s="283" t="s">
        <v>1153</v>
      </c>
      <c r="B37" s="283" t="s">
        <v>1249</v>
      </c>
      <c r="C37" s="283" t="s">
        <v>1249</v>
      </c>
      <c r="D37" s="283" t="s">
        <v>910</v>
      </c>
      <c r="E37" s="283" t="s">
        <v>676</v>
      </c>
      <c r="F37" s="249" t="s">
        <v>13577</v>
      </c>
      <c r="G37" s="249"/>
      <c r="H37" s="283" t="s">
        <v>1588</v>
      </c>
      <c r="I37" s="283" t="s">
        <v>10600</v>
      </c>
      <c r="J37" s="250" t="str">
        <f t="shared" si="1"/>
        <v>GoldBoliden AB</v>
      </c>
      <c r="K37" s="250" t="str">
        <f t="shared" si="3"/>
        <v>GoldBoliden AB</v>
      </c>
    </row>
    <row r="38" spans="1:11">
      <c r="A38" s="283" t="s">
        <v>1153</v>
      </c>
      <c r="B38" s="283" t="s">
        <v>677</v>
      </c>
      <c r="C38" s="283" t="s">
        <v>677</v>
      </c>
      <c r="D38" s="283" t="s">
        <v>1124</v>
      </c>
      <c r="E38" s="283" t="s">
        <v>678</v>
      </c>
      <c r="F38" s="249" t="s">
        <v>13577</v>
      </c>
      <c r="G38" s="249"/>
      <c r="H38" s="283" t="s">
        <v>1572</v>
      </c>
      <c r="I38" s="283" t="s">
        <v>1573</v>
      </c>
      <c r="J38" s="250" t="str">
        <f t="shared" ref="J38:J69" si="4">A38&amp;B38</f>
        <v>GoldC. Hafner GmbH + Co. KG</v>
      </c>
      <c r="K38" s="250" t="str">
        <f t="shared" si="3"/>
        <v>GoldC. Hafner GmbH + Co. KG</v>
      </c>
    </row>
    <row r="39" spans="1:11">
      <c r="A39" s="283" t="s">
        <v>1153</v>
      </c>
      <c r="B39" s="283" t="s">
        <v>14207</v>
      </c>
      <c r="C39" s="283" t="s">
        <v>14207</v>
      </c>
      <c r="D39" s="283" t="s">
        <v>13323</v>
      </c>
      <c r="E39" s="283" t="s">
        <v>14233</v>
      </c>
      <c r="F39" s="249" t="s">
        <v>13577</v>
      </c>
      <c r="G39" s="249"/>
      <c r="H39" s="283" t="s">
        <v>14249</v>
      </c>
      <c r="I39" s="283" t="s">
        <v>4081</v>
      </c>
      <c r="J39" s="250" t="str">
        <f t="shared" si="4"/>
        <v>GoldC.I Metales Procesados Industriales SAS</v>
      </c>
      <c r="K39" s="250" t="str">
        <f t="shared" ref="K39:K69" si="5">A39&amp;B39</f>
        <v>GoldC.I Metales Procesados Industriales SAS</v>
      </c>
    </row>
    <row r="40" spans="1:11">
      <c r="A40" s="283" t="s">
        <v>1153</v>
      </c>
      <c r="B40" s="283" t="s">
        <v>928</v>
      </c>
      <c r="C40" s="283" t="s">
        <v>928</v>
      </c>
      <c r="D40" s="283" t="s">
        <v>1136</v>
      </c>
      <c r="E40" s="283" t="s">
        <v>679</v>
      </c>
      <c r="F40" s="249" t="s">
        <v>13577</v>
      </c>
      <c r="G40" s="249"/>
      <c r="H40" s="283" t="s">
        <v>1589</v>
      </c>
      <c r="I40" s="283" t="s">
        <v>1590</v>
      </c>
      <c r="J40" s="250" t="str">
        <f t="shared" si="4"/>
        <v>GoldCaridad</v>
      </c>
      <c r="K40" s="250" t="str">
        <f t="shared" si="5"/>
        <v>GoldCaridad</v>
      </c>
    </row>
    <row r="41" spans="1:11">
      <c r="A41" s="283" t="s">
        <v>1153</v>
      </c>
      <c r="B41" s="283" t="s">
        <v>1593</v>
      </c>
      <c r="C41" s="283" t="s">
        <v>2352</v>
      </c>
      <c r="D41" s="283" t="s">
        <v>1120</v>
      </c>
      <c r="E41" s="283" t="s">
        <v>680</v>
      </c>
      <c r="F41" s="249" t="s">
        <v>13577</v>
      </c>
      <c r="G41" s="249"/>
      <c r="H41" s="283" t="s">
        <v>1591</v>
      </c>
      <c r="I41" s="283" t="s">
        <v>1592</v>
      </c>
      <c r="J41" s="250" t="str">
        <f t="shared" si="4"/>
        <v>GoldCCR</v>
      </c>
      <c r="K41" s="250" t="str">
        <f t="shared" si="5"/>
        <v>GoldCCR</v>
      </c>
    </row>
    <row r="42" spans="1:11">
      <c r="A42" s="283" t="s">
        <v>1153</v>
      </c>
      <c r="B42" s="283" t="s">
        <v>1593</v>
      </c>
      <c r="C42" s="283" t="s">
        <v>2352</v>
      </c>
      <c r="D42" s="283" t="s">
        <v>1120</v>
      </c>
      <c r="E42" s="283" t="s">
        <v>680</v>
      </c>
      <c r="F42" s="249" t="s">
        <v>13577</v>
      </c>
      <c r="G42" s="249"/>
      <c r="H42" s="283" t="s">
        <v>1591</v>
      </c>
      <c r="I42" s="283" t="s">
        <v>1592</v>
      </c>
      <c r="J42" s="250" t="str">
        <f t="shared" si="4"/>
        <v>GoldCCR</v>
      </c>
      <c r="K42" s="250" t="str">
        <f t="shared" si="5"/>
        <v>GoldCCR</v>
      </c>
    </row>
    <row r="43" spans="1:11">
      <c r="A43" s="283" t="s">
        <v>1153</v>
      </c>
      <c r="B43" s="283" t="s">
        <v>2352</v>
      </c>
      <c r="C43" s="283" t="s">
        <v>2352</v>
      </c>
      <c r="D43" s="283" t="s">
        <v>1120</v>
      </c>
      <c r="E43" s="283" t="s">
        <v>680</v>
      </c>
      <c r="F43" s="249" t="s">
        <v>13577</v>
      </c>
      <c r="G43" s="249"/>
      <c r="H43" s="283" t="s">
        <v>1591</v>
      </c>
      <c r="I43" s="283" t="s">
        <v>1592</v>
      </c>
      <c r="J43" s="250" t="str">
        <f t="shared" si="4"/>
        <v>GoldCCR Refinery - Glencore Canada Corporation</v>
      </c>
      <c r="K43" s="250" t="str">
        <f t="shared" si="5"/>
        <v>GoldCCR Refinery - Glencore Canada Corporation</v>
      </c>
    </row>
    <row r="44" spans="1:11">
      <c r="A44" s="283" t="s">
        <v>1153</v>
      </c>
      <c r="B44" s="283" t="s">
        <v>2352</v>
      </c>
      <c r="C44" s="283" t="s">
        <v>2352</v>
      </c>
      <c r="D44" s="283" t="s">
        <v>1120</v>
      </c>
      <c r="E44" s="283" t="s">
        <v>680</v>
      </c>
      <c r="F44" s="249" t="s">
        <v>13577</v>
      </c>
      <c r="G44" s="249"/>
      <c r="H44" s="283" t="s">
        <v>1591</v>
      </c>
      <c r="I44" s="283" t="s">
        <v>1592</v>
      </c>
      <c r="J44" s="250" t="str">
        <f t="shared" si="4"/>
        <v>GoldCCR Refinery - Glencore Canada Corporation</v>
      </c>
      <c r="K44" s="250" t="str">
        <f t="shared" si="5"/>
        <v>GoldCCR Refinery - Glencore Canada Corporation</v>
      </c>
    </row>
    <row r="45" spans="1:11">
      <c r="A45" s="283" t="s">
        <v>1153</v>
      </c>
      <c r="B45" s="283" t="s">
        <v>2418</v>
      </c>
      <c r="C45" s="283" t="s">
        <v>2639</v>
      </c>
      <c r="D45" s="283" t="s">
        <v>1121</v>
      </c>
      <c r="E45" s="283" t="s">
        <v>681</v>
      </c>
      <c r="F45" s="249" t="s">
        <v>13577</v>
      </c>
      <c r="G45" s="249"/>
      <c r="H45" s="283" t="s">
        <v>1595</v>
      </c>
      <c r="I45" s="283" t="s">
        <v>1596</v>
      </c>
      <c r="J45" s="250" t="str">
        <f t="shared" si="4"/>
        <v>GoldCendres + M?taux SA</v>
      </c>
      <c r="K45" s="250" t="str">
        <f t="shared" si="5"/>
        <v>GoldCendres + M?taux SA</v>
      </c>
    </row>
    <row r="46" spans="1:11">
      <c r="A46" s="283" t="s">
        <v>1153</v>
      </c>
      <c r="B46" s="283" t="s">
        <v>2639</v>
      </c>
      <c r="C46" s="283" t="s">
        <v>2639</v>
      </c>
      <c r="D46" s="283" t="s">
        <v>1121</v>
      </c>
      <c r="E46" s="283" t="s">
        <v>681</v>
      </c>
      <c r="F46" s="249" t="s">
        <v>13577</v>
      </c>
      <c r="G46" s="249"/>
      <c r="H46" s="283" t="s">
        <v>1595</v>
      </c>
      <c r="I46" s="283" t="s">
        <v>1596</v>
      </c>
      <c r="J46" s="250" t="str">
        <f t="shared" si="4"/>
        <v>GoldCendres + Metaux S.A.</v>
      </c>
      <c r="K46" s="250" t="str">
        <f t="shared" si="5"/>
        <v>GoldCendres + Metaux S.A.</v>
      </c>
    </row>
    <row r="47" spans="1:11">
      <c r="A47" s="283" t="s">
        <v>1153</v>
      </c>
      <c r="B47" s="283" t="s">
        <v>2419</v>
      </c>
      <c r="C47" s="283" t="s">
        <v>2639</v>
      </c>
      <c r="D47" s="283" t="s">
        <v>1121</v>
      </c>
      <c r="E47" s="283" t="s">
        <v>681</v>
      </c>
      <c r="F47" s="249" t="s">
        <v>13577</v>
      </c>
      <c r="G47" s="249"/>
      <c r="H47" s="283" t="s">
        <v>1595</v>
      </c>
      <c r="I47" s="283" t="s">
        <v>1596</v>
      </c>
      <c r="J47" s="250" t="str">
        <f t="shared" si="4"/>
        <v>GoldCendres + Métaux S.A.</v>
      </c>
      <c r="K47" s="250" t="str">
        <f t="shared" si="5"/>
        <v>GoldCendres + Métaux S.A.</v>
      </c>
    </row>
    <row r="48" spans="1:11">
      <c r="A48" s="283" t="s">
        <v>1153</v>
      </c>
      <c r="B48" s="283" t="s">
        <v>1248</v>
      </c>
      <c r="C48" s="283" t="s">
        <v>927</v>
      </c>
      <c r="D48" s="283" t="s">
        <v>904</v>
      </c>
      <c r="E48" s="283" t="s">
        <v>675</v>
      </c>
      <c r="F48" s="249" t="s">
        <v>13577</v>
      </c>
      <c r="G48" s="249"/>
      <c r="H48" s="283" t="s">
        <v>2310</v>
      </c>
      <c r="I48" s="283" t="s">
        <v>9770</v>
      </c>
      <c r="J48" s="250" t="str">
        <f t="shared" si="4"/>
        <v>GoldCentral Bank of the Philippines Gold Refinery &amp; Mint</v>
      </c>
      <c r="K48" s="250" t="str">
        <f t="shared" si="5"/>
        <v>GoldCentral Bank of the Philippines Gold Refinery &amp; Mint</v>
      </c>
    </row>
    <row r="49" spans="1:11">
      <c r="A49" s="283" t="s">
        <v>1153</v>
      </c>
      <c r="B49" s="283" t="s">
        <v>14132</v>
      </c>
      <c r="C49" s="283" t="s">
        <v>14132</v>
      </c>
      <c r="D49" s="283" t="s">
        <v>1129</v>
      </c>
      <c r="E49" s="283" t="s">
        <v>14133</v>
      </c>
      <c r="F49" s="249" t="s">
        <v>13577</v>
      </c>
      <c r="G49" s="249"/>
      <c r="H49" s="283" t="s">
        <v>14192</v>
      </c>
      <c r="I49" s="283" t="s">
        <v>6376</v>
      </c>
      <c r="J49" s="250" t="str">
        <f t="shared" si="4"/>
        <v>GoldCGR Metalloys Pvt Ltd.</v>
      </c>
      <c r="K49" s="250" t="str">
        <f t="shared" si="5"/>
        <v>GoldCGR Metalloys Pvt Ltd.</v>
      </c>
    </row>
    <row r="50" spans="1:11">
      <c r="A50" s="283" t="s">
        <v>1153</v>
      </c>
      <c r="B50" s="283" t="s">
        <v>1598</v>
      </c>
      <c r="C50" s="283" t="s">
        <v>2246</v>
      </c>
      <c r="D50" s="283" t="s">
        <v>1123</v>
      </c>
      <c r="E50" s="283" t="s">
        <v>761</v>
      </c>
      <c r="F50" s="249" t="s">
        <v>13577</v>
      </c>
      <c r="G50" s="249"/>
      <c r="H50" s="283" t="s">
        <v>1597</v>
      </c>
      <c r="I50" s="283" t="s">
        <v>13975</v>
      </c>
      <c r="J50" s="250" t="str">
        <f t="shared" si="4"/>
        <v>GoldCHALCO Yunnan Copper Co. Ltd.</v>
      </c>
      <c r="K50" s="250" t="str">
        <f t="shared" si="5"/>
        <v>GoldCHALCO Yunnan Copper Co. Ltd.</v>
      </c>
    </row>
    <row r="51" spans="1:11">
      <c r="A51" s="283" t="s">
        <v>1153</v>
      </c>
      <c r="B51" s="283" t="s">
        <v>55</v>
      </c>
      <c r="C51" s="283" t="s">
        <v>55</v>
      </c>
      <c r="D51" s="283" t="s">
        <v>1130</v>
      </c>
      <c r="E51" s="283" t="s">
        <v>682</v>
      </c>
      <c r="F51" s="249" t="s">
        <v>13577</v>
      </c>
      <c r="G51" s="249"/>
      <c r="H51" s="283" t="s">
        <v>1599</v>
      </c>
      <c r="I51" s="283" t="s">
        <v>6691</v>
      </c>
      <c r="J51" s="250" t="str">
        <f t="shared" si="4"/>
        <v>GoldChimet S.p.A.</v>
      </c>
      <c r="K51" s="250" t="str">
        <f t="shared" si="5"/>
        <v>GoldChimet S.p.A.</v>
      </c>
    </row>
    <row r="52" spans="1:11">
      <c r="A52" s="283" t="s">
        <v>1153</v>
      </c>
      <c r="B52" s="283" t="s">
        <v>14208</v>
      </c>
      <c r="C52" s="283" t="s">
        <v>1348</v>
      </c>
      <c r="D52" s="283" t="s">
        <v>1123</v>
      </c>
      <c r="E52" s="283" t="s">
        <v>762</v>
      </c>
      <c r="F52" s="249" t="s">
        <v>13577</v>
      </c>
      <c r="G52" s="249"/>
      <c r="H52" s="283" t="s">
        <v>1720</v>
      </c>
      <c r="I52" s="283" t="s">
        <v>13968</v>
      </c>
      <c r="J52" s="250" t="str">
        <f t="shared" si="4"/>
        <v>GoldChina Henan Zhongyuan Gold Smelter</v>
      </c>
      <c r="K52" s="250" t="str">
        <f t="shared" si="5"/>
        <v>GoldChina Henan Zhongyuan Gold Smelter</v>
      </c>
    </row>
    <row r="53" spans="1:11">
      <c r="A53" s="283" t="s">
        <v>1153</v>
      </c>
      <c r="B53" s="283" t="s">
        <v>23</v>
      </c>
      <c r="C53" s="283" t="s">
        <v>2268</v>
      </c>
      <c r="D53" s="283" t="s">
        <v>1123</v>
      </c>
      <c r="E53" s="283" t="s">
        <v>750</v>
      </c>
      <c r="F53" s="249" t="s">
        <v>13577</v>
      </c>
      <c r="G53" s="249"/>
      <c r="H53" s="283" t="s">
        <v>1687</v>
      </c>
      <c r="I53" s="283" t="s">
        <v>13967</v>
      </c>
      <c r="J53" s="250" t="str">
        <f t="shared" si="4"/>
        <v>GoldChina's Shandong Gold Mining Co., Ltd</v>
      </c>
      <c r="K53" s="250" t="str">
        <f t="shared" si="5"/>
        <v>GoldChina's Shandong Gold Mining Co., Ltd</v>
      </c>
    </row>
    <row r="54" spans="1:11">
      <c r="A54" s="283" t="s">
        <v>1153</v>
      </c>
      <c r="B54" s="283" t="s">
        <v>550</v>
      </c>
      <c r="C54" s="283" t="s">
        <v>550</v>
      </c>
      <c r="D54" s="283" t="s">
        <v>1131</v>
      </c>
      <c r="E54" s="283" t="s">
        <v>683</v>
      </c>
      <c r="F54" s="249" t="s">
        <v>13577</v>
      </c>
      <c r="G54" s="249"/>
      <c r="H54" s="283" t="s">
        <v>1600</v>
      </c>
      <c r="I54" s="283" t="s">
        <v>1571</v>
      </c>
      <c r="J54" s="250" t="str">
        <f t="shared" si="4"/>
        <v>GoldChugai Mining</v>
      </c>
      <c r="K54" s="250" t="str">
        <f t="shared" si="5"/>
        <v>GoldChugai Mining</v>
      </c>
    </row>
    <row r="55" spans="1:11">
      <c r="A55" s="283" t="s">
        <v>1153</v>
      </c>
      <c r="B55" s="283" t="s">
        <v>684</v>
      </c>
      <c r="C55" s="283" t="s">
        <v>684</v>
      </c>
      <c r="D55" s="283" t="s">
        <v>1123</v>
      </c>
      <c r="E55" s="283" t="s">
        <v>685</v>
      </c>
      <c r="F55" s="249" t="s">
        <v>13577</v>
      </c>
      <c r="G55" s="249"/>
      <c r="H55" s="283" t="s">
        <v>1602</v>
      </c>
      <c r="I55" s="283" t="s">
        <v>13969</v>
      </c>
      <c r="J55" s="250" t="str">
        <f t="shared" si="4"/>
        <v>GoldDaye Non-Ferrous Metals Mining Ltd.</v>
      </c>
      <c r="K55" s="250" t="str">
        <f t="shared" si="5"/>
        <v>GoldDaye Non-Ferrous Metals Mining Ltd.</v>
      </c>
    </row>
    <row r="56" spans="1:11">
      <c r="A56" s="283" t="s">
        <v>1153</v>
      </c>
      <c r="B56" s="283" t="s">
        <v>2640</v>
      </c>
      <c r="C56" s="283" t="s">
        <v>2580</v>
      </c>
      <c r="D56" s="283" t="s">
        <v>1124</v>
      </c>
      <c r="E56" s="283" t="s">
        <v>2581</v>
      </c>
      <c r="F56" s="249" t="s">
        <v>13577</v>
      </c>
      <c r="G56" s="249"/>
      <c r="H56" s="283" t="s">
        <v>1572</v>
      </c>
      <c r="I56" s="283" t="s">
        <v>1573</v>
      </c>
      <c r="J56" s="250" t="str">
        <f t="shared" si="4"/>
        <v>GoldDEGUSSA</v>
      </c>
      <c r="K56" s="250" t="str">
        <f t="shared" si="5"/>
        <v>GoldDEGUSSA</v>
      </c>
    </row>
    <row r="57" spans="1:11">
      <c r="A57" s="283" t="s">
        <v>1153</v>
      </c>
      <c r="B57" s="283" t="s">
        <v>2580</v>
      </c>
      <c r="C57" s="283" t="s">
        <v>2580</v>
      </c>
      <c r="D57" s="283" t="s">
        <v>1124</v>
      </c>
      <c r="E57" s="283" t="s">
        <v>2581</v>
      </c>
      <c r="F57" s="249" t="s">
        <v>13577</v>
      </c>
      <c r="G57" s="249"/>
      <c r="H57" s="283" t="s">
        <v>1572</v>
      </c>
      <c r="I57" s="283" t="s">
        <v>1573</v>
      </c>
      <c r="J57" s="250" t="str">
        <f t="shared" si="4"/>
        <v>GoldDegussa Sonne / Mond Goldhandel GmbH</v>
      </c>
      <c r="K57" s="250" t="str">
        <f t="shared" si="5"/>
        <v>GoldDegussa Sonne / Mond Goldhandel GmbH</v>
      </c>
    </row>
    <row r="58" spans="1:11">
      <c r="A58" s="283" t="s">
        <v>1153</v>
      </c>
      <c r="B58" s="283" t="s">
        <v>14134</v>
      </c>
      <c r="C58" s="283" t="s">
        <v>14134</v>
      </c>
      <c r="D58" s="283" t="s">
        <v>1115</v>
      </c>
      <c r="E58" s="283" t="s">
        <v>14135</v>
      </c>
      <c r="F58" s="249" t="s">
        <v>13577</v>
      </c>
      <c r="G58" s="249"/>
      <c r="H58" s="283" t="s">
        <v>14180</v>
      </c>
      <c r="I58" s="283" t="s">
        <v>2721</v>
      </c>
      <c r="J58" s="250" t="str">
        <f t="shared" si="4"/>
        <v>GoldDijllah Gold Refinery FZC</v>
      </c>
      <c r="K58" s="250" t="str">
        <f t="shared" si="5"/>
        <v>GoldDijllah Gold Refinery FZC</v>
      </c>
    </row>
    <row r="59" spans="1:11">
      <c r="A59" s="283" t="s">
        <v>1153</v>
      </c>
      <c r="B59" s="283" t="s">
        <v>627</v>
      </c>
      <c r="C59" s="283" t="s">
        <v>2368</v>
      </c>
      <c r="D59" s="283" t="s">
        <v>1134</v>
      </c>
      <c r="E59" s="283" t="s">
        <v>686</v>
      </c>
      <c r="F59" s="249" t="s">
        <v>13577</v>
      </c>
      <c r="G59" s="249"/>
      <c r="H59" s="283" t="s">
        <v>1603</v>
      </c>
      <c r="I59" s="283" t="s">
        <v>13202</v>
      </c>
      <c r="J59" s="250" t="str">
        <f t="shared" si="4"/>
        <v>GoldDo Sung Corporation</v>
      </c>
      <c r="K59" s="250" t="str">
        <f t="shared" si="5"/>
        <v>GoldDo Sung Corporation</v>
      </c>
    </row>
    <row r="60" spans="1:11">
      <c r="A60" s="283" t="s">
        <v>1153</v>
      </c>
      <c r="B60" s="283" t="s">
        <v>687</v>
      </c>
      <c r="C60" s="283" t="s">
        <v>13251</v>
      </c>
      <c r="D60" s="283" t="s">
        <v>1124</v>
      </c>
      <c r="E60" s="283" t="s">
        <v>688</v>
      </c>
      <c r="F60" s="249" t="s">
        <v>13577</v>
      </c>
      <c r="G60" s="249"/>
      <c r="H60" s="283" t="s">
        <v>1572</v>
      </c>
      <c r="I60" s="283" t="s">
        <v>1573</v>
      </c>
      <c r="J60" s="250" t="str">
        <f t="shared" si="4"/>
        <v>GoldDoduco</v>
      </c>
      <c r="K60" s="250" t="str">
        <f t="shared" si="5"/>
        <v>GoldDoduco</v>
      </c>
    </row>
    <row r="61" spans="1:11">
      <c r="A61" s="283" t="s">
        <v>1153</v>
      </c>
      <c r="B61" s="283" t="s">
        <v>13251</v>
      </c>
      <c r="C61" s="283" t="s">
        <v>13251</v>
      </c>
      <c r="D61" s="283" t="s">
        <v>1124</v>
      </c>
      <c r="E61" s="283" t="s">
        <v>688</v>
      </c>
      <c r="F61" s="249" t="s">
        <v>13577</v>
      </c>
      <c r="G61" s="249"/>
      <c r="H61" s="283" t="s">
        <v>1572</v>
      </c>
      <c r="I61" s="283" t="s">
        <v>1573</v>
      </c>
      <c r="J61" s="250" t="str">
        <f t="shared" si="4"/>
        <v>GoldDODUCO Contacts and Refining GmbH</v>
      </c>
      <c r="K61" s="250" t="str">
        <f t="shared" si="5"/>
        <v>GoldDODUCO Contacts and Refining GmbH</v>
      </c>
    </row>
    <row r="62" spans="1:11">
      <c r="A62" s="283" t="s">
        <v>1153</v>
      </c>
      <c r="B62" s="283" t="s">
        <v>39</v>
      </c>
      <c r="C62" s="283" t="s">
        <v>2368</v>
      </c>
      <c r="D62" s="283" t="s">
        <v>1134</v>
      </c>
      <c r="E62" s="283" t="s">
        <v>686</v>
      </c>
      <c r="F62" s="249" t="s">
        <v>13577</v>
      </c>
      <c r="G62" s="249"/>
      <c r="H62" s="283" t="s">
        <v>1603</v>
      </c>
      <c r="I62" s="283" t="s">
        <v>13202</v>
      </c>
      <c r="J62" s="250" t="str">
        <f t="shared" si="4"/>
        <v>GoldDosung metal</v>
      </c>
      <c r="K62" s="250" t="str">
        <f t="shared" si="5"/>
        <v>GoldDosung metal</v>
      </c>
    </row>
    <row r="63" spans="1:11">
      <c r="A63" s="283" t="s">
        <v>1153</v>
      </c>
      <c r="B63" s="283" t="s">
        <v>929</v>
      </c>
      <c r="C63" s="283" t="s">
        <v>929</v>
      </c>
      <c r="D63" s="283" t="s">
        <v>1131</v>
      </c>
      <c r="E63" s="283" t="s">
        <v>689</v>
      </c>
      <c r="F63" s="249" t="s">
        <v>13577</v>
      </c>
      <c r="G63" s="249"/>
      <c r="H63" s="283" t="s">
        <v>1604</v>
      </c>
      <c r="I63" s="283" t="s">
        <v>1605</v>
      </c>
      <c r="J63" s="250" t="str">
        <f t="shared" si="4"/>
        <v>GoldDowa</v>
      </c>
      <c r="K63" s="250" t="str">
        <f t="shared" si="5"/>
        <v>GoldDowa</v>
      </c>
    </row>
    <row r="64" spans="1:11">
      <c r="A64" s="283" t="s">
        <v>1153</v>
      </c>
      <c r="B64" s="283" t="s">
        <v>1606</v>
      </c>
      <c r="C64" s="283" t="s">
        <v>929</v>
      </c>
      <c r="D64" s="283" t="s">
        <v>1131</v>
      </c>
      <c r="E64" s="283" t="s">
        <v>689</v>
      </c>
      <c r="F64" s="249" t="s">
        <v>13577</v>
      </c>
      <c r="G64" s="249"/>
      <c r="H64" s="283" t="s">
        <v>1604</v>
      </c>
      <c r="I64" s="283" t="s">
        <v>1605</v>
      </c>
      <c r="J64" s="250" t="str">
        <f t="shared" si="4"/>
        <v>GoldDowa Kogyo k.k.</v>
      </c>
      <c r="K64" s="250" t="str">
        <f t="shared" si="5"/>
        <v>GoldDowa Kogyo k.k.</v>
      </c>
    </row>
    <row r="65" spans="1:11">
      <c r="A65" s="283" t="s">
        <v>1153</v>
      </c>
      <c r="B65" s="283" t="s">
        <v>1607</v>
      </c>
      <c r="C65" s="283" t="s">
        <v>929</v>
      </c>
      <c r="D65" s="283" t="s">
        <v>1131</v>
      </c>
      <c r="E65" s="283" t="s">
        <v>689</v>
      </c>
      <c r="F65" s="249" t="s">
        <v>13577</v>
      </c>
      <c r="G65" s="249"/>
      <c r="H65" s="283" t="s">
        <v>1604</v>
      </c>
      <c r="I65" s="283" t="s">
        <v>1605</v>
      </c>
      <c r="J65" s="250" t="str">
        <f t="shared" si="4"/>
        <v>GoldDowa Metalmine Co. Ltd</v>
      </c>
      <c r="K65" s="250" t="str">
        <f t="shared" si="5"/>
        <v>GoldDowa Metalmine Co. Ltd</v>
      </c>
    </row>
    <row r="66" spans="1:11">
      <c r="A66" s="283" t="s">
        <v>1153</v>
      </c>
      <c r="B66" s="283" t="s">
        <v>1608</v>
      </c>
      <c r="C66" s="283" t="s">
        <v>929</v>
      </c>
      <c r="D66" s="283" t="s">
        <v>1131</v>
      </c>
      <c r="E66" s="283" t="s">
        <v>689</v>
      </c>
      <c r="F66" s="249" t="s">
        <v>13577</v>
      </c>
      <c r="G66" s="249"/>
      <c r="H66" s="283" t="s">
        <v>1604</v>
      </c>
      <c r="I66" s="283" t="s">
        <v>1605</v>
      </c>
      <c r="J66" s="250" t="str">
        <f t="shared" si="4"/>
        <v>GoldDowa Metals &amp; Mining Co. Ltd</v>
      </c>
      <c r="K66" s="250" t="str">
        <f t="shared" si="5"/>
        <v>GoldDowa Metals &amp; Mining Co. Ltd</v>
      </c>
    </row>
    <row r="67" spans="1:11">
      <c r="A67" s="283" t="s">
        <v>1153</v>
      </c>
      <c r="B67" s="283" t="s">
        <v>13252</v>
      </c>
      <c r="C67" s="283" t="s">
        <v>13252</v>
      </c>
      <c r="D67" s="283" t="s">
        <v>1134</v>
      </c>
      <c r="E67" s="283" t="s">
        <v>13253</v>
      </c>
      <c r="F67" s="249" t="s">
        <v>13577</v>
      </c>
      <c r="G67" s="249"/>
      <c r="H67" s="283" t="s">
        <v>13274</v>
      </c>
      <c r="I67" s="283" t="s">
        <v>13199</v>
      </c>
      <c r="J67" s="250" t="str">
        <f t="shared" si="4"/>
        <v>GoldDS PRETECH Co., Ltd.</v>
      </c>
      <c r="K67" s="250" t="str">
        <f t="shared" si="5"/>
        <v>GoldDS PRETECH Co., Ltd.</v>
      </c>
    </row>
    <row r="68" spans="1:11">
      <c r="A68" s="283" t="s">
        <v>1153</v>
      </c>
      <c r="B68" s="283" t="s">
        <v>2368</v>
      </c>
      <c r="C68" s="283" t="s">
        <v>2368</v>
      </c>
      <c r="D68" s="283" t="s">
        <v>1134</v>
      </c>
      <c r="E68" s="283" t="s">
        <v>686</v>
      </c>
      <c r="F68" s="249" t="s">
        <v>13577</v>
      </c>
      <c r="G68" s="249"/>
      <c r="H68" s="283" t="s">
        <v>1603</v>
      </c>
      <c r="I68" s="283" t="s">
        <v>13202</v>
      </c>
      <c r="J68" s="250" t="str">
        <f t="shared" si="4"/>
        <v>GoldDSC (Do Sung Corporation)</v>
      </c>
      <c r="K68" s="250" t="str">
        <f t="shared" si="5"/>
        <v>GoldDSC (Do Sung Corporation)</v>
      </c>
    </row>
    <row r="69" spans="1:11">
      <c r="A69" s="283" t="s">
        <v>1153</v>
      </c>
      <c r="B69" s="283" t="s">
        <v>14209</v>
      </c>
      <c r="C69" s="283" t="s">
        <v>14209</v>
      </c>
      <c r="D69" s="283" t="s">
        <v>1131</v>
      </c>
      <c r="E69" s="283" t="s">
        <v>407</v>
      </c>
      <c r="F69" s="249" t="s">
        <v>13577</v>
      </c>
      <c r="G69" s="249"/>
      <c r="H69" s="283" t="s">
        <v>1609</v>
      </c>
      <c r="I69" s="283" t="s">
        <v>1610</v>
      </c>
      <c r="J69" s="250" t="str">
        <f t="shared" si="4"/>
        <v>GoldEco-System Recycling Co., Ltd. East Plant</v>
      </c>
      <c r="K69" s="250" t="str">
        <f t="shared" si="5"/>
        <v>GoldEco-System Recycling Co., Ltd. East Plant</v>
      </c>
    </row>
    <row r="70" spans="1:11">
      <c r="A70" s="283" t="s">
        <v>1153</v>
      </c>
      <c r="B70" s="283" t="s">
        <v>14210</v>
      </c>
      <c r="C70" s="283" t="s">
        <v>14210</v>
      </c>
      <c r="D70" s="283" t="s">
        <v>1131</v>
      </c>
      <c r="E70" s="283" t="s">
        <v>14234</v>
      </c>
      <c r="F70" s="249" t="s">
        <v>13577</v>
      </c>
      <c r="G70" s="249"/>
      <c r="H70" s="283" t="s">
        <v>14251</v>
      </c>
      <c r="I70" s="283" t="s">
        <v>1605</v>
      </c>
      <c r="J70" s="250" t="str">
        <f t="shared" ref="J70" si="6">A70&amp;B70</f>
        <v>GoldEco-System Recycling Co., Ltd. North Plant</v>
      </c>
      <c r="K70" s="250" t="str">
        <f t="shared" ref="K70" si="7">A70&amp;B70</f>
        <v>GoldEco-System Recycling Co., Ltd. North Plant</v>
      </c>
    </row>
    <row r="71" spans="1:11">
      <c r="A71" s="283" t="s">
        <v>1153</v>
      </c>
      <c r="B71" s="283" t="s">
        <v>14211</v>
      </c>
      <c r="C71" s="283" t="s">
        <v>14211</v>
      </c>
      <c r="D71" s="283" t="s">
        <v>1131</v>
      </c>
      <c r="E71" s="283" t="s">
        <v>14235</v>
      </c>
      <c r="F71" s="249" t="s">
        <v>13577</v>
      </c>
      <c r="G71" s="249"/>
      <c r="H71" s="283" t="s">
        <v>6908</v>
      </c>
      <c r="I71" s="283" t="s">
        <v>6908</v>
      </c>
      <c r="J71" s="250" t="str">
        <f t="shared" ref="J71:J102" si="8">A71&amp;B71</f>
        <v>GoldEco-System Recycling Co., Ltd. West Plant</v>
      </c>
      <c r="K71" s="250" t="str">
        <f t="shared" ref="K71:K102" si="9">A71&amp;B71</f>
        <v>GoldEco-System Recycling Co., Ltd. West Plant</v>
      </c>
    </row>
    <row r="72" spans="1:11">
      <c r="A72" s="283" t="s">
        <v>1153</v>
      </c>
      <c r="B72" s="283" t="s">
        <v>14212</v>
      </c>
      <c r="C72" s="283" t="s">
        <v>932</v>
      </c>
      <c r="D72" s="283" t="s">
        <v>906</v>
      </c>
      <c r="E72" s="283" t="s">
        <v>706</v>
      </c>
      <c r="F72" s="249" t="s">
        <v>13577</v>
      </c>
      <c r="G72" s="249"/>
      <c r="H72" s="283" t="s">
        <v>1634</v>
      </c>
      <c r="I72" s="283" t="s">
        <v>10268</v>
      </c>
      <c r="J72" s="250" t="str">
        <f t="shared" si="8"/>
        <v>GoldEkaterinburg</v>
      </c>
      <c r="K72" s="250" t="str">
        <f t="shared" si="9"/>
        <v>GoldEkaterinburg</v>
      </c>
    </row>
    <row r="73" spans="1:11">
      <c r="A73" s="283" t="s">
        <v>1153</v>
      </c>
      <c r="B73" s="283" t="s">
        <v>1740</v>
      </c>
      <c r="C73" s="283" t="s">
        <v>1740</v>
      </c>
      <c r="D73" s="283" t="s">
        <v>1115</v>
      </c>
      <c r="E73" s="283" t="s">
        <v>1741</v>
      </c>
      <c r="F73" s="249" t="s">
        <v>13577</v>
      </c>
      <c r="G73" s="249"/>
      <c r="H73" s="283" t="s">
        <v>1739</v>
      </c>
      <c r="I73" s="283" t="s">
        <v>2725</v>
      </c>
      <c r="J73" s="250" t="str">
        <f t="shared" si="8"/>
        <v>GoldEmirates Gold DMCC</v>
      </c>
      <c r="K73" s="250" t="str">
        <f t="shared" si="9"/>
        <v>GoldEmirates Gold DMCC</v>
      </c>
    </row>
    <row r="74" spans="1:11">
      <c r="A74" s="283" t="s">
        <v>1153</v>
      </c>
      <c r="B74" s="283" t="s">
        <v>2641</v>
      </c>
      <c r="C74" s="283" t="s">
        <v>934</v>
      </c>
      <c r="D74" s="283" t="s">
        <v>906</v>
      </c>
      <c r="E74" s="283" t="s">
        <v>728</v>
      </c>
      <c r="F74" s="249" t="s">
        <v>13577</v>
      </c>
      <c r="G74" s="249"/>
      <c r="H74" s="283" t="s">
        <v>1661</v>
      </c>
      <c r="I74" s="283" t="s">
        <v>10217</v>
      </c>
      <c r="J74" s="250" t="str">
        <f t="shared" si="8"/>
        <v>GoldFederal State Unitary Enterprise Moscow Special Processing Plant (FSUE MZSS)</v>
      </c>
      <c r="K74" s="250" t="str">
        <f t="shared" si="9"/>
        <v>GoldFederal State Unitary Enterprise Moscow Special Processing Plant (FSUE MZSS)</v>
      </c>
    </row>
    <row r="75" spans="1:11">
      <c r="A75" s="283" t="s">
        <v>1153</v>
      </c>
      <c r="B75" s="283" t="s">
        <v>1409</v>
      </c>
      <c r="C75" s="283" t="s">
        <v>1409</v>
      </c>
      <c r="D75" s="283" t="s">
        <v>918</v>
      </c>
      <c r="E75" s="283" t="s">
        <v>1410</v>
      </c>
      <c r="F75" s="249" t="s">
        <v>13577</v>
      </c>
      <c r="G75" s="249"/>
      <c r="H75" s="283" t="s">
        <v>1733</v>
      </c>
      <c r="I75" s="283" t="s">
        <v>1734</v>
      </c>
      <c r="J75" s="250" t="str">
        <f t="shared" si="8"/>
        <v>GoldFidelity Printers and Refiners Ltd.</v>
      </c>
      <c r="K75" s="250" t="str">
        <f t="shared" si="9"/>
        <v>GoldFidelity Printers and Refiners Ltd.</v>
      </c>
    </row>
    <row r="76" spans="1:11">
      <c r="A76" s="283" t="s">
        <v>1153</v>
      </c>
      <c r="B76" s="283" t="s">
        <v>930</v>
      </c>
      <c r="C76" s="283" t="s">
        <v>2308</v>
      </c>
      <c r="D76" s="283" t="s">
        <v>906</v>
      </c>
      <c r="E76" s="283" t="s">
        <v>690</v>
      </c>
      <c r="F76" s="249" t="s">
        <v>13577</v>
      </c>
      <c r="G76" s="249"/>
      <c r="H76" s="283" t="s">
        <v>1611</v>
      </c>
      <c r="I76" s="283" t="s">
        <v>10330</v>
      </c>
      <c r="J76" s="250" t="str">
        <f t="shared" si="8"/>
        <v>GoldFSE Novosibirsk Refinery</v>
      </c>
      <c r="K76" s="250" t="str">
        <f t="shared" si="9"/>
        <v>GoldFSE Novosibirsk Refinery</v>
      </c>
    </row>
    <row r="77" spans="1:11">
      <c r="A77" s="283" t="s">
        <v>1153</v>
      </c>
      <c r="B77" s="283" t="s">
        <v>14136</v>
      </c>
      <c r="C77" s="283" t="s">
        <v>14136</v>
      </c>
      <c r="D77" s="283" t="s">
        <v>1115</v>
      </c>
      <c r="E77" s="283" t="s">
        <v>14137</v>
      </c>
      <c r="F77" s="249" t="s">
        <v>13577</v>
      </c>
      <c r="G77" s="249"/>
      <c r="H77" s="283" t="s">
        <v>14181</v>
      </c>
      <c r="I77" s="283" t="s">
        <v>2723</v>
      </c>
      <c r="J77" s="250" t="str">
        <f t="shared" si="8"/>
        <v>GoldFujairah Gold FZC</v>
      </c>
      <c r="K77" s="250" t="str">
        <f t="shared" si="9"/>
        <v>GoldFujairah Gold FZC</v>
      </c>
    </row>
    <row r="78" spans="1:11">
      <c r="A78" s="283" t="s">
        <v>1153</v>
      </c>
      <c r="B78" s="283" t="s">
        <v>24</v>
      </c>
      <c r="C78" s="283" t="s">
        <v>2642</v>
      </c>
      <c r="D78" s="283" t="s">
        <v>1123</v>
      </c>
      <c r="E78" s="283" t="s">
        <v>763</v>
      </c>
      <c r="F78" s="249" t="s">
        <v>13577</v>
      </c>
      <c r="G78" s="249"/>
      <c r="H78" s="283" t="s">
        <v>1723</v>
      </c>
      <c r="I78" s="283" t="s">
        <v>13965</v>
      </c>
      <c r="J78" s="250" t="str">
        <f t="shared" si="8"/>
        <v>GoldFujian Zijin mining stock company gold smelter</v>
      </c>
      <c r="K78" s="250" t="str">
        <f t="shared" si="9"/>
        <v>GoldFujian Zijin mining stock company gold smelter</v>
      </c>
    </row>
    <row r="79" spans="1:11">
      <c r="A79" s="283" t="s">
        <v>1153</v>
      </c>
      <c r="B79" s="283" t="s">
        <v>2643</v>
      </c>
      <c r="C79" s="283" t="s">
        <v>2643</v>
      </c>
      <c r="D79" s="283" t="s">
        <v>1129</v>
      </c>
      <c r="E79" s="283" t="s">
        <v>2421</v>
      </c>
      <c r="F79" s="249" t="s">
        <v>13577</v>
      </c>
      <c r="G79" s="249"/>
      <c r="H79" s="283" t="s">
        <v>2422</v>
      </c>
      <c r="I79" s="283" t="s">
        <v>2423</v>
      </c>
      <c r="J79" s="250" t="str">
        <f t="shared" si="8"/>
        <v>GoldGCC Gujrat Gold Centre Pvt. Ltd.</v>
      </c>
      <c r="K79" s="250" t="str">
        <f t="shared" si="9"/>
        <v>GoldGCC Gujrat Gold Centre Pvt. Ltd.</v>
      </c>
    </row>
    <row r="80" spans="1:11">
      <c r="A80" s="283" t="s">
        <v>1153</v>
      </c>
      <c r="B80" s="283" t="s">
        <v>1727</v>
      </c>
      <c r="C80" s="283" t="s">
        <v>1727</v>
      </c>
      <c r="D80" s="283" t="s">
        <v>2576</v>
      </c>
      <c r="E80" s="283" t="s">
        <v>1728</v>
      </c>
      <c r="F80" s="249" t="s">
        <v>13577</v>
      </c>
      <c r="G80" s="249"/>
      <c r="H80" s="283" t="s">
        <v>1568</v>
      </c>
      <c r="I80" s="283" t="s">
        <v>1569</v>
      </c>
      <c r="J80" s="250" t="str">
        <f t="shared" si="8"/>
        <v>GoldGeib Refining Corporation</v>
      </c>
      <c r="K80" s="250" t="str">
        <f t="shared" si="9"/>
        <v>GoldGeib Refining Corporation</v>
      </c>
    </row>
    <row r="81" spans="1:11">
      <c r="A81" s="283" t="s">
        <v>1153</v>
      </c>
      <c r="B81" s="283" t="s">
        <v>14213</v>
      </c>
      <c r="C81" s="283" t="s">
        <v>14213</v>
      </c>
      <c r="D81" s="283" t="s">
        <v>13350</v>
      </c>
      <c r="E81" s="283" t="s">
        <v>14236</v>
      </c>
      <c r="F81" s="249" t="s">
        <v>13577</v>
      </c>
      <c r="G81" s="249"/>
      <c r="H81" s="283" t="s">
        <v>14412</v>
      </c>
      <c r="I81" s="283" t="s">
        <v>5750</v>
      </c>
      <c r="J81" s="250" t="str">
        <f t="shared" si="8"/>
        <v>GoldGold Coast Refinery</v>
      </c>
      <c r="K81" s="250" t="str">
        <f t="shared" si="9"/>
        <v>GoldGold Coast Refinery</v>
      </c>
    </row>
    <row r="82" spans="1:11">
      <c r="A82" s="283" t="s">
        <v>1153</v>
      </c>
      <c r="B82" s="283" t="s">
        <v>25</v>
      </c>
      <c r="C82" s="283" t="s">
        <v>2268</v>
      </c>
      <c r="D82" s="283" t="s">
        <v>1123</v>
      </c>
      <c r="E82" s="283" t="s">
        <v>750</v>
      </c>
      <c r="F82" s="249" t="s">
        <v>13577</v>
      </c>
      <c r="G82" s="249"/>
      <c r="H82" s="283" t="s">
        <v>1687</v>
      </c>
      <c r="I82" s="283" t="s">
        <v>13967</v>
      </c>
      <c r="J82" s="250" t="str">
        <f t="shared" si="8"/>
        <v>GoldGold Mining in Shandong (Laizhou) Limited Company</v>
      </c>
      <c r="K82" s="250" t="str">
        <f t="shared" si="9"/>
        <v>GoldGold Mining in Shandong (Laizhou) Limited Company</v>
      </c>
    </row>
    <row r="83" spans="1:11">
      <c r="A83" s="283" t="s">
        <v>1153</v>
      </c>
      <c r="B83" s="283" t="s">
        <v>2642</v>
      </c>
      <c r="C83" s="283" t="s">
        <v>2642</v>
      </c>
      <c r="D83" s="283" t="s">
        <v>1123</v>
      </c>
      <c r="E83" s="283" t="s">
        <v>763</v>
      </c>
      <c r="F83" s="249" t="s">
        <v>13577</v>
      </c>
      <c r="G83" s="249"/>
      <c r="H83" s="283" t="s">
        <v>1723</v>
      </c>
      <c r="I83" s="283" t="s">
        <v>13965</v>
      </c>
      <c r="J83" s="250" t="str">
        <f t="shared" si="8"/>
        <v>GoldGold Refinery of Zijin Mining Group Co., Ltd.</v>
      </c>
      <c r="K83" s="250" t="str">
        <f t="shared" si="9"/>
        <v>GoldGold Refinery of Zijin Mining Group Co., Ltd.</v>
      </c>
    </row>
    <row r="84" spans="1:11">
      <c r="A84" s="283" t="s">
        <v>1153</v>
      </c>
      <c r="B84" s="283" t="s">
        <v>1700</v>
      </c>
      <c r="C84" s="283" t="s">
        <v>2328</v>
      </c>
      <c r="D84" s="283" t="s">
        <v>1123</v>
      </c>
      <c r="E84" s="283" t="s">
        <v>749</v>
      </c>
      <c r="F84" s="249" t="s">
        <v>13577</v>
      </c>
      <c r="G84" s="249"/>
      <c r="H84" s="283" t="s">
        <v>1691</v>
      </c>
      <c r="I84" s="283" t="s">
        <v>13973</v>
      </c>
      <c r="J84" s="250" t="str">
        <f t="shared" si="8"/>
        <v>GoldGreat Wall Precious Metals Co,. LTD.</v>
      </c>
      <c r="K84" s="250" t="str">
        <f t="shared" si="9"/>
        <v>GoldGreat Wall Precious Metals Co,. LTD.</v>
      </c>
    </row>
    <row r="85" spans="1:11">
      <c r="A85" s="283" t="s">
        <v>1153</v>
      </c>
      <c r="B85" s="283" t="s">
        <v>2328</v>
      </c>
      <c r="C85" s="283" t="s">
        <v>2328</v>
      </c>
      <c r="D85" s="283" t="s">
        <v>1123</v>
      </c>
      <c r="E85" s="283" t="s">
        <v>749</v>
      </c>
      <c r="F85" s="249" t="s">
        <v>13577</v>
      </c>
      <c r="G85" s="249"/>
      <c r="H85" s="283" t="s">
        <v>1691</v>
      </c>
      <c r="I85" s="283" t="s">
        <v>13973</v>
      </c>
      <c r="J85" s="250" t="str">
        <f t="shared" si="8"/>
        <v>GoldGreat Wall Precious Metals Co., Ltd. of CBPM</v>
      </c>
      <c r="K85" s="250" t="str">
        <f t="shared" si="9"/>
        <v>GoldGreat Wall Precious Metals Co., Ltd. of CBPM</v>
      </c>
    </row>
    <row r="86" spans="1:11">
      <c r="A86" s="283" t="s">
        <v>1153</v>
      </c>
      <c r="B86" s="283" t="s">
        <v>1726</v>
      </c>
      <c r="C86" s="283" t="s">
        <v>692</v>
      </c>
      <c r="D86" s="283" t="s">
        <v>1123</v>
      </c>
      <c r="E86" s="283" t="s">
        <v>693</v>
      </c>
      <c r="F86" s="249" t="s">
        <v>13577</v>
      </c>
      <c r="G86" s="249"/>
      <c r="H86" s="283" t="s">
        <v>1725</v>
      </c>
      <c r="I86" s="283" t="s">
        <v>13971</v>
      </c>
      <c r="J86" s="250" t="str">
        <f t="shared" si="8"/>
        <v>GoldGuangdong Gaoyao Co</v>
      </c>
      <c r="K86" s="250" t="str">
        <f t="shared" si="9"/>
        <v>GoldGuangdong Gaoyao Co</v>
      </c>
    </row>
    <row r="87" spans="1:11">
      <c r="A87" s="283" t="s">
        <v>1153</v>
      </c>
      <c r="B87" s="283" t="s">
        <v>692</v>
      </c>
      <c r="C87" s="283" t="s">
        <v>692</v>
      </c>
      <c r="D87" s="283" t="s">
        <v>1123</v>
      </c>
      <c r="E87" s="283" t="s">
        <v>693</v>
      </c>
      <c r="F87" s="249" t="s">
        <v>13577</v>
      </c>
      <c r="G87" s="249"/>
      <c r="H87" s="283" t="s">
        <v>1725</v>
      </c>
      <c r="I87" s="283" t="s">
        <v>13971</v>
      </c>
      <c r="J87" s="250" t="str">
        <f t="shared" si="8"/>
        <v>GoldGuangdong Jinding Gold Limited</v>
      </c>
      <c r="K87" s="250" t="str">
        <f t="shared" si="9"/>
        <v>GoldGuangdong Jinding Gold Limited</v>
      </c>
    </row>
    <row r="88" spans="1:11">
      <c r="A88" s="283" t="s">
        <v>1153</v>
      </c>
      <c r="B88" s="283" t="s">
        <v>2420</v>
      </c>
      <c r="C88" s="283" t="s">
        <v>2643</v>
      </c>
      <c r="D88" s="283" t="s">
        <v>1129</v>
      </c>
      <c r="E88" s="283" t="s">
        <v>2421</v>
      </c>
      <c r="F88" s="249" t="s">
        <v>13577</v>
      </c>
      <c r="G88" s="249"/>
      <c r="H88" s="283" t="s">
        <v>2422</v>
      </c>
      <c r="I88" s="283" t="s">
        <v>2423</v>
      </c>
      <c r="J88" s="250" t="str">
        <f t="shared" si="8"/>
        <v>GoldGujarat Gold Centre</v>
      </c>
      <c r="K88" s="250" t="str">
        <f t="shared" si="9"/>
        <v>GoldGujarat Gold Centre</v>
      </c>
    </row>
    <row r="89" spans="1:11">
      <c r="A89" s="283" t="s">
        <v>1153</v>
      </c>
      <c r="B89" s="283" t="s">
        <v>1613</v>
      </c>
      <c r="C89" s="283" t="s">
        <v>1613</v>
      </c>
      <c r="D89" s="283" t="s">
        <v>1123</v>
      </c>
      <c r="E89" s="283" t="s">
        <v>1614</v>
      </c>
      <c r="F89" s="249" t="s">
        <v>13577</v>
      </c>
      <c r="G89" s="249"/>
      <c r="H89" s="283" t="s">
        <v>1615</v>
      </c>
      <c r="I89" s="283" t="s">
        <v>13967</v>
      </c>
      <c r="J89" s="250" t="str">
        <f t="shared" si="8"/>
        <v>GoldGuoda Safina High-Tech Environmental Refinery Co., Ltd.</v>
      </c>
      <c r="K89" s="250" t="str">
        <f t="shared" si="9"/>
        <v>GoldGuoda Safina High-Tech Environmental Refinery Co., Ltd.</v>
      </c>
    </row>
    <row r="90" spans="1:11">
      <c r="A90" s="283" t="s">
        <v>1153</v>
      </c>
      <c r="B90" s="283" t="s">
        <v>404</v>
      </c>
      <c r="C90" s="283" t="s">
        <v>404</v>
      </c>
      <c r="D90" s="283" t="s">
        <v>1123</v>
      </c>
      <c r="E90" s="283" t="s">
        <v>405</v>
      </c>
      <c r="F90" s="249" t="s">
        <v>13577</v>
      </c>
      <c r="G90" s="249"/>
      <c r="H90" s="283" t="s">
        <v>1617</v>
      </c>
      <c r="I90" s="283" t="s">
        <v>13963</v>
      </c>
      <c r="J90" s="250" t="str">
        <f t="shared" si="8"/>
        <v>GoldHangzhou Fuchunjiang Smelting Co., Ltd.</v>
      </c>
      <c r="K90" s="250" t="str">
        <f t="shared" si="9"/>
        <v>GoldHangzhou Fuchunjiang Smelting Co., Ltd.</v>
      </c>
    </row>
    <row r="91" spans="1:11">
      <c r="A91" s="283" t="s">
        <v>1153</v>
      </c>
      <c r="B91" s="283" t="s">
        <v>2644</v>
      </c>
      <c r="C91" s="283" t="s">
        <v>14214</v>
      </c>
      <c r="D91" s="283" t="s">
        <v>1134</v>
      </c>
      <c r="E91" s="283" t="s">
        <v>2645</v>
      </c>
      <c r="F91" s="249" t="s">
        <v>13577</v>
      </c>
      <c r="G91" s="249"/>
      <c r="H91" s="283" t="s">
        <v>2646</v>
      </c>
      <c r="I91" s="283" t="s">
        <v>13197</v>
      </c>
      <c r="J91" s="250" t="str">
        <f t="shared" si="8"/>
        <v>GoldHeeSung Metal Ltd.</v>
      </c>
      <c r="K91" s="250" t="str">
        <f t="shared" si="9"/>
        <v>GoldHeeSung Metal Ltd.</v>
      </c>
    </row>
    <row r="92" spans="1:11">
      <c r="A92" s="283" t="s">
        <v>1153</v>
      </c>
      <c r="B92" s="283" t="s">
        <v>1062</v>
      </c>
      <c r="C92" s="283" t="s">
        <v>1062</v>
      </c>
      <c r="D92" s="283" t="s">
        <v>1124</v>
      </c>
      <c r="E92" s="283" t="s">
        <v>694</v>
      </c>
      <c r="F92" s="249" t="s">
        <v>13577</v>
      </c>
      <c r="G92" s="249"/>
      <c r="H92" s="283" t="s">
        <v>1572</v>
      </c>
      <c r="I92" s="283" t="s">
        <v>1573</v>
      </c>
      <c r="J92" s="250" t="str">
        <f t="shared" si="8"/>
        <v>GoldHeimerle + Meule GmbH</v>
      </c>
      <c r="K92" s="250" t="str">
        <f t="shared" si="9"/>
        <v>GoldHeimerle + Meule GmbH</v>
      </c>
    </row>
    <row r="93" spans="1:11">
      <c r="A93" s="283" t="s">
        <v>1153</v>
      </c>
      <c r="B93" s="283" t="s">
        <v>14215</v>
      </c>
      <c r="C93" s="283" t="s">
        <v>1348</v>
      </c>
      <c r="D93" s="283" t="s">
        <v>1123</v>
      </c>
      <c r="E93" s="283" t="s">
        <v>762</v>
      </c>
      <c r="F93" s="249" t="s">
        <v>13577</v>
      </c>
      <c r="G93" s="249"/>
      <c r="H93" s="283" t="s">
        <v>1720</v>
      </c>
      <c r="I93" s="283" t="s">
        <v>13968</v>
      </c>
      <c r="J93" s="250" t="str">
        <f t="shared" si="8"/>
        <v>GoldHenan Zhongyuan Gold Refinery Co., Ltd.</v>
      </c>
      <c r="K93" s="250" t="str">
        <f t="shared" si="9"/>
        <v>GoldHenan Zhongyuan Gold Refinery Co., Ltd.</v>
      </c>
    </row>
    <row r="94" spans="1:11">
      <c r="A94" s="283" t="s">
        <v>1153</v>
      </c>
      <c r="B94" s="283" t="s">
        <v>14216</v>
      </c>
      <c r="C94" s="283" t="s">
        <v>1348</v>
      </c>
      <c r="D94" s="283" t="s">
        <v>1123</v>
      </c>
      <c r="E94" s="283" t="s">
        <v>762</v>
      </c>
      <c r="F94" s="249" t="s">
        <v>13577</v>
      </c>
      <c r="G94" s="249"/>
      <c r="H94" s="283" t="s">
        <v>1720</v>
      </c>
      <c r="I94" s="283" t="s">
        <v>13968</v>
      </c>
      <c r="J94" s="250" t="str">
        <f t="shared" si="8"/>
        <v>GoldHenan Zhongyuan Gold Smelter of Zhongjin Gold Co. Ltd.</v>
      </c>
      <c r="K94" s="250" t="str">
        <f t="shared" si="9"/>
        <v>GoldHenan Zhongyuan Gold Smelter of Zhongjin Gold Co. Ltd.</v>
      </c>
    </row>
    <row r="95" spans="1:11">
      <c r="A95" s="283" t="s">
        <v>1153</v>
      </c>
      <c r="B95" s="283" t="s">
        <v>14217</v>
      </c>
      <c r="C95" s="283" t="s">
        <v>1348</v>
      </c>
      <c r="D95" s="283" t="s">
        <v>1123</v>
      </c>
      <c r="E95" s="283" t="s">
        <v>762</v>
      </c>
      <c r="F95" s="249" t="s">
        <v>13577</v>
      </c>
      <c r="G95" s="249"/>
      <c r="H95" s="283" t="s">
        <v>1720</v>
      </c>
      <c r="I95" s="283" t="s">
        <v>13968</v>
      </c>
      <c r="J95" s="250" t="str">
        <f t="shared" si="8"/>
        <v>GoldHenan Zhongyuan Gold Smelter of Zhongjin Gold Corporation Limited</v>
      </c>
      <c r="K95" s="250" t="str">
        <f t="shared" si="9"/>
        <v>GoldHenan Zhongyuan Gold Smelter of Zhongjin Gold Corporation Limited</v>
      </c>
    </row>
    <row r="96" spans="1:11">
      <c r="A96" s="283" t="s">
        <v>1153</v>
      </c>
      <c r="B96" s="283" t="s">
        <v>56</v>
      </c>
      <c r="C96" s="283" t="s">
        <v>2647</v>
      </c>
      <c r="D96" s="283" t="s">
        <v>1123</v>
      </c>
      <c r="E96" s="283" t="s">
        <v>695</v>
      </c>
      <c r="F96" s="249" t="s">
        <v>13577</v>
      </c>
      <c r="G96" s="249"/>
      <c r="H96" s="283" t="s">
        <v>1618</v>
      </c>
      <c r="I96" s="283" t="s">
        <v>14194</v>
      </c>
      <c r="J96" s="250" t="str">
        <f t="shared" si="8"/>
        <v>GoldHeraeus Ltd. Hong Kong</v>
      </c>
      <c r="K96" s="250" t="str">
        <f t="shared" si="9"/>
        <v>GoldHeraeus Ltd. Hong Kong</v>
      </c>
    </row>
    <row r="97" spans="1:11">
      <c r="A97" s="283" t="s">
        <v>1153</v>
      </c>
      <c r="B97" s="283" t="s">
        <v>2647</v>
      </c>
      <c r="C97" s="283" t="s">
        <v>2647</v>
      </c>
      <c r="D97" s="283" t="s">
        <v>1123</v>
      </c>
      <c r="E97" s="283" t="s">
        <v>695</v>
      </c>
      <c r="F97" s="249" t="s">
        <v>13577</v>
      </c>
      <c r="G97" s="249"/>
      <c r="H97" s="283" t="s">
        <v>1618</v>
      </c>
      <c r="I97" s="283" t="s">
        <v>14194</v>
      </c>
      <c r="J97" s="250" t="str">
        <f t="shared" si="8"/>
        <v>GoldHeraeus Metals Hong Kong Ltd.</v>
      </c>
      <c r="K97" s="250" t="str">
        <f t="shared" si="9"/>
        <v>GoldHeraeus Metals Hong Kong Ltd.</v>
      </c>
    </row>
    <row r="98" spans="1:11">
      <c r="A98" s="283" t="s">
        <v>1153</v>
      </c>
      <c r="B98" s="283" t="s">
        <v>1250</v>
      </c>
      <c r="C98" s="283" t="s">
        <v>1250</v>
      </c>
      <c r="D98" s="283" t="s">
        <v>1124</v>
      </c>
      <c r="E98" s="283" t="s">
        <v>696</v>
      </c>
      <c r="F98" s="249" t="s">
        <v>13577</v>
      </c>
      <c r="G98" s="249"/>
      <c r="H98" s="283" t="s">
        <v>1619</v>
      </c>
      <c r="I98" s="283" t="s">
        <v>4397</v>
      </c>
      <c r="J98" s="250" t="str">
        <f t="shared" si="8"/>
        <v>GoldHeraeus Precious Metals GmbH &amp; Co. KG</v>
      </c>
      <c r="K98" s="250" t="str">
        <f t="shared" si="9"/>
        <v>GoldHeraeus Precious Metals GmbH &amp; Co. KG</v>
      </c>
    </row>
    <row r="99" spans="1:11">
      <c r="A99" s="283" t="s">
        <v>1153</v>
      </c>
      <c r="B99" s="283" t="s">
        <v>2324</v>
      </c>
      <c r="C99" s="283" t="s">
        <v>2324</v>
      </c>
      <c r="D99" s="283" t="s">
        <v>1123</v>
      </c>
      <c r="E99" s="283" t="s">
        <v>697</v>
      </c>
      <c r="F99" s="249" t="s">
        <v>13577</v>
      </c>
      <c r="G99" s="249"/>
      <c r="H99" s="283" t="s">
        <v>2238</v>
      </c>
      <c r="I99" s="283" t="s">
        <v>13970</v>
      </c>
      <c r="J99" s="250" t="str">
        <f t="shared" si="8"/>
        <v>GoldHunan Chenzhou Mining Co., Ltd.</v>
      </c>
      <c r="K99" s="250" t="str">
        <f t="shared" si="9"/>
        <v>GoldHunan Chenzhou Mining Co., Ltd.</v>
      </c>
    </row>
    <row r="100" spans="1:11">
      <c r="A100" s="283" t="s">
        <v>1153</v>
      </c>
      <c r="B100" s="283" t="s">
        <v>1400</v>
      </c>
      <c r="C100" s="283" t="s">
        <v>2324</v>
      </c>
      <c r="D100" s="283" t="s">
        <v>1123</v>
      </c>
      <c r="E100" s="283" t="s">
        <v>697</v>
      </c>
      <c r="F100" s="249" t="s">
        <v>13577</v>
      </c>
      <c r="G100" s="249"/>
      <c r="H100" s="283" t="s">
        <v>2238</v>
      </c>
      <c r="I100" s="283" t="s">
        <v>13970</v>
      </c>
      <c r="J100" s="250" t="str">
        <f t="shared" si="8"/>
        <v>GoldHunan Chenzhou Mining Group Co., Ltd.</v>
      </c>
      <c r="K100" s="250" t="str">
        <f t="shared" si="9"/>
        <v>GoldHunan Chenzhou Mining Group Co., Ltd.</v>
      </c>
    </row>
    <row r="101" spans="1:11">
      <c r="A101" s="283" t="s">
        <v>1153</v>
      </c>
      <c r="B101" s="283" t="s">
        <v>1621</v>
      </c>
      <c r="C101" s="283" t="s">
        <v>2324</v>
      </c>
      <c r="D101" s="283" t="s">
        <v>1123</v>
      </c>
      <c r="E101" s="283" t="s">
        <v>697</v>
      </c>
      <c r="F101" s="249" t="s">
        <v>13577</v>
      </c>
      <c r="G101" s="249"/>
      <c r="H101" s="283" t="s">
        <v>2238</v>
      </c>
      <c r="I101" s="283" t="s">
        <v>13970</v>
      </c>
      <c r="J101" s="250" t="str">
        <f t="shared" si="8"/>
        <v>GoldHunan Chenzhou Mining Industry Co. Ltd.</v>
      </c>
      <c r="K101" s="250" t="str">
        <f t="shared" si="9"/>
        <v>GoldHunan Chenzhou Mining Industry Co. Ltd.</v>
      </c>
    </row>
    <row r="102" spans="1:11">
      <c r="A102" s="283" t="s">
        <v>1153</v>
      </c>
      <c r="B102" s="283" t="s">
        <v>13512</v>
      </c>
      <c r="C102" s="283" t="s">
        <v>13512</v>
      </c>
      <c r="D102" s="283" t="s">
        <v>1123</v>
      </c>
      <c r="E102" s="283" t="s">
        <v>13513</v>
      </c>
      <c r="F102" s="249" t="s">
        <v>13577</v>
      </c>
      <c r="G102" s="249"/>
      <c r="H102" s="283" t="s">
        <v>1813</v>
      </c>
      <c r="I102" s="283" t="s">
        <v>13970</v>
      </c>
      <c r="J102" s="250" t="str">
        <f t="shared" si="8"/>
        <v>GoldHunan Guiyang yinxing Nonferrous Smelting Co., Ltd.</v>
      </c>
      <c r="K102" s="250" t="str">
        <f t="shared" si="9"/>
        <v>GoldHunan Guiyang yinxing Nonferrous Smelting Co., Ltd.</v>
      </c>
    </row>
    <row r="103" spans="1:11">
      <c r="A103" s="283" t="s">
        <v>1153</v>
      </c>
      <c r="B103" s="283" t="s">
        <v>13514</v>
      </c>
      <c r="C103" s="283" t="s">
        <v>13512</v>
      </c>
      <c r="D103" s="283" t="s">
        <v>1123</v>
      </c>
      <c r="E103" s="283" t="s">
        <v>13513</v>
      </c>
      <c r="F103" s="249" t="s">
        <v>13577</v>
      </c>
      <c r="G103" s="249"/>
      <c r="H103" s="283" t="s">
        <v>1813</v>
      </c>
      <c r="I103" s="283" t="s">
        <v>13970</v>
      </c>
      <c r="J103" s="250" t="str">
        <f t="shared" ref="J103:J132" si="10">A103&amp;B103</f>
        <v>GoldHunan Yu Teng Non-Ferrous Metals Co., Ltd.</v>
      </c>
      <c r="K103" s="250" t="str">
        <f t="shared" ref="K103:K132" si="11">A103&amp;B103</f>
        <v>GoldHunan Yu Teng Non-Ferrous Metals Co., Ltd.</v>
      </c>
    </row>
    <row r="104" spans="1:11">
      <c r="A104" s="283" t="s">
        <v>1153</v>
      </c>
      <c r="B104" s="283" t="s">
        <v>2648</v>
      </c>
      <c r="C104" s="283" t="s">
        <v>2648</v>
      </c>
      <c r="D104" s="283" t="s">
        <v>1134</v>
      </c>
      <c r="E104" s="283" t="s">
        <v>698</v>
      </c>
      <c r="F104" s="249" t="s">
        <v>13577</v>
      </c>
      <c r="G104" s="249"/>
      <c r="H104" s="283" t="s">
        <v>1622</v>
      </c>
      <c r="I104" s="283" t="s">
        <v>13202</v>
      </c>
      <c r="J104" s="250" t="str">
        <f t="shared" si="10"/>
        <v>GoldHwaSeong CJ CO., LTD.</v>
      </c>
      <c r="K104" s="250" t="str">
        <f t="shared" si="11"/>
        <v>GoldHwaSeong CJ CO., LTD.</v>
      </c>
    </row>
    <row r="105" spans="1:11">
      <c r="A105" s="283" t="s">
        <v>1153</v>
      </c>
      <c r="B105" s="283" t="s">
        <v>2424</v>
      </c>
      <c r="C105" s="283" t="s">
        <v>2424</v>
      </c>
      <c r="D105" s="283" t="s">
        <v>1123</v>
      </c>
      <c r="E105" s="283" t="s">
        <v>699</v>
      </c>
      <c r="F105" s="249" t="s">
        <v>13577</v>
      </c>
      <c r="G105" s="249"/>
      <c r="H105" s="283" t="s">
        <v>1623</v>
      </c>
      <c r="I105" s="283" t="s">
        <v>13949</v>
      </c>
      <c r="J105" s="250" t="str">
        <f t="shared" si="10"/>
        <v>GoldInner Mongolia Qiankun Gold and Silver Refinery Share Co., Ltd.</v>
      </c>
      <c r="K105" s="250" t="str">
        <f t="shared" si="11"/>
        <v>GoldInner Mongolia Qiankun Gold and Silver Refinery Share Co., Ltd.</v>
      </c>
    </row>
    <row r="106" spans="1:11">
      <c r="A106" s="283" t="s">
        <v>1153</v>
      </c>
      <c r="B106" s="283" t="s">
        <v>14138</v>
      </c>
      <c r="C106" s="283" t="s">
        <v>14138</v>
      </c>
      <c r="D106" s="283" t="s">
        <v>1115</v>
      </c>
      <c r="E106" s="283" t="s">
        <v>14139</v>
      </c>
      <c r="F106" s="249" t="s">
        <v>13577</v>
      </c>
      <c r="G106" s="249"/>
      <c r="H106" s="283" t="s">
        <v>1739</v>
      </c>
      <c r="I106" s="283" t="s">
        <v>2725</v>
      </c>
      <c r="J106" s="250" t="str">
        <f t="shared" si="10"/>
        <v>GoldInternational Precious Metal Refiners</v>
      </c>
      <c r="K106" s="250" t="str">
        <f t="shared" si="11"/>
        <v>GoldInternational Precious Metal Refiners</v>
      </c>
    </row>
    <row r="107" spans="1:11">
      <c r="A107" s="283" t="s">
        <v>1153</v>
      </c>
      <c r="B107" s="283" t="s">
        <v>1251</v>
      </c>
      <c r="C107" s="283" t="s">
        <v>1251</v>
      </c>
      <c r="D107" s="283" t="s">
        <v>1131</v>
      </c>
      <c r="E107" s="283" t="s">
        <v>700</v>
      </c>
      <c r="F107" s="249" t="s">
        <v>13577</v>
      </c>
      <c r="G107" s="249"/>
      <c r="H107" s="283" t="s">
        <v>1624</v>
      </c>
      <c r="I107" s="283" t="s">
        <v>1610</v>
      </c>
      <c r="J107" s="250" t="str">
        <f t="shared" si="10"/>
        <v>GoldIshifuku Metal Industry Co., Ltd.</v>
      </c>
      <c r="K107" s="250" t="str">
        <f t="shared" si="11"/>
        <v>GoldIshifuku Metal Industry Co., Ltd.</v>
      </c>
    </row>
    <row r="108" spans="1:11">
      <c r="A108" s="283" t="s">
        <v>1153</v>
      </c>
      <c r="B108" s="283" t="s">
        <v>1258</v>
      </c>
      <c r="C108" s="283" t="s">
        <v>1258</v>
      </c>
      <c r="D108" s="283" t="s">
        <v>912</v>
      </c>
      <c r="E108" s="283" t="s">
        <v>701</v>
      </c>
      <c r="F108" s="249" t="s">
        <v>13577</v>
      </c>
      <c r="G108" s="249"/>
      <c r="H108" s="283" t="s">
        <v>1625</v>
      </c>
      <c r="I108" s="283" t="s">
        <v>11593</v>
      </c>
      <c r="J108" s="250" t="str">
        <f t="shared" si="10"/>
        <v>GoldIstanbul Gold Refinery</v>
      </c>
      <c r="K108" s="250" t="str">
        <f t="shared" si="11"/>
        <v>GoldIstanbul Gold Refinery</v>
      </c>
    </row>
    <row r="109" spans="1:11">
      <c r="A109" s="283" t="s">
        <v>1153</v>
      </c>
      <c r="B109" s="283" t="s">
        <v>2649</v>
      </c>
      <c r="C109" s="283" t="s">
        <v>2649</v>
      </c>
      <c r="D109" s="283" t="s">
        <v>1130</v>
      </c>
      <c r="E109" s="283" t="s">
        <v>2650</v>
      </c>
      <c r="F109" s="249" t="s">
        <v>13577</v>
      </c>
      <c r="G109" s="249"/>
      <c r="H109" s="283" t="s">
        <v>1599</v>
      </c>
      <c r="I109" s="283" t="s">
        <v>6691</v>
      </c>
      <c r="J109" s="250" t="str">
        <f t="shared" si="10"/>
        <v>GoldItalpreziosi</v>
      </c>
      <c r="K109" s="250" t="str">
        <f t="shared" si="11"/>
        <v>GoldItalpreziosi</v>
      </c>
    </row>
    <row r="110" spans="1:11">
      <c r="A110" s="283" t="s">
        <v>1153</v>
      </c>
      <c r="B110" s="283" t="s">
        <v>14218</v>
      </c>
      <c r="C110" s="283" t="s">
        <v>14218</v>
      </c>
      <c r="D110" s="283" t="s">
        <v>1129</v>
      </c>
      <c r="E110" s="283" t="s">
        <v>14237</v>
      </c>
      <c r="F110" s="249" t="s">
        <v>13577</v>
      </c>
      <c r="G110" s="249"/>
      <c r="H110" s="283" t="s">
        <v>14252</v>
      </c>
      <c r="I110" s="283" t="s">
        <v>6396</v>
      </c>
      <c r="J110" s="250" t="str">
        <f t="shared" si="10"/>
        <v>GoldJALAN &amp; Company</v>
      </c>
      <c r="K110" s="250" t="str">
        <f t="shared" si="11"/>
        <v>GoldJALAN &amp; Company</v>
      </c>
    </row>
    <row r="111" spans="1:11">
      <c r="A111" s="283" t="s">
        <v>1153</v>
      </c>
      <c r="B111" s="283" t="s">
        <v>931</v>
      </c>
      <c r="C111" s="283" t="s">
        <v>931</v>
      </c>
      <c r="D111" s="283" t="s">
        <v>1131</v>
      </c>
      <c r="E111" s="283" t="s">
        <v>702</v>
      </c>
      <c r="F111" s="249" t="s">
        <v>13577</v>
      </c>
      <c r="G111" s="249"/>
      <c r="H111" s="283" t="s">
        <v>1626</v>
      </c>
      <c r="I111" s="283" t="s">
        <v>1626</v>
      </c>
      <c r="J111" s="250" t="str">
        <f t="shared" si="10"/>
        <v>GoldJapan Mint</v>
      </c>
      <c r="K111" s="250" t="str">
        <f t="shared" si="11"/>
        <v>GoldJapan Mint</v>
      </c>
    </row>
    <row r="112" spans="1:11">
      <c r="A112" s="283" t="s">
        <v>1153</v>
      </c>
      <c r="B112" s="283" t="s">
        <v>1628</v>
      </c>
      <c r="C112" s="283" t="s">
        <v>2425</v>
      </c>
      <c r="D112" s="283" t="s">
        <v>1123</v>
      </c>
      <c r="E112" s="283" t="s">
        <v>703</v>
      </c>
      <c r="F112" s="249" t="s">
        <v>13577</v>
      </c>
      <c r="G112" s="249"/>
      <c r="H112" s="283" t="s">
        <v>1627</v>
      </c>
      <c r="I112" s="283" t="s">
        <v>13966</v>
      </c>
      <c r="J112" s="250" t="str">
        <f t="shared" si="10"/>
        <v>GoldJCC</v>
      </c>
      <c r="K112" s="250" t="str">
        <f t="shared" si="11"/>
        <v>GoldJCC</v>
      </c>
    </row>
    <row r="113" spans="1:11">
      <c r="A113" s="283" t="s">
        <v>1153</v>
      </c>
      <c r="B113" s="283" t="s">
        <v>2425</v>
      </c>
      <c r="C113" s="283" t="s">
        <v>2425</v>
      </c>
      <c r="D113" s="283" t="s">
        <v>1123</v>
      </c>
      <c r="E113" s="283" t="s">
        <v>703</v>
      </c>
      <c r="F113" s="249" t="s">
        <v>13577</v>
      </c>
      <c r="G113" s="249"/>
      <c r="H113" s="283" t="s">
        <v>1627</v>
      </c>
      <c r="I113" s="283" t="s">
        <v>13966</v>
      </c>
      <c r="J113" s="250" t="str">
        <f t="shared" si="10"/>
        <v>GoldJiangxi Copper Co., Ltd.</v>
      </c>
      <c r="K113" s="250" t="str">
        <f t="shared" si="11"/>
        <v>GoldJiangxi Copper Co., Ltd.</v>
      </c>
    </row>
    <row r="114" spans="1:11">
      <c r="A114" s="283" t="s">
        <v>1153</v>
      </c>
      <c r="B114" s="283" t="s">
        <v>1042</v>
      </c>
      <c r="C114" s="283" t="s">
        <v>2411</v>
      </c>
      <c r="D114" s="283" t="s">
        <v>1120</v>
      </c>
      <c r="E114" s="283" t="s">
        <v>705</v>
      </c>
      <c r="F114" s="249" t="s">
        <v>13577</v>
      </c>
      <c r="G114" s="249"/>
      <c r="H114" s="283" t="s">
        <v>1632</v>
      </c>
      <c r="I114" s="283" t="s">
        <v>1633</v>
      </c>
      <c r="J114" s="250" t="str">
        <f t="shared" si="10"/>
        <v>GoldJohnson Matthey Canada</v>
      </c>
      <c r="K114" s="250" t="str">
        <f t="shared" si="11"/>
        <v>GoldJohnson Matthey Canada</v>
      </c>
    </row>
    <row r="115" spans="1:11">
      <c r="A115" s="283" t="s">
        <v>1153</v>
      </c>
      <c r="B115" s="283" t="s">
        <v>2250</v>
      </c>
      <c r="C115" s="283" t="s">
        <v>2309</v>
      </c>
      <c r="D115" s="283" t="s">
        <v>2576</v>
      </c>
      <c r="E115" s="283" t="s">
        <v>704</v>
      </c>
      <c r="F115" s="249" t="s">
        <v>13577</v>
      </c>
      <c r="G115" s="249"/>
      <c r="H115" s="283" t="s">
        <v>1629</v>
      </c>
      <c r="I115" s="283" t="s">
        <v>1630</v>
      </c>
      <c r="J115" s="250" t="str">
        <f t="shared" si="10"/>
        <v>GoldJohnson Matthey Inc.</v>
      </c>
      <c r="K115" s="250" t="str">
        <f t="shared" si="11"/>
        <v>GoldJohnson Matthey Inc.</v>
      </c>
    </row>
    <row r="116" spans="1:11">
      <c r="A116" s="283" t="s">
        <v>1153</v>
      </c>
      <c r="B116" s="283" t="s">
        <v>1631</v>
      </c>
      <c r="C116" s="283" t="s">
        <v>2309</v>
      </c>
      <c r="D116" s="283" t="s">
        <v>2576</v>
      </c>
      <c r="E116" s="283" t="s">
        <v>704</v>
      </c>
      <c r="F116" s="249" t="s">
        <v>13577</v>
      </c>
      <c r="G116" s="249"/>
      <c r="H116" s="283" t="s">
        <v>1629</v>
      </c>
      <c r="I116" s="283" t="s">
        <v>1630</v>
      </c>
      <c r="J116" s="250" t="str">
        <f t="shared" si="10"/>
        <v>GoldJohnson Matthey Inc. (USA)</v>
      </c>
      <c r="K116" s="250" t="str">
        <f t="shared" si="11"/>
        <v>GoldJohnson Matthey Inc. (USA)</v>
      </c>
    </row>
    <row r="117" spans="1:11">
      <c r="A117" s="283" t="s">
        <v>1153</v>
      </c>
      <c r="B117" s="283" t="s">
        <v>2251</v>
      </c>
      <c r="C117" s="283" t="s">
        <v>2411</v>
      </c>
      <c r="D117" s="283" t="s">
        <v>1120</v>
      </c>
      <c r="E117" s="283" t="s">
        <v>705</v>
      </c>
      <c r="F117" s="249" t="s">
        <v>13577</v>
      </c>
      <c r="G117" s="249"/>
      <c r="H117" s="283" t="s">
        <v>1632</v>
      </c>
      <c r="I117" s="283" t="s">
        <v>1633</v>
      </c>
      <c r="J117" s="250" t="str">
        <f t="shared" si="10"/>
        <v>GoldJohnson Matthey Limited</v>
      </c>
      <c r="K117" s="250" t="str">
        <f t="shared" si="11"/>
        <v>GoldJohnson Matthey Limited</v>
      </c>
    </row>
    <row r="118" spans="1:11">
      <c r="A118" s="283" t="s">
        <v>1153</v>
      </c>
      <c r="B118" s="283" t="s">
        <v>932</v>
      </c>
      <c r="C118" s="283" t="s">
        <v>932</v>
      </c>
      <c r="D118" s="283" t="s">
        <v>906</v>
      </c>
      <c r="E118" s="283" t="s">
        <v>706</v>
      </c>
      <c r="F118" s="249" t="s">
        <v>13577</v>
      </c>
      <c r="G118" s="249"/>
      <c r="H118" s="283" t="s">
        <v>1634</v>
      </c>
      <c r="I118" s="283" t="s">
        <v>10268</v>
      </c>
      <c r="J118" s="250" t="str">
        <f t="shared" si="10"/>
        <v>GoldJSC Ekaterinburg Non-Ferrous Metal Processing Plant</v>
      </c>
      <c r="K118" s="250" t="str">
        <f t="shared" si="11"/>
        <v>GoldJSC Ekaterinburg Non-Ferrous Metal Processing Plant</v>
      </c>
    </row>
    <row r="119" spans="1:11">
      <c r="A119" s="283" t="s">
        <v>1153</v>
      </c>
      <c r="B119" s="283" t="s">
        <v>1430</v>
      </c>
      <c r="C119" s="283" t="s">
        <v>1430</v>
      </c>
      <c r="D119" s="283" t="s">
        <v>906</v>
      </c>
      <c r="E119" s="283" t="s">
        <v>707</v>
      </c>
      <c r="F119" s="249" t="s">
        <v>13577</v>
      </c>
      <c r="G119" s="249"/>
      <c r="H119" s="283" t="s">
        <v>1634</v>
      </c>
      <c r="I119" s="283" t="s">
        <v>10268</v>
      </c>
      <c r="J119" s="250" t="str">
        <f t="shared" si="10"/>
        <v>GoldJSC Uralelectromed</v>
      </c>
      <c r="K119" s="250" t="str">
        <f t="shared" si="11"/>
        <v>GoldJSC Uralelectromed</v>
      </c>
    </row>
    <row r="120" spans="1:11">
      <c r="A120" s="283" t="s">
        <v>1153</v>
      </c>
      <c r="B120" s="283" t="s">
        <v>57</v>
      </c>
      <c r="C120" s="283" t="s">
        <v>57</v>
      </c>
      <c r="D120" s="283" t="s">
        <v>1131</v>
      </c>
      <c r="E120" s="283" t="s">
        <v>708</v>
      </c>
      <c r="F120" s="249" t="s">
        <v>13577</v>
      </c>
      <c r="G120" s="249"/>
      <c r="H120" s="283" t="s">
        <v>2496</v>
      </c>
      <c r="I120" s="283" t="s">
        <v>6885</v>
      </c>
      <c r="J120" s="250" t="str">
        <f t="shared" si="10"/>
        <v>GoldJX Nippon Mining &amp; Metals Co., Ltd.</v>
      </c>
      <c r="K120" s="250" t="str">
        <f t="shared" si="11"/>
        <v>GoldJX Nippon Mining &amp; Metals Co., Ltd.</v>
      </c>
    </row>
    <row r="121" spans="1:11">
      <c r="A121" s="283" t="s">
        <v>1153</v>
      </c>
      <c r="B121" s="283" t="s">
        <v>1742</v>
      </c>
      <c r="C121" s="283" t="s">
        <v>1742</v>
      </c>
      <c r="D121" s="283" t="s">
        <v>1115</v>
      </c>
      <c r="E121" s="283" t="s">
        <v>1743</v>
      </c>
      <c r="F121" s="249" t="s">
        <v>13577</v>
      </c>
      <c r="G121" s="249"/>
      <c r="H121" s="283" t="s">
        <v>1739</v>
      </c>
      <c r="I121" s="283" t="s">
        <v>2725</v>
      </c>
      <c r="J121" s="250" t="str">
        <f t="shared" si="10"/>
        <v>GoldKaloti Precious Metals</v>
      </c>
      <c r="K121" s="250" t="str">
        <f t="shared" si="11"/>
        <v>GoldKaloti Precious Metals</v>
      </c>
    </row>
    <row r="122" spans="1:11">
      <c r="A122" s="283" t="s">
        <v>1153</v>
      </c>
      <c r="B122" s="283" t="s">
        <v>2303</v>
      </c>
      <c r="C122" s="283" t="s">
        <v>2303</v>
      </c>
      <c r="D122" s="283" t="s">
        <v>1132</v>
      </c>
      <c r="E122" s="283" t="s">
        <v>2304</v>
      </c>
      <c r="F122" s="249" t="s">
        <v>13577</v>
      </c>
      <c r="G122" s="249"/>
      <c r="H122" s="283" t="s">
        <v>2305</v>
      </c>
      <c r="I122" s="283" t="s">
        <v>7279</v>
      </c>
      <c r="J122" s="250" t="str">
        <f t="shared" si="10"/>
        <v>GoldKazakhmys Smelting LLC</v>
      </c>
      <c r="K122" s="250" t="str">
        <f t="shared" si="11"/>
        <v>GoldKazakhmys Smelting LLC</v>
      </c>
    </row>
    <row r="123" spans="1:11">
      <c r="A123" s="283" t="s">
        <v>1153</v>
      </c>
      <c r="B123" s="283" t="s">
        <v>1635</v>
      </c>
      <c r="C123" s="283" t="s">
        <v>1635</v>
      </c>
      <c r="D123" s="283" t="s">
        <v>1132</v>
      </c>
      <c r="E123" s="283" t="s">
        <v>709</v>
      </c>
      <c r="F123" s="249" t="s">
        <v>13577</v>
      </c>
      <c r="G123" s="249"/>
      <c r="H123" s="283" t="s">
        <v>1636</v>
      </c>
      <c r="I123" s="283" t="s">
        <v>7279</v>
      </c>
      <c r="J123" s="250" t="str">
        <f t="shared" si="10"/>
        <v>GoldKazzinc</v>
      </c>
      <c r="K123" s="250" t="str">
        <f t="shared" si="11"/>
        <v>GoldKazzinc</v>
      </c>
    </row>
    <row r="124" spans="1:11">
      <c r="A124" s="283" t="s">
        <v>1153</v>
      </c>
      <c r="B124" s="283" t="s">
        <v>710</v>
      </c>
      <c r="C124" s="283" t="s">
        <v>710</v>
      </c>
      <c r="D124" s="283" t="s">
        <v>2576</v>
      </c>
      <c r="E124" s="283" t="s">
        <v>711</v>
      </c>
      <c r="F124" s="249" t="s">
        <v>13577</v>
      </c>
      <c r="G124" s="249"/>
      <c r="H124" s="283" t="s">
        <v>1637</v>
      </c>
      <c r="I124" s="283" t="s">
        <v>1630</v>
      </c>
      <c r="J124" s="250" t="str">
        <f t="shared" si="10"/>
        <v>GoldKennecott Utah Copper LLC</v>
      </c>
      <c r="K124" s="250" t="str">
        <f t="shared" si="11"/>
        <v>GoldKennecott Utah Copper LLC</v>
      </c>
    </row>
    <row r="125" spans="1:11">
      <c r="A125" s="283" t="s">
        <v>1153</v>
      </c>
      <c r="B125" s="283" t="s">
        <v>2652</v>
      </c>
      <c r="C125" s="283" t="s">
        <v>13033</v>
      </c>
      <c r="D125" s="283" t="s">
        <v>905</v>
      </c>
      <c r="E125" s="283" t="s">
        <v>1412</v>
      </c>
      <c r="F125" s="249" t="s">
        <v>13577</v>
      </c>
      <c r="G125" s="249"/>
      <c r="H125" s="283" t="s">
        <v>1732</v>
      </c>
      <c r="I125" s="283" t="s">
        <v>9819</v>
      </c>
      <c r="J125" s="250" t="str">
        <f t="shared" si="10"/>
        <v>GoldKGHM Polska Miedz S.A.</v>
      </c>
      <c r="K125" s="250" t="str">
        <f t="shared" si="11"/>
        <v>GoldKGHM Polska Miedz S.A.</v>
      </c>
    </row>
    <row r="126" spans="1:11">
      <c r="A126" s="283" t="s">
        <v>1153</v>
      </c>
      <c r="B126" s="283" t="s">
        <v>13033</v>
      </c>
      <c r="C126" s="283" t="s">
        <v>13033</v>
      </c>
      <c r="D126" s="283" t="s">
        <v>905</v>
      </c>
      <c r="E126" s="283" t="s">
        <v>1412</v>
      </c>
      <c r="F126" s="249" t="s">
        <v>13577</v>
      </c>
      <c r="G126" s="249"/>
      <c r="H126" s="283" t="s">
        <v>1732</v>
      </c>
      <c r="I126" s="283" t="s">
        <v>9819</v>
      </c>
      <c r="J126" s="250" t="str">
        <f t="shared" si="10"/>
        <v>GoldKGHM Polska Miedz Spolka Akcyjna</v>
      </c>
      <c r="K126" s="250" t="str">
        <f t="shared" si="11"/>
        <v>GoldKGHM Polska Miedz Spolka Akcyjna</v>
      </c>
    </row>
    <row r="127" spans="1:11">
      <c r="A127" s="283" t="s">
        <v>1153</v>
      </c>
      <c r="B127" s="283" t="s">
        <v>1411</v>
      </c>
      <c r="C127" s="283" t="s">
        <v>13033</v>
      </c>
      <c r="D127" s="283" t="s">
        <v>905</v>
      </c>
      <c r="E127" s="283" t="s">
        <v>1412</v>
      </c>
      <c r="F127" s="249" t="s">
        <v>13577</v>
      </c>
      <c r="G127" s="249"/>
      <c r="H127" s="283" t="s">
        <v>1732</v>
      </c>
      <c r="I127" s="283" t="s">
        <v>9819</v>
      </c>
      <c r="J127" s="250" t="str">
        <f t="shared" si="10"/>
        <v>GoldKGHM Polska Miedź Spółka Akcyjna</v>
      </c>
      <c r="K127" s="250" t="str">
        <f t="shared" si="11"/>
        <v>GoldKGHM Polska Miedź Spółka Akcyjna</v>
      </c>
    </row>
    <row r="128" spans="1:11">
      <c r="A128" s="283" t="s">
        <v>1153</v>
      </c>
      <c r="B128" s="283" t="s">
        <v>2252</v>
      </c>
      <c r="C128" s="283" t="s">
        <v>2252</v>
      </c>
      <c r="D128" s="283" t="s">
        <v>1131</v>
      </c>
      <c r="E128" s="283" t="s">
        <v>712</v>
      </c>
      <c r="F128" s="249" t="s">
        <v>13577</v>
      </c>
      <c r="G128" s="249"/>
      <c r="H128" s="283" t="s">
        <v>1638</v>
      </c>
      <c r="I128" s="283" t="s">
        <v>1610</v>
      </c>
      <c r="J128" s="250" t="str">
        <f t="shared" si="10"/>
        <v>GoldKojima Chemicals Co., Ltd.</v>
      </c>
      <c r="K128" s="250" t="str">
        <f t="shared" si="11"/>
        <v>GoldKojima Chemicals Co., Ltd.</v>
      </c>
    </row>
    <row r="129" spans="1:11">
      <c r="A129" s="283" t="s">
        <v>1153</v>
      </c>
      <c r="B129" s="283" t="s">
        <v>1639</v>
      </c>
      <c r="C129" s="283" t="s">
        <v>2252</v>
      </c>
      <c r="D129" s="283" t="s">
        <v>1131</v>
      </c>
      <c r="E129" s="283" t="s">
        <v>712</v>
      </c>
      <c r="F129" s="249" t="s">
        <v>13577</v>
      </c>
      <c r="G129" s="249"/>
      <c r="H129" s="283" t="s">
        <v>1638</v>
      </c>
      <c r="I129" s="283" t="s">
        <v>1610</v>
      </c>
      <c r="J129" s="250" t="str">
        <f t="shared" si="10"/>
        <v>GoldKojima Kagaku Yakuhin Co., Ltd</v>
      </c>
      <c r="K129" s="250" t="str">
        <f t="shared" si="11"/>
        <v>GoldKojima Kagaku Yakuhin Co., Ltd</v>
      </c>
    </row>
    <row r="130" spans="1:11">
      <c r="A130" s="283" t="s">
        <v>1153</v>
      </c>
      <c r="B130" s="283" t="s">
        <v>2330</v>
      </c>
      <c r="C130" s="283" t="s">
        <v>13033</v>
      </c>
      <c r="D130" s="283" t="s">
        <v>905</v>
      </c>
      <c r="E130" s="283" t="s">
        <v>1412</v>
      </c>
      <c r="F130" s="249" t="s">
        <v>13577</v>
      </c>
      <c r="G130" s="249"/>
      <c r="H130" s="283" t="s">
        <v>1732</v>
      </c>
      <c r="I130" s="283" t="s">
        <v>9819</v>
      </c>
      <c r="J130" s="250" t="str">
        <f t="shared" si="10"/>
        <v>GoldKombinat Gorniczo Hutniczy Miedz Polska Miedz S.A.</v>
      </c>
      <c r="K130" s="250" t="str">
        <f t="shared" si="11"/>
        <v>GoldKombinat Gorniczo Hutniczy Miedz Polska Miedz S.A.</v>
      </c>
    </row>
    <row r="131" spans="1:11">
      <c r="A131" s="283" t="s">
        <v>1153</v>
      </c>
      <c r="B131" s="283" t="s">
        <v>2428</v>
      </c>
      <c r="C131" s="283" t="s">
        <v>2428</v>
      </c>
      <c r="D131" s="283" t="s">
        <v>1134</v>
      </c>
      <c r="E131" s="283" t="s">
        <v>1749</v>
      </c>
      <c r="F131" s="249" t="s">
        <v>13577</v>
      </c>
      <c r="G131" s="249"/>
      <c r="H131" s="283" t="s">
        <v>1750</v>
      </c>
      <c r="I131" s="283" t="s">
        <v>13208</v>
      </c>
      <c r="J131" s="250" t="str">
        <f t="shared" si="10"/>
        <v>GoldKorea Zinc Co., Ltd.</v>
      </c>
      <c r="K131" s="250" t="str">
        <f t="shared" si="11"/>
        <v>GoldKorea Zinc Co., Ltd.</v>
      </c>
    </row>
    <row r="132" spans="1:11">
      <c r="A132" s="283" t="s">
        <v>1153</v>
      </c>
      <c r="B132" s="283" t="s">
        <v>13254</v>
      </c>
      <c r="C132" s="283" t="s">
        <v>710</v>
      </c>
      <c r="D132" s="283" t="s">
        <v>2576</v>
      </c>
      <c r="E132" s="283" t="s">
        <v>711</v>
      </c>
      <c r="F132" s="249" t="s">
        <v>13577</v>
      </c>
      <c r="G132" s="249"/>
      <c r="H132" s="283" t="s">
        <v>1637</v>
      </c>
      <c r="I132" s="283" t="s">
        <v>1630</v>
      </c>
      <c r="J132" s="250" t="str">
        <f t="shared" si="10"/>
        <v>GoldKUC</v>
      </c>
      <c r="K132" s="250" t="str">
        <f t="shared" si="11"/>
        <v>GoldKUC</v>
      </c>
    </row>
    <row r="133" spans="1:11">
      <c r="A133" s="283" t="s">
        <v>1153</v>
      </c>
      <c r="B133" s="283" t="s">
        <v>14219</v>
      </c>
      <c r="C133" s="283" t="s">
        <v>14219</v>
      </c>
      <c r="D133" s="283" t="s">
        <v>1129</v>
      </c>
      <c r="E133" s="283" t="s">
        <v>14238</v>
      </c>
      <c r="F133" s="249" t="s">
        <v>13577</v>
      </c>
      <c r="G133" s="249"/>
      <c r="H133" s="283" t="s">
        <v>14253</v>
      </c>
      <c r="I133" s="283" t="s">
        <v>6419</v>
      </c>
      <c r="J133" s="250" t="str">
        <f t="shared" ref="J133" si="12">A133&amp;B133</f>
        <v>GoldKundan Care Products Ltd.</v>
      </c>
      <c r="K133" s="250" t="str">
        <f t="shared" ref="K133" si="13">A133&amp;B133</f>
        <v>GoldKundan Care Products Ltd.</v>
      </c>
    </row>
    <row r="134" spans="1:11">
      <c r="A134" s="283" t="s">
        <v>1153</v>
      </c>
      <c r="B134" s="283" t="s">
        <v>869</v>
      </c>
      <c r="C134" s="283" t="s">
        <v>869</v>
      </c>
      <c r="D134" s="283" t="s">
        <v>1133</v>
      </c>
      <c r="E134" s="283" t="s">
        <v>713</v>
      </c>
      <c r="F134" s="249" t="s">
        <v>13577</v>
      </c>
      <c r="G134" s="249"/>
      <c r="H134" s="283" t="s">
        <v>1640</v>
      </c>
      <c r="I134" s="283" t="s">
        <v>13191</v>
      </c>
      <c r="J134" s="250" t="str">
        <f t="shared" ref="J134:J165" si="14">A134&amp;B134</f>
        <v>GoldKyrgyzaltyn JSC</v>
      </c>
      <c r="K134" s="250" t="str">
        <f t="shared" ref="K134:K165" si="15">A134&amp;B134</f>
        <v>GoldKyrgyzaltyn JSC</v>
      </c>
    </row>
    <row r="135" spans="1:11">
      <c r="A135" s="283" t="s">
        <v>1153</v>
      </c>
      <c r="B135" s="283" t="s">
        <v>2653</v>
      </c>
      <c r="C135" s="283" t="s">
        <v>2653</v>
      </c>
      <c r="D135" s="283" t="s">
        <v>906</v>
      </c>
      <c r="E135" s="283" t="s">
        <v>2654</v>
      </c>
      <c r="F135" s="249" t="s">
        <v>13577</v>
      </c>
      <c r="G135" s="249"/>
      <c r="H135" s="283" t="s">
        <v>12735</v>
      </c>
      <c r="I135" s="283" t="s">
        <v>10275</v>
      </c>
      <c r="J135" s="250" t="str">
        <f t="shared" si="14"/>
        <v>GoldKyshtym Copper-Electrolytic Plant ZAO</v>
      </c>
      <c r="K135" s="250" t="str">
        <f t="shared" si="15"/>
        <v>GoldKyshtym Copper-Electrolytic Plant ZAO</v>
      </c>
    </row>
    <row r="136" spans="1:11">
      <c r="A136" s="283" t="s">
        <v>1153</v>
      </c>
      <c r="B136" s="283" t="s">
        <v>2331</v>
      </c>
      <c r="C136" s="283" t="s">
        <v>928</v>
      </c>
      <c r="D136" s="283" t="s">
        <v>1136</v>
      </c>
      <c r="E136" s="283" t="s">
        <v>679</v>
      </c>
      <c r="F136" s="249" t="s">
        <v>13577</v>
      </c>
      <c r="G136" s="249"/>
      <c r="H136" s="283" t="s">
        <v>1589</v>
      </c>
      <c r="I136" s="283" t="s">
        <v>1590</v>
      </c>
      <c r="J136" s="250" t="str">
        <f t="shared" si="14"/>
        <v>GoldLa Caridad</v>
      </c>
      <c r="K136" s="250" t="str">
        <f t="shared" si="15"/>
        <v>GoldLa Caridad</v>
      </c>
    </row>
    <row r="137" spans="1:11">
      <c r="A137" s="283" t="s">
        <v>1153</v>
      </c>
      <c r="B137" s="283" t="s">
        <v>26</v>
      </c>
      <c r="C137" s="283" t="s">
        <v>2268</v>
      </c>
      <c r="D137" s="283" t="s">
        <v>1123</v>
      </c>
      <c r="E137" s="283" t="s">
        <v>750</v>
      </c>
      <c r="F137" s="249" t="s">
        <v>13577</v>
      </c>
      <c r="G137" s="249"/>
      <c r="H137" s="283" t="s">
        <v>1687</v>
      </c>
      <c r="I137" s="283" t="s">
        <v>13967</v>
      </c>
      <c r="J137" s="250" t="str">
        <f t="shared" si="14"/>
        <v>GoldLAIZHOU SHANDONG</v>
      </c>
      <c r="K137" s="250" t="str">
        <f t="shared" si="15"/>
        <v>GoldLAIZHOU SHANDONG</v>
      </c>
    </row>
    <row r="138" spans="1:11">
      <c r="A138" s="283" t="s">
        <v>1153</v>
      </c>
      <c r="B138" s="283" t="s">
        <v>2429</v>
      </c>
      <c r="C138" s="283" t="s">
        <v>2429</v>
      </c>
      <c r="D138" s="283" t="s">
        <v>907</v>
      </c>
      <c r="E138" s="283" t="s">
        <v>714</v>
      </c>
      <c r="F138" s="249" t="s">
        <v>13577</v>
      </c>
      <c r="G138" s="249"/>
      <c r="H138" s="283" t="s">
        <v>1641</v>
      </c>
      <c r="I138" s="283" t="s">
        <v>10412</v>
      </c>
      <c r="J138" s="250" t="str">
        <f t="shared" si="14"/>
        <v>GoldL'azurde Company For Jewelry</v>
      </c>
      <c r="K138" s="250" t="str">
        <f t="shared" si="15"/>
        <v>GoldL'azurde Company For Jewelry</v>
      </c>
    </row>
    <row r="139" spans="1:11">
      <c r="A139" s="283" t="s">
        <v>1153</v>
      </c>
      <c r="B139" s="283" t="s">
        <v>2582</v>
      </c>
      <c r="C139" s="283" t="s">
        <v>2430</v>
      </c>
      <c r="D139" s="283" t="s">
        <v>1123</v>
      </c>
      <c r="E139" s="283" t="s">
        <v>1413</v>
      </c>
      <c r="F139" s="249" t="s">
        <v>13577</v>
      </c>
      <c r="G139" s="249"/>
      <c r="H139" s="283" t="s">
        <v>1642</v>
      </c>
      <c r="I139" s="283" t="s">
        <v>13968</v>
      </c>
      <c r="J139" s="250" t="str">
        <f t="shared" si="14"/>
        <v>GoldLinBao Gold Mining</v>
      </c>
      <c r="K139" s="250" t="str">
        <f t="shared" si="15"/>
        <v>GoldLinBao Gold Mining</v>
      </c>
    </row>
    <row r="140" spans="1:11">
      <c r="A140" s="283" t="s">
        <v>1153</v>
      </c>
      <c r="B140" s="283" t="s">
        <v>2430</v>
      </c>
      <c r="C140" s="283" t="s">
        <v>2430</v>
      </c>
      <c r="D140" s="283" t="s">
        <v>1123</v>
      </c>
      <c r="E140" s="283" t="s">
        <v>1413</v>
      </c>
      <c r="F140" s="249" t="s">
        <v>13577</v>
      </c>
      <c r="G140" s="249"/>
      <c r="H140" s="283" t="s">
        <v>1642</v>
      </c>
      <c r="I140" s="283" t="s">
        <v>13968</v>
      </c>
      <c r="J140" s="250" t="str">
        <f t="shared" si="14"/>
        <v>GoldLingbao Gold Co., Ltd.</v>
      </c>
      <c r="K140" s="250" t="str">
        <f t="shared" si="15"/>
        <v>GoldLingbao Gold Co., Ltd.</v>
      </c>
    </row>
    <row r="141" spans="1:11">
      <c r="A141" s="283" t="s">
        <v>1153</v>
      </c>
      <c r="B141" s="283" t="s">
        <v>2253</v>
      </c>
      <c r="C141" s="283" t="s">
        <v>2253</v>
      </c>
      <c r="D141" s="283" t="s">
        <v>1123</v>
      </c>
      <c r="E141" s="283" t="s">
        <v>715</v>
      </c>
      <c r="F141" s="249" t="s">
        <v>13577</v>
      </c>
      <c r="G141" s="249"/>
      <c r="H141" s="283" t="s">
        <v>1642</v>
      </c>
      <c r="I141" s="283" t="s">
        <v>13968</v>
      </c>
      <c r="J141" s="250" t="str">
        <f t="shared" si="14"/>
        <v>GoldLingbao Jinyuan Tonghui Refinery Co., Ltd.</v>
      </c>
      <c r="K141" s="250" t="str">
        <f t="shared" si="15"/>
        <v>GoldLingbao Jinyuan Tonghui Refinery Co., Ltd.</v>
      </c>
    </row>
    <row r="142" spans="1:11">
      <c r="A142" s="283" t="s">
        <v>1153</v>
      </c>
      <c r="B142" s="283" t="s">
        <v>2583</v>
      </c>
      <c r="C142" s="283" t="s">
        <v>2583</v>
      </c>
      <c r="D142" s="283" t="s">
        <v>1114</v>
      </c>
      <c r="E142" s="283" t="s">
        <v>2584</v>
      </c>
      <c r="F142" s="249" t="s">
        <v>13577</v>
      </c>
      <c r="G142" s="249"/>
      <c r="H142" s="283" t="s">
        <v>2594</v>
      </c>
      <c r="I142" s="283" t="s">
        <v>2594</v>
      </c>
      <c r="J142" s="250" t="str">
        <f t="shared" si="14"/>
        <v>GoldL'Orfebre S.A.</v>
      </c>
      <c r="K142" s="250" t="str">
        <f t="shared" si="15"/>
        <v>GoldL'Orfebre S.A.</v>
      </c>
    </row>
    <row r="143" spans="1:11">
      <c r="A143" s="283" t="s">
        <v>1153</v>
      </c>
      <c r="B143" s="283" t="s">
        <v>58</v>
      </c>
      <c r="C143" s="283" t="s">
        <v>58</v>
      </c>
      <c r="D143" s="283" t="s">
        <v>1134</v>
      </c>
      <c r="E143" s="283" t="s">
        <v>716</v>
      </c>
      <c r="F143" s="249" t="s">
        <v>13577</v>
      </c>
      <c r="G143" s="249"/>
      <c r="H143" s="283" t="s">
        <v>1643</v>
      </c>
      <c r="I143" s="283" t="s">
        <v>13198</v>
      </c>
      <c r="J143" s="250" t="str">
        <f t="shared" si="14"/>
        <v>GoldLS-NIKKO Copper Inc.</v>
      </c>
      <c r="K143" s="250" t="str">
        <f t="shared" si="15"/>
        <v>GoldLS-NIKKO Copper Inc.</v>
      </c>
    </row>
    <row r="144" spans="1:11">
      <c r="A144" s="283" t="s">
        <v>1153</v>
      </c>
      <c r="B144" s="283" t="s">
        <v>14214</v>
      </c>
      <c r="C144" s="283" t="s">
        <v>14214</v>
      </c>
      <c r="D144" s="283" t="s">
        <v>1134</v>
      </c>
      <c r="E144" s="283" t="s">
        <v>2645</v>
      </c>
      <c r="F144" s="249" t="s">
        <v>13577</v>
      </c>
      <c r="G144" s="249"/>
      <c r="H144" s="283" t="s">
        <v>2646</v>
      </c>
      <c r="I144" s="283" t="s">
        <v>13197</v>
      </c>
      <c r="J144" s="250" t="str">
        <f t="shared" si="14"/>
        <v>GoldLT Metal Ltd.</v>
      </c>
      <c r="K144" s="250" t="str">
        <f t="shared" si="15"/>
        <v>GoldLT Metal Ltd.</v>
      </c>
    </row>
    <row r="145" spans="1:11">
      <c r="A145" s="283" t="s">
        <v>1153</v>
      </c>
      <c r="B145" s="283" t="s">
        <v>1644</v>
      </c>
      <c r="C145" s="283" t="s">
        <v>1644</v>
      </c>
      <c r="D145" s="283" t="s">
        <v>1123</v>
      </c>
      <c r="E145" s="283" t="s">
        <v>718</v>
      </c>
      <c r="F145" s="249" t="s">
        <v>13577</v>
      </c>
      <c r="G145" s="249"/>
      <c r="H145" s="283" t="s">
        <v>1645</v>
      </c>
      <c r="I145" s="283" t="s">
        <v>13968</v>
      </c>
      <c r="J145" s="250" t="str">
        <f t="shared" si="14"/>
        <v>GoldLuoyang Zijin Yinhui Gold Refinery Co., Ltd.</v>
      </c>
      <c r="K145" s="250" t="str">
        <f t="shared" si="15"/>
        <v>GoldLuoyang Zijin Yinhui Gold Refinery Co., Ltd.</v>
      </c>
    </row>
    <row r="146" spans="1:11">
      <c r="A146" s="283" t="s">
        <v>1153</v>
      </c>
      <c r="B146" s="283" t="s">
        <v>27</v>
      </c>
      <c r="C146" s="283" t="s">
        <v>1644</v>
      </c>
      <c r="D146" s="283" t="s">
        <v>1123</v>
      </c>
      <c r="E146" s="283" t="s">
        <v>718</v>
      </c>
      <c r="F146" s="249" t="s">
        <v>13577</v>
      </c>
      <c r="G146" s="249"/>
      <c r="H146" s="283" t="s">
        <v>1645</v>
      </c>
      <c r="I146" s="283" t="s">
        <v>13968</v>
      </c>
      <c r="J146" s="250" t="str">
        <f t="shared" si="14"/>
        <v>GoldLuoyang Zijin Yinhui Gold Smelting</v>
      </c>
      <c r="K146" s="250" t="str">
        <f t="shared" si="15"/>
        <v>GoldLuoyang Zijin Yinhui Gold Smelting</v>
      </c>
    </row>
    <row r="147" spans="1:11">
      <c r="A147" s="283" t="s">
        <v>1153</v>
      </c>
      <c r="B147" s="283" t="s">
        <v>717</v>
      </c>
      <c r="C147" s="283" t="s">
        <v>1644</v>
      </c>
      <c r="D147" s="283" t="s">
        <v>1123</v>
      </c>
      <c r="E147" s="283" t="s">
        <v>718</v>
      </c>
      <c r="F147" s="249" t="s">
        <v>13577</v>
      </c>
      <c r="G147" s="249"/>
      <c r="H147" s="283" t="s">
        <v>1645</v>
      </c>
      <c r="I147" s="283" t="s">
        <v>13968</v>
      </c>
      <c r="J147" s="250" t="str">
        <f t="shared" si="14"/>
        <v>GoldLuoyang Zijin Yinhui Metal Smelt Co Ltd</v>
      </c>
      <c r="K147" s="250" t="str">
        <f t="shared" si="15"/>
        <v>GoldLuoyang Zijin Yinhui Metal Smelt Co Ltd</v>
      </c>
    </row>
    <row r="148" spans="1:11">
      <c r="A148" s="283" t="s">
        <v>1153</v>
      </c>
      <c r="B148" s="283" t="s">
        <v>2655</v>
      </c>
      <c r="C148" s="283" t="s">
        <v>2655</v>
      </c>
      <c r="D148" s="283" t="s">
        <v>1119</v>
      </c>
      <c r="E148" s="283" t="s">
        <v>2656</v>
      </c>
      <c r="F148" s="249" t="s">
        <v>13577</v>
      </c>
      <c r="G148" s="249"/>
      <c r="H148" s="283" t="s">
        <v>2657</v>
      </c>
      <c r="I148" s="283" t="s">
        <v>1708</v>
      </c>
      <c r="J148" s="250" t="str">
        <f t="shared" si="14"/>
        <v>GoldMarsam Metals</v>
      </c>
      <c r="K148" s="250" t="str">
        <f t="shared" si="15"/>
        <v>GoldMarsam Metals</v>
      </c>
    </row>
    <row r="149" spans="1:11">
      <c r="A149" s="283" t="s">
        <v>1153</v>
      </c>
      <c r="B149" s="283" t="s">
        <v>933</v>
      </c>
      <c r="C149" s="283" t="s">
        <v>933</v>
      </c>
      <c r="D149" s="283" t="s">
        <v>2576</v>
      </c>
      <c r="E149" s="283" t="s">
        <v>719</v>
      </c>
      <c r="F149" s="249" t="s">
        <v>13577</v>
      </c>
      <c r="G149" s="249"/>
      <c r="H149" s="283" t="s">
        <v>1646</v>
      </c>
      <c r="I149" s="283" t="s">
        <v>1647</v>
      </c>
      <c r="J149" s="250" t="str">
        <f t="shared" si="14"/>
        <v>GoldMaterion</v>
      </c>
      <c r="K149" s="250" t="str">
        <f t="shared" si="15"/>
        <v>GoldMaterion</v>
      </c>
    </row>
    <row r="150" spans="1:11">
      <c r="A150" s="283" t="s">
        <v>1153</v>
      </c>
      <c r="B150" s="283" t="s">
        <v>59</v>
      </c>
      <c r="C150" s="283" t="s">
        <v>59</v>
      </c>
      <c r="D150" s="283" t="s">
        <v>1131</v>
      </c>
      <c r="E150" s="283" t="s">
        <v>720</v>
      </c>
      <c r="F150" s="249" t="s">
        <v>13577</v>
      </c>
      <c r="G150" s="249"/>
      <c r="H150" s="283" t="s">
        <v>1648</v>
      </c>
      <c r="I150" s="283" t="s">
        <v>1610</v>
      </c>
      <c r="J150" s="250" t="str">
        <f t="shared" si="14"/>
        <v>GoldMatsuda Sangyo Co., Ltd.</v>
      </c>
      <c r="K150" s="250" t="str">
        <f t="shared" si="15"/>
        <v>GoldMatsuda Sangyo Co., Ltd.</v>
      </c>
    </row>
    <row r="151" spans="1:11">
      <c r="A151" s="283" t="s">
        <v>1153</v>
      </c>
      <c r="B151" s="283" t="s">
        <v>28</v>
      </c>
      <c r="C151" s="283" t="s">
        <v>60</v>
      </c>
      <c r="D151" s="283" t="s">
        <v>1131</v>
      </c>
      <c r="E151" s="283" t="s">
        <v>747</v>
      </c>
      <c r="F151" s="249" t="s">
        <v>13577</v>
      </c>
      <c r="G151" s="249"/>
      <c r="H151" s="283" t="s">
        <v>1694</v>
      </c>
      <c r="I151" s="283" t="s">
        <v>2323</v>
      </c>
      <c r="J151" s="250" t="str">
        <f t="shared" si="14"/>
        <v>GoldMEM(Sumitomo Group)</v>
      </c>
      <c r="K151" s="250" t="str">
        <f t="shared" si="15"/>
        <v>GoldMEM(Sumitomo Group)</v>
      </c>
    </row>
    <row r="152" spans="1:11">
      <c r="A152" s="283" t="s">
        <v>1153</v>
      </c>
      <c r="B152" s="283" t="s">
        <v>2432</v>
      </c>
      <c r="C152" s="283" t="s">
        <v>12756</v>
      </c>
      <c r="D152" s="283" t="s">
        <v>1136</v>
      </c>
      <c r="E152" s="283" t="s">
        <v>725</v>
      </c>
      <c r="F152" s="249" t="s">
        <v>13577</v>
      </c>
      <c r="G152" s="249"/>
      <c r="H152" s="283" t="s">
        <v>1656</v>
      </c>
      <c r="I152" s="283" t="s">
        <v>13216</v>
      </c>
      <c r="J152" s="250" t="str">
        <f t="shared" si="14"/>
        <v>GoldMetal?rgica Met-Mex Pe?oles, S.A. de C.V</v>
      </c>
      <c r="K152" s="250" t="str">
        <f t="shared" si="15"/>
        <v>GoldMetal?rgica Met-Mex Pe?oles, S.A. de C.V</v>
      </c>
    </row>
    <row r="153" spans="1:11">
      <c r="A153" s="283" t="s">
        <v>1153</v>
      </c>
      <c r="B153" s="283" t="s">
        <v>2658</v>
      </c>
      <c r="C153" s="283" t="s">
        <v>2458</v>
      </c>
      <c r="D153" s="283" t="s">
        <v>1118</v>
      </c>
      <c r="E153" s="283" t="s">
        <v>755</v>
      </c>
      <c r="F153" s="249" t="s">
        <v>13577</v>
      </c>
      <c r="G153" s="249"/>
      <c r="H153" s="283" t="s">
        <v>1709</v>
      </c>
      <c r="I153" s="283" t="s">
        <v>3305</v>
      </c>
      <c r="J153" s="250" t="str">
        <f t="shared" si="14"/>
        <v>GoldMetallurgie Hoboken Overpelt</v>
      </c>
      <c r="K153" s="250" t="str">
        <f t="shared" si="15"/>
        <v>GoldMetallurgie Hoboken Overpelt</v>
      </c>
    </row>
    <row r="154" spans="1:11">
      <c r="A154" s="283" t="s">
        <v>1153</v>
      </c>
      <c r="B154" s="283" t="s">
        <v>1190</v>
      </c>
      <c r="C154" s="283" t="s">
        <v>2431</v>
      </c>
      <c r="D154" s="283" t="s">
        <v>1121</v>
      </c>
      <c r="E154" s="283" t="s">
        <v>723</v>
      </c>
      <c r="F154" s="249" t="s">
        <v>13577</v>
      </c>
      <c r="G154" s="249"/>
      <c r="H154" s="283" t="s">
        <v>1652</v>
      </c>
      <c r="I154" s="283" t="s">
        <v>1653</v>
      </c>
      <c r="J154" s="250" t="str">
        <f t="shared" si="14"/>
        <v>GoldMetalor Switzerland</v>
      </c>
      <c r="K154" s="250" t="str">
        <f t="shared" si="15"/>
        <v>GoldMetalor Switzerland</v>
      </c>
    </row>
    <row r="155" spans="1:11">
      <c r="A155" s="283" t="s">
        <v>1153</v>
      </c>
      <c r="B155" s="283" t="s">
        <v>2255</v>
      </c>
      <c r="C155" s="283" t="s">
        <v>2255</v>
      </c>
      <c r="D155" s="283" t="s">
        <v>1123</v>
      </c>
      <c r="E155" s="283" t="s">
        <v>721</v>
      </c>
      <c r="F155" s="249" t="s">
        <v>13577</v>
      </c>
      <c r="G155" s="249"/>
      <c r="H155" s="283" t="s">
        <v>1651</v>
      </c>
      <c r="I155" s="283" t="s">
        <v>14194</v>
      </c>
      <c r="J155" s="250" t="str">
        <f t="shared" si="14"/>
        <v>GoldMetalor Technologies (Hong Kong) Ltd.</v>
      </c>
      <c r="K155" s="250" t="str">
        <f t="shared" si="15"/>
        <v>GoldMetalor Technologies (Hong Kong) Ltd.</v>
      </c>
    </row>
    <row r="156" spans="1:11">
      <c r="A156" s="283" t="s">
        <v>1153</v>
      </c>
      <c r="B156" s="283" t="s">
        <v>2256</v>
      </c>
      <c r="C156" s="283" t="s">
        <v>2256</v>
      </c>
      <c r="D156" s="283" t="s">
        <v>909</v>
      </c>
      <c r="E156" s="283" t="s">
        <v>722</v>
      </c>
      <c r="F156" s="249" t="s">
        <v>13577</v>
      </c>
      <c r="G156" s="249"/>
      <c r="H156" s="283" t="s">
        <v>13053</v>
      </c>
      <c r="I156" s="283" t="s">
        <v>10620</v>
      </c>
      <c r="J156" s="250" t="str">
        <f t="shared" si="14"/>
        <v>GoldMetalor Technologies (Singapore) Pte., Ltd.</v>
      </c>
      <c r="K156" s="250" t="str">
        <f t="shared" si="15"/>
        <v>GoldMetalor Technologies (Singapore) Pte., Ltd.</v>
      </c>
    </row>
    <row r="157" spans="1:11">
      <c r="A157" s="283" t="s">
        <v>1153</v>
      </c>
      <c r="B157" s="283" t="s">
        <v>1649</v>
      </c>
      <c r="C157" s="283" t="s">
        <v>1649</v>
      </c>
      <c r="D157" s="283" t="s">
        <v>1123</v>
      </c>
      <c r="E157" s="283" t="s">
        <v>1650</v>
      </c>
      <c r="F157" s="249" t="s">
        <v>13577</v>
      </c>
      <c r="G157" s="249"/>
      <c r="H157" s="283" t="s">
        <v>2659</v>
      </c>
      <c r="I157" s="283" t="s">
        <v>13979</v>
      </c>
      <c r="J157" s="250" t="str">
        <f t="shared" si="14"/>
        <v>GoldMetalor Technologies (Suzhou) Ltd.</v>
      </c>
      <c r="K157" s="250" t="str">
        <f t="shared" si="15"/>
        <v>GoldMetalor Technologies (Suzhou) Ltd.</v>
      </c>
    </row>
    <row r="158" spans="1:11">
      <c r="A158" s="283" t="s">
        <v>1153</v>
      </c>
      <c r="B158" s="283" t="s">
        <v>2431</v>
      </c>
      <c r="C158" s="283" t="s">
        <v>2431</v>
      </c>
      <c r="D158" s="283" t="s">
        <v>1121</v>
      </c>
      <c r="E158" s="283" t="s">
        <v>723</v>
      </c>
      <c r="F158" s="249" t="s">
        <v>13577</v>
      </c>
      <c r="G158" s="249"/>
      <c r="H158" s="283" t="s">
        <v>1652</v>
      </c>
      <c r="I158" s="283" t="s">
        <v>1653</v>
      </c>
      <c r="J158" s="250" t="str">
        <f t="shared" si="14"/>
        <v>GoldMetalor Technologies S.A.</v>
      </c>
      <c r="K158" s="250" t="str">
        <f t="shared" si="15"/>
        <v>GoldMetalor Technologies S.A.</v>
      </c>
    </row>
    <row r="159" spans="1:11">
      <c r="A159" s="283" t="s">
        <v>1153</v>
      </c>
      <c r="B159" s="283" t="s">
        <v>1252</v>
      </c>
      <c r="C159" s="283" t="s">
        <v>1252</v>
      </c>
      <c r="D159" s="283" t="s">
        <v>2576</v>
      </c>
      <c r="E159" s="283" t="s">
        <v>724</v>
      </c>
      <c r="F159" s="249" t="s">
        <v>13577</v>
      </c>
      <c r="G159" s="249"/>
      <c r="H159" s="283" t="s">
        <v>1654</v>
      </c>
      <c r="I159" s="283" t="s">
        <v>1655</v>
      </c>
      <c r="J159" s="250" t="str">
        <f t="shared" si="14"/>
        <v>GoldMetalor USA Refining Corporation</v>
      </c>
      <c r="K159" s="250" t="str">
        <f t="shared" si="15"/>
        <v>GoldMetalor USA Refining Corporation</v>
      </c>
    </row>
    <row r="160" spans="1:11">
      <c r="A160" s="283" t="s">
        <v>1153</v>
      </c>
      <c r="B160" s="283" t="s">
        <v>12756</v>
      </c>
      <c r="C160" s="283" t="s">
        <v>12756</v>
      </c>
      <c r="D160" s="283" t="s">
        <v>1136</v>
      </c>
      <c r="E160" s="283" t="s">
        <v>725</v>
      </c>
      <c r="F160" s="249" t="s">
        <v>13577</v>
      </c>
      <c r="G160" s="249"/>
      <c r="H160" s="283" t="s">
        <v>1656</v>
      </c>
      <c r="I160" s="283" t="s">
        <v>13216</v>
      </c>
      <c r="J160" s="250" t="str">
        <f t="shared" si="14"/>
        <v>GoldMetalurgica Met-Mex Penoles S.A. De C.V.</v>
      </c>
      <c r="K160" s="250" t="str">
        <f t="shared" si="15"/>
        <v>GoldMetalurgica Met-Mex Penoles S.A. De C.V.</v>
      </c>
    </row>
    <row r="161" spans="1:11">
      <c r="A161" s="283" t="s">
        <v>1153</v>
      </c>
      <c r="B161" s="283" t="s">
        <v>2433</v>
      </c>
      <c r="C161" s="283" t="s">
        <v>12756</v>
      </c>
      <c r="D161" s="283" t="s">
        <v>1136</v>
      </c>
      <c r="E161" s="283" t="s">
        <v>725</v>
      </c>
      <c r="F161" s="249" t="s">
        <v>13577</v>
      </c>
      <c r="G161" s="249"/>
      <c r="H161" s="283" t="s">
        <v>1656</v>
      </c>
      <c r="I161" s="283" t="s">
        <v>13216</v>
      </c>
      <c r="J161" s="250" t="str">
        <f t="shared" si="14"/>
        <v>GoldMetalúrgica Met-Mex Peñoles S.A. De C.V.</v>
      </c>
      <c r="K161" s="250" t="str">
        <f t="shared" si="15"/>
        <v>GoldMetalúrgica Met-Mex Peñoles S.A. De C.V.</v>
      </c>
    </row>
    <row r="162" spans="1:11">
      <c r="A162" s="283" t="s">
        <v>1153</v>
      </c>
      <c r="B162" s="283" t="s">
        <v>2434</v>
      </c>
      <c r="C162" s="283" t="s">
        <v>12756</v>
      </c>
      <c r="D162" s="283" t="s">
        <v>1136</v>
      </c>
      <c r="E162" s="283" t="s">
        <v>725</v>
      </c>
      <c r="F162" s="249" t="s">
        <v>13577</v>
      </c>
      <c r="G162" s="249"/>
      <c r="H162" s="283" t="s">
        <v>1656</v>
      </c>
      <c r="I162" s="283" t="s">
        <v>13216</v>
      </c>
      <c r="J162" s="250" t="str">
        <f t="shared" si="14"/>
        <v>GoldMet-Mex Pe?oles, S.A.</v>
      </c>
      <c r="K162" s="250" t="str">
        <f t="shared" si="15"/>
        <v>GoldMet-Mex Pe?oles, S.A.</v>
      </c>
    </row>
    <row r="163" spans="1:11">
      <c r="A163" s="283" t="s">
        <v>1153</v>
      </c>
      <c r="B163" s="283" t="s">
        <v>2243</v>
      </c>
      <c r="C163" s="283" t="s">
        <v>12756</v>
      </c>
      <c r="D163" s="283" t="s">
        <v>1136</v>
      </c>
      <c r="E163" s="283" t="s">
        <v>725</v>
      </c>
      <c r="F163" s="249" t="s">
        <v>13577</v>
      </c>
      <c r="G163" s="249"/>
      <c r="H163" s="283" t="s">
        <v>1656</v>
      </c>
      <c r="I163" s="283" t="s">
        <v>13216</v>
      </c>
      <c r="J163" s="250" t="str">
        <f t="shared" si="14"/>
        <v>GoldMet-Mex Penoles, S.A.</v>
      </c>
      <c r="K163" s="250" t="str">
        <f t="shared" si="15"/>
        <v>GoldMet-Mex Penoles, S.A.</v>
      </c>
    </row>
    <row r="164" spans="1:11">
      <c r="A164" s="283" t="s">
        <v>1153</v>
      </c>
      <c r="B164" s="283" t="s">
        <v>1187</v>
      </c>
      <c r="C164" s="283" t="s">
        <v>1187</v>
      </c>
      <c r="D164" s="283" t="s">
        <v>1131</v>
      </c>
      <c r="E164" s="283" t="s">
        <v>726</v>
      </c>
      <c r="F164" s="249" t="s">
        <v>13577</v>
      </c>
      <c r="G164" s="249"/>
      <c r="H164" s="283" t="s">
        <v>1657</v>
      </c>
      <c r="I164" s="283" t="s">
        <v>2322</v>
      </c>
      <c r="J164" s="250" t="str">
        <f t="shared" si="14"/>
        <v>GoldMitsubishi Materials Corporation</v>
      </c>
      <c r="K164" s="250" t="str">
        <f t="shared" si="15"/>
        <v>GoldMitsubishi Materials Corporation</v>
      </c>
    </row>
    <row r="165" spans="1:11">
      <c r="A165" s="283" t="s">
        <v>1153</v>
      </c>
      <c r="B165" s="283" t="s">
        <v>1660</v>
      </c>
      <c r="C165" s="283" t="s">
        <v>1253</v>
      </c>
      <c r="D165" s="283" t="s">
        <v>1131</v>
      </c>
      <c r="E165" s="283" t="s">
        <v>727</v>
      </c>
      <c r="F165" s="249" t="s">
        <v>13577</v>
      </c>
      <c r="G165" s="249"/>
      <c r="H165" s="283" t="s">
        <v>1659</v>
      </c>
      <c r="I165" s="283" t="s">
        <v>1658</v>
      </c>
      <c r="J165" s="250" t="str">
        <f t="shared" si="14"/>
        <v>GoldMitsui Kinzoku Co., Ltd.</v>
      </c>
      <c r="K165" s="250" t="str">
        <f t="shared" si="15"/>
        <v>GoldMitsui Kinzoku Co., Ltd.</v>
      </c>
    </row>
    <row r="166" spans="1:11">
      <c r="A166" s="283" t="s">
        <v>1153</v>
      </c>
      <c r="B166" s="283" t="s">
        <v>1253</v>
      </c>
      <c r="C166" s="283" t="s">
        <v>1253</v>
      </c>
      <c r="D166" s="283" t="s">
        <v>1131</v>
      </c>
      <c r="E166" s="283" t="s">
        <v>727</v>
      </c>
      <c r="F166" s="249" t="s">
        <v>13577</v>
      </c>
      <c r="G166" s="249"/>
      <c r="H166" s="283" t="s">
        <v>1659</v>
      </c>
      <c r="I166" s="283" t="s">
        <v>1658</v>
      </c>
      <c r="J166" s="250" t="str">
        <f t="shared" ref="J166:J196" si="16">A166&amp;B166</f>
        <v>GoldMitsui Mining and Smelting Co., Ltd.</v>
      </c>
      <c r="K166" s="250" t="str">
        <f t="shared" ref="K166:K196" si="17">A166&amp;B166</f>
        <v>GoldMitsui Mining and Smelting Co., Ltd.</v>
      </c>
    </row>
    <row r="167" spans="1:11">
      <c r="A167" s="283" t="s">
        <v>1153</v>
      </c>
      <c r="B167" s="283" t="s">
        <v>2278</v>
      </c>
      <c r="C167" s="283" t="s">
        <v>2278</v>
      </c>
      <c r="D167" s="283" t="s">
        <v>1129</v>
      </c>
      <c r="E167" s="283" t="s">
        <v>1414</v>
      </c>
      <c r="F167" s="249" t="s">
        <v>13577</v>
      </c>
      <c r="G167" s="249"/>
      <c r="H167" s="283" t="s">
        <v>1729</v>
      </c>
      <c r="I167" s="283" t="s">
        <v>1730</v>
      </c>
      <c r="J167" s="250" t="str">
        <f t="shared" si="16"/>
        <v>GoldMMTC-PAMP India Pvt., Ltd.</v>
      </c>
      <c r="K167" s="250" t="str">
        <f t="shared" si="17"/>
        <v>GoldMMTC-PAMP India Pvt., Ltd.</v>
      </c>
    </row>
    <row r="168" spans="1:11">
      <c r="A168" s="283" t="s">
        <v>1153</v>
      </c>
      <c r="B168" s="283" t="s">
        <v>2436</v>
      </c>
      <c r="C168" s="283" t="s">
        <v>2436</v>
      </c>
      <c r="D168" s="283" t="s">
        <v>1138</v>
      </c>
      <c r="E168" s="283" t="s">
        <v>2437</v>
      </c>
      <c r="F168" s="249" t="s">
        <v>13577</v>
      </c>
      <c r="G168" s="249"/>
      <c r="H168" s="283" t="s">
        <v>2478</v>
      </c>
      <c r="I168" s="283" t="s">
        <v>2479</v>
      </c>
      <c r="J168" s="250" t="str">
        <f t="shared" si="16"/>
        <v>GoldModeltech Sdn Bhd</v>
      </c>
      <c r="K168" s="250" t="str">
        <f t="shared" si="17"/>
        <v>GoldModeltech Sdn Bhd</v>
      </c>
    </row>
    <row r="169" spans="1:11">
      <c r="A169" s="283" t="s">
        <v>1153</v>
      </c>
      <c r="B169" s="283" t="s">
        <v>2318</v>
      </c>
      <c r="C169" s="283" t="s">
        <v>2318</v>
      </c>
      <c r="D169" s="283" t="s">
        <v>1140</v>
      </c>
      <c r="E169" s="283" t="s">
        <v>2319</v>
      </c>
      <c r="F169" s="249" t="s">
        <v>13577</v>
      </c>
      <c r="G169" s="249"/>
      <c r="H169" s="283" t="s">
        <v>2438</v>
      </c>
      <c r="I169" s="283" t="s">
        <v>2320</v>
      </c>
      <c r="J169" s="250" t="str">
        <f t="shared" si="16"/>
        <v>GoldMorris and Watson</v>
      </c>
      <c r="K169" s="250" t="str">
        <f t="shared" si="17"/>
        <v>GoldMorris and Watson</v>
      </c>
    </row>
    <row r="170" spans="1:11">
      <c r="A170" s="283" t="s">
        <v>1153</v>
      </c>
      <c r="B170" s="283" t="s">
        <v>934</v>
      </c>
      <c r="C170" s="283" t="s">
        <v>934</v>
      </c>
      <c r="D170" s="283" t="s">
        <v>906</v>
      </c>
      <c r="E170" s="283" t="s">
        <v>728</v>
      </c>
      <c r="F170" s="249" t="s">
        <v>13577</v>
      </c>
      <c r="G170" s="249"/>
      <c r="H170" s="283" t="s">
        <v>1661</v>
      </c>
      <c r="I170" s="283" t="s">
        <v>10217</v>
      </c>
      <c r="J170" s="250" t="str">
        <f t="shared" si="16"/>
        <v>GoldMoscow Special Alloys Processing Plant</v>
      </c>
      <c r="K170" s="250" t="str">
        <f t="shared" si="17"/>
        <v>GoldMoscow Special Alloys Processing Plant</v>
      </c>
    </row>
    <row r="171" spans="1:11">
      <c r="A171" s="283" t="s">
        <v>1153</v>
      </c>
      <c r="B171" s="283" t="s">
        <v>12758</v>
      </c>
      <c r="C171" s="283" t="s">
        <v>12758</v>
      </c>
      <c r="D171" s="283" t="s">
        <v>912</v>
      </c>
      <c r="E171" s="283" t="s">
        <v>729</v>
      </c>
      <c r="F171" s="249" t="s">
        <v>13577</v>
      </c>
      <c r="G171" s="249"/>
      <c r="H171" s="283" t="s">
        <v>1662</v>
      </c>
      <c r="I171" s="283" t="s">
        <v>11593</v>
      </c>
      <c r="J171" s="250" t="str">
        <f t="shared" si="16"/>
        <v>GoldNadir Metal Rafineri San. Ve Tic. A.S.</v>
      </c>
      <c r="K171" s="250" t="str">
        <f t="shared" si="17"/>
        <v>GoldNadir Metal Rafineri San. Ve Tic. A.S.</v>
      </c>
    </row>
    <row r="172" spans="1:11">
      <c r="A172" s="283" t="s">
        <v>1153</v>
      </c>
      <c r="B172" s="283" t="s">
        <v>1259</v>
      </c>
      <c r="C172" s="283" t="s">
        <v>12758</v>
      </c>
      <c r="D172" s="283" t="s">
        <v>912</v>
      </c>
      <c r="E172" s="283" t="s">
        <v>729</v>
      </c>
      <c r="F172" s="249" t="s">
        <v>13577</v>
      </c>
      <c r="G172" s="249"/>
      <c r="H172" s="283" t="s">
        <v>1662</v>
      </c>
      <c r="I172" s="283" t="s">
        <v>11593</v>
      </c>
      <c r="J172" s="250" t="str">
        <f t="shared" si="16"/>
        <v>GoldNadir Metal Rafineri San. Ve Tic. A.Ş.</v>
      </c>
      <c r="K172" s="250" t="str">
        <f t="shared" si="17"/>
        <v>GoldNadir Metal Rafineri San. Ve Tic. A.Ş.</v>
      </c>
    </row>
    <row r="173" spans="1:11">
      <c r="A173" s="283" t="s">
        <v>1153</v>
      </c>
      <c r="B173" s="283" t="s">
        <v>1254</v>
      </c>
      <c r="C173" s="283" t="s">
        <v>1254</v>
      </c>
      <c r="D173" s="283" t="s">
        <v>914</v>
      </c>
      <c r="E173" s="283" t="s">
        <v>730</v>
      </c>
      <c r="F173" s="249" t="s">
        <v>13577</v>
      </c>
      <c r="G173" s="249"/>
      <c r="H173" s="283" t="s">
        <v>1663</v>
      </c>
      <c r="I173" s="283" t="s">
        <v>12344</v>
      </c>
      <c r="J173" s="250" t="str">
        <f t="shared" si="16"/>
        <v>GoldNavoi Mining and Metallurgical Combinat</v>
      </c>
      <c r="K173" s="250" t="str">
        <f t="shared" si="17"/>
        <v>GoldNavoi Mining and Metallurgical Combinat</v>
      </c>
    </row>
    <row r="174" spans="1:11">
      <c r="A174" s="283" t="s">
        <v>1153</v>
      </c>
      <c r="B174" s="283" t="s">
        <v>13255</v>
      </c>
      <c r="C174" s="283" t="s">
        <v>13255</v>
      </c>
      <c r="D174" s="283" t="s">
        <v>1134</v>
      </c>
      <c r="E174" s="283" t="s">
        <v>13256</v>
      </c>
      <c r="F174" s="249" t="s">
        <v>13577</v>
      </c>
      <c r="G174" s="249"/>
      <c r="H174" s="283" t="s">
        <v>13275</v>
      </c>
      <c r="I174" s="283" t="s">
        <v>13202</v>
      </c>
      <c r="J174" s="250" t="str">
        <f t="shared" si="16"/>
        <v>GoldNH Recytech Company</v>
      </c>
      <c r="K174" s="250" t="str">
        <f t="shared" si="17"/>
        <v>GoldNH Recytech Company</v>
      </c>
    </row>
    <row r="175" spans="1:11">
      <c r="A175" s="283" t="s">
        <v>1153</v>
      </c>
      <c r="B175" s="283" t="s">
        <v>2259</v>
      </c>
      <c r="C175" s="283" t="s">
        <v>2259</v>
      </c>
      <c r="D175" s="283" t="s">
        <v>1131</v>
      </c>
      <c r="E175" s="283" t="s">
        <v>731</v>
      </c>
      <c r="F175" s="249" t="s">
        <v>13577</v>
      </c>
      <c r="G175" s="249"/>
      <c r="H175" s="283" t="s">
        <v>1664</v>
      </c>
      <c r="I175" s="283" t="s">
        <v>1665</v>
      </c>
      <c r="J175" s="250" t="str">
        <f t="shared" si="16"/>
        <v>GoldNihon Material Co., Ltd.</v>
      </c>
      <c r="K175" s="250" t="str">
        <f t="shared" si="17"/>
        <v>GoldNihon Material Co., Ltd.</v>
      </c>
    </row>
    <row r="176" spans="1:11">
      <c r="A176" s="283" t="s">
        <v>1153</v>
      </c>
      <c r="B176" s="283" t="s">
        <v>2660</v>
      </c>
      <c r="C176" s="283" t="s">
        <v>60</v>
      </c>
      <c r="D176" s="283" t="s">
        <v>1131</v>
      </c>
      <c r="E176" s="283" t="s">
        <v>747</v>
      </c>
      <c r="F176" s="249" t="s">
        <v>13577</v>
      </c>
      <c r="G176" s="249"/>
      <c r="H176" s="283" t="s">
        <v>1694</v>
      </c>
      <c r="I176" s="283" t="s">
        <v>2323</v>
      </c>
      <c r="J176" s="250" t="str">
        <f t="shared" si="16"/>
        <v>GoldNiihama Toyo Smelter &amp; Refinery</v>
      </c>
      <c r="K176" s="250" t="str">
        <f t="shared" si="17"/>
        <v>GoldNiihama Toyo Smelter &amp; Refinery</v>
      </c>
    </row>
    <row r="177" spans="1:11">
      <c r="A177" s="283" t="s">
        <v>1153</v>
      </c>
      <c r="B177" s="283" t="s">
        <v>1587</v>
      </c>
      <c r="C177" s="283" t="s">
        <v>1247</v>
      </c>
      <c r="D177" s="283" t="s">
        <v>1124</v>
      </c>
      <c r="E177" s="283" t="s">
        <v>674</v>
      </c>
      <c r="F177" s="249" t="s">
        <v>13577</v>
      </c>
      <c r="G177" s="249"/>
      <c r="H177" s="283" t="s">
        <v>1586</v>
      </c>
      <c r="I177" s="283" t="s">
        <v>1586</v>
      </c>
      <c r="J177" s="250" t="str">
        <f t="shared" si="16"/>
        <v>GoldNorddeutsche Affinererie AG</v>
      </c>
      <c r="K177" s="250" t="str">
        <f t="shared" si="17"/>
        <v>GoldNorddeutsche Affinererie AG</v>
      </c>
    </row>
    <row r="178" spans="1:11">
      <c r="A178" s="283" t="s">
        <v>1153</v>
      </c>
      <c r="B178" s="283" t="s">
        <v>12762</v>
      </c>
      <c r="C178" s="283" t="s">
        <v>12762</v>
      </c>
      <c r="D178" s="283" t="s">
        <v>1117</v>
      </c>
      <c r="E178" s="283" t="s">
        <v>2316</v>
      </c>
      <c r="F178" s="249" t="s">
        <v>13577</v>
      </c>
      <c r="G178" s="249"/>
      <c r="H178" s="283" t="s">
        <v>2317</v>
      </c>
      <c r="I178" s="283" t="s">
        <v>2956</v>
      </c>
      <c r="J178" s="250" t="str">
        <f t="shared" si="16"/>
        <v>GoldOgussa Osterreichische Gold- und Silber-Scheideanstalt GmbH</v>
      </c>
      <c r="K178" s="250" t="str">
        <f t="shared" si="17"/>
        <v>GoldOgussa Osterreichische Gold- und Silber-Scheideanstalt GmbH</v>
      </c>
    </row>
    <row r="179" spans="1:11">
      <c r="A179" s="283" t="s">
        <v>1153</v>
      </c>
      <c r="B179" s="283" t="s">
        <v>2313</v>
      </c>
      <c r="C179" s="283" t="s">
        <v>12762</v>
      </c>
      <c r="D179" s="283" t="s">
        <v>1117</v>
      </c>
      <c r="E179" s="283" t="s">
        <v>2316</v>
      </c>
      <c r="F179" s="249" t="s">
        <v>13577</v>
      </c>
      <c r="G179" s="249"/>
      <c r="H179" s="283" t="s">
        <v>2317</v>
      </c>
      <c r="I179" s="283" t="s">
        <v>2956</v>
      </c>
      <c r="J179" s="250" t="str">
        <f t="shared" si="16"/>
        <v>GoldÖgussa Österreichische Gold- und Silber-Scheideanstalt GmbH</v>
      </c>
      <c r="K179" s="250" t="str">
        <f t="shared" si="17"/>
        <v>GoldÖgussa Österreichische Gold- und Silber-Scheideanstalt GmbH</v>
      </c>
    </row>
    <row r="180" spans="1:11">
      <c r="A180" s="283" t="s">
        <v>1153</v>
      </c>
      <c r="B180" s="283" t="s">
        <v>2260</v>
      </c>
      <c r="C180" s="283" t="s">
        <v>2260</v>
      </c>
      <c r="D180" s="283" t="s">
        <v>1131</v>
      </c>
      <c r="E180" s="283" t="s">
        <v>732</v>
      </c>
      <c r="F180" s="249" t="s">
        <v>13577</v>
      </c>
      <c r="G180" s="249"/>
      <c r="H180" s="283" t="s">
        <v>1667</v>
      </c>
      <c r="I180" s="283" t="s">
        <v>1668</v>
      </c>
      <c r="J180" s="250" t="str">
        <f t="shared" si="16"/>
        <v>GoldOhura Precious Metal Industry Co., Ltd.</v>
      </c>
      <c r="K180" s="250" t="str">
        <f t="shared" si="17"/>
        <v>GoldOhura Precious Metal Industry Co., Ltd.</v>
      </c>
    </row>
    <row r="181" spans="1:11">
      <c r="A181" s="283" t="s">
        <v>1153</v>
      </c>
      <c r="B181" s="283" t="s">
        <v>2369</v>
      </c>
      <c r="C181" s="283" t="s">
        <v>2369</v>
      </c>
      <c r="D181" s="283" t="s">
        <v>906</v>
      </c>
      <c r="E181" s="283" t="s">
        <v>733</v>
      </c>
      <c r="F181" s="249" t="s">
        <v>13577</v>
      </c>
      <c r="G181" s="249"/>
      <c r="H181" s="283" t="s">
        <v>1669</v>
      </c>
      <c r="I181" s="283" t="s">
        <v>10360</v>
      </c>
      <c r="J181" s="250" t="str">
        <f t="shared" si="16"/>
        <v>GoldOJSC "The Gulidov Krasnoyarsk Non-Ferrous Metals Plant" (OJSC Krastsvetmet)</v>
      </c>
      <c r="K181" s="250" t="str">
        <f t="shared" si="17"/>
        <v>GoldOJSC "The Gulidov Krasnoyarsk Non-Ferrous Metals Plant" (OJSC Krastsvetmet)</v>
      </c>
    </row>
    <row r="182" spans="1:11">
      <c r="A182" s="283" t="s">
        <v>1153</v>
      </c>
      <c r="B182" s="283" t="s">
        <v>1670</v>
      </c>
      <c r="C182" s="283" t="s">
        <v>2369</v>
      </c>
      <c r="D182" s="283" t="s">
        <v>906</v>
      </c>
      <c r="E182" s="283" t="s">
        <v>733</v>
      </c>
      <c r="F182" s="249" t="s">
        <v>13577</v>
      </c>
      <c r="G182" s="249"/>
      <c r="H182" s="283" t="s">
        <v>1669</v>
      </c>
      <c r="I182" s="283" t="s">
        <v>10360</v>
      </c>
      <c r="J182" s="250" t="str">
        <f t="shared" si="16"/>
        <v>GoldOJSC Krastsvetmet</v>
      </c>
      <c r="K182" s="250" t="str">
        <f t="shared" si="17"/>
        <v>GoldOJSC Krastsvetmet</v>
      </c>
    </row>
    <row r="183" spans="1:11">
      <c r="A183" s="283" t="s">
        <v>1153</v>
      </c>
      <c r="B183" s="283" t="s">
        <v>2308</v>
      </c>
      <c r="C183" s="283" t="s">
        <v>2308</v>
      </c>
      <c r="D183" s="283" t="s">
        <v>906</v>
      </c>
      <c r="E183" s="283" t="s">
        <v>690</v>
      </c>
      <c r="F183" s="249" t="s">
        <v>13577</v>
      </c>
      <c r="G183" s="249"/>
      <c r="H183" s="283" t="s">
        <v>1611</v>
      </c>
      <c r="I183" s="283" t="s">
        <v>10330</v>
      </c>
      <c r="J183" s="250" t="str">
        <f t="shared" si="16"/>
        <v>GoldOJSC Novosibirsk Refinery</v>
      </c>
      <c r="K183" s="250" t="str">
        <f t="shared" si="17"/>
        <v>GoldOJSC Novosibirsk Refinery</v>
      </c>
    </row>
    <row r="184" spans="1:11">
      <c r="A184" s="283" t="s">
        <v>1153</v>
      </c>
      <c r="B184" s="283" t="s">
        <v>2439</v>
      </c>
      <c r="C184" s="283" t="s">
        <v>2439</v>
      </c>
      <c r="D184" s="283" t="s">
        <v>1121</v>
      </c>
      <c r="E184" s="283" t="s">
        <v>734</v>
      </c>
      <c r="F184" s="249" t="s">
        <v>13577</v>
      </c>
      <c r="G184" s="249"/>
      <c r="H184" s="283" t="s">
        <v>1671</v>
      </c>
      <c r="I184" s="283" t="s">
        <v>1579</v>
      </c>
      <c r="J184" s="250" t="str">
        <f t="shared" si="16"/>
        <v>GoldPAMP S.A.</v>
      </c>
      <c r="K184" s="250" t="str">
        <f t="shared" si="17"/>
        <v>GoldPAMP S.A.</v>
      </c>
    </row>
    <row r="185" spans="1:11">
      <c r="A185" s="283" t="s">
        <v>1153</v>
      </c>
      <c r="B185" s="283" t="s">
        <v>2332</v>
      </c>
      <c r="C185" s="283" t="s">
        <v>57</v>
      </c>
      <c r="D185" s="283" t="s">
        <v>1131</v>
      </c>
      <c r="E185" s="283" t="s">
        <v>708</v>
      </c>
      <c r="F185" s="249" t="s">
        <v>13577</v>
      </c>
      <c r="G185" s="249"/>
      <c r="H185" s="283" t="s">
        <v>2496</v>
      </c>
      <c r="I185" s="283" t="s">
        <v>6885</v>
      </c>
      <c r="J185" s="250" t="str">
        <f t="shared" si="16"/>
        <v>GoldPan Pacific Copper Co Ltd.</v>
      </c>
      <c r="K185" s="250" t="str">
        <f t="shared" si="17"/>
        <v>GoldPan Pacific Copper Co Ltd.</v>
      </c>
    </row>
    <row r="186" spans="1:11">
      <c r="A186" s="283" t="s">
        <v>1153</v>
      </c>
      <c r="B186" s="283" t="s">
        <v>2585</v>
      </c>
      <c r="C186" s="283" t="s">
        <v>2585</v>
      </c>
      <c r="D186" s="283" t="s">
        <v>2576</v>
      </c>
      <c r="E186" s="283" t="s">
        <v>2586</v>
      </c>
      <c r="F186" s="249" t="s">
        <v>13577</v>
      </c>
      <c r="G186" s="249"/>
      <c r="H186" s="283" t="s">
        <v>1568</v>
      </c>
      <c r="I186" s="283" t="s">
        <v>1569</v>
      </c>
      <c r="J186" s="250" t="str">
        <f t="shared" si="16"/>
        <v>GoldPease &amp; Curren</v>
      </c>
      <c r="K186" s="250" t="str">
        <f t="shared" si="17"/>
        <v>GoldPease &amp; Curren</v>
      </c>
    </row>
    <row r="187" spans="1:11">
      <c r="A187" s="283" t="s">
        <v>1153</v>
      </c>
      <c r="B187" s="283" t="s">
        <v>2261</v>
      </c>
      <c r="C187" s="283" t="s">
        <v>2261</v>
      </c>
      <c r="D187" s="283" t="s">
        <v>1123</v>
      </c>
      <c r="E187" s="283" t="s">
        <v>735</v>
      </c>
      <c r="F187" s="249" t="s">
        <v>13577</v>
      </c>
      <c r="G187" s="249"/>
      <c r="H187" s="283" t="s">
        <v>2624</v>
      </c>
      <c r="I187" s="283" t="s">
        <v>13967</v>
      </c>
      <c r="J187" s="250" t="str">
        <f t="shared" si="16"/>
        <v>GoldPenglai Penggang Gold Industry Co., Ltd.</v>
      </c>
      <c r="K187" s="250" t="str">
        <f t="shared" si="17"/>
        <v>GoldPenglai Penggang Gold Industry Co., Ltd.</v>
      </c>
    </row>
    <row r="188" spans="1:11">
      <c r="A188" s="283" t="s">
        <v>1153</v>
      </c>
      <c r="B188" s="283" t="s">
        <v>2333</v>
      </c>
      <c r="C188" s="283" t="s">
        <v>2634</v>
      </c>
      <c r="D188" s="283" t="s">
        <v>1116</v>
      </c>
      <c r="E188" s="283" t="s">
        <v>758</v>
      </c>
      <c r="F188" s="249" t="s">
        <v>13577</v>
      </c>
      <c r="G188" s="249"/>
      <c r="H188" s="283" t="s">
        <v>1713</v>
      </c>
      <c r="I188" s="283" t="s">
        <v>1714</v>
      </c>
      <c r="J188" s="250" t="str">
        <f t="shared" si="16"/>
        <v>GoldPerth Mint</v>
      </c>
      <c r="K188" s="250" t="str">
        <f t="shared" si="17"/>
        <v>GoldPerth Mint</v>
      </c>
    </row>
    <row r="189" spans="1:11">
      <c r="A189" s="283" t="s">
        <v>1153</v>
      </c>
      <c r="B189" s="283" t="s">
        <v>1717</v>
      </c>
      <c r="C189" s="283" t="s">
        <v>2634</v>
      </c>
      <c r="D189" s="283" t="s">
        <v>1116</v>
      </c>
      <c r="E189" s="283" t="s">
        <v>758</v>
      </c>
      <c r="F189" s="249" t="s">
        <v>13577</v>
      </c>
      <c r="G189" s="249"/>
      <c r="H189" s="283" t="s">
        <v>1713</v>
      </c>
      <c r="I189" s="283" t="s">
        <v>1714</v>
      </c>
      <c r="J189" s="250" t="str">
        <f t="shared" si="16"/>
        <v>GoldPerth Mint (ANZ)</v>
      </c>
      <c r="K189" s="250" t="str">
        <f t="shared" si="17"/>
        <v>GoldPerth Mint (ANZ)</v>
      </c>
    </row>
    <row r="190" spans="1:11">
      <c r="A190" s="283" t="s">
        <v>1153</v>
      </c>
      <c r="B190" s="283" t="s">
        <v>2661</v>
      </c>
      <c r="C190" s="283" t="s">
        <v>2661</v>
      </c>
      <c r="D190" s="283" t="s">
        <v>1122</v>
      </c>
      <c r="E190" s="283" t="s">
        <v>2662</v>
      </c>
      <c r="F190" s="249" t="s">
        <v>13577</v>
      </c>
      <c r="G190" s="249"/>
      <c r="H190" s="283" t="s">
        <v>2663</v>
      </c>
      <c r="I190" s="283" t="s">
        <v>2664</v>
      </c>
      <c r="J190" s="250" t="str">
        <f t="shared" si="16"/>
        <v>GoldPlanta Recuperadora de Metales SpA</v>
      </c>
      <c r="K190" s="250" t="str">
        <f t="shared" si="17"/>
        <v>GoldPlanta Recuperadora de Metales SpA</v>
      </c>
    </row>
    <row r="191" spans="1:11">
      <c r="A191" s="283" t="s">
        <v>1153</v>
      </c>
      <c r="B191" s="283" t="s">
        <v>935</v>
      </c>
      <c r="C191" s="283" t="s">
        <v>935</v>
      </c>
      <c r="D191" s="283" t="s">
        <v>906</v>
      </c>
      <c r="E191" s="283" t="s">
        <v>736</v>
      </c>
      <c r="F191" s="249" t="s">
        <v>13577</v>
      </c>
      <c r="G191" s="249"/>
      <c r="H191" s="283" t="s">
        <v>1672</v>
      </c>
      <c r="I191" s="283" t="s">
        <v>10220</v>
      </c>
      <c r="J191" s="250" t="str">
        <f t="shared" si="16"/>
        <v>GoldPrioksky Plant of Non-Ferrous Metals</v>
      </c>
      <c r="K191" s="250" t="str">
        <f t="shared" si="17"/>
        <v>GoldPrioksky Plant of Non-Ferrous Metals</v>
      </c>
    </row>
    <row r="192" spans="1:11">
      <c r="A192" s="283" t="s">
        <v>1153</v>
      </c>
      <c r="B192" s="283" t="s">
        <v>2334</v>
      </c>
      <c r="C192" s="283" t="s">
        <v>2439</v>
      </c>
      <c r="D192" s="283" t="s">
        <v>1121</v>
      </c>
      <c r="E192" s="283" t="s">
        <v>734</v>
      </c>
      <c r="F192" s="249" t="s">
        <v>13577</v>
      </c>
      <c r="G192" s="249"/>
      <c r="H192" s="283" t="s">
        <v>1671</v>
      </c>
      <c r="I192" s="283" t="s">
        <v>1579</v>
      </c>
      <c r="J192" s="250" t="str">
        <f t="shared" si="16"/>
        <v>GoldProduits Artistiques de Métaux</v>
      </c>
      <c r="K192" s="250" t="str">
        <f t="shared" si="17"/>
        <v>GoldProduits Artistiques de Métaux</v>
      </c>
    </row>
    <row r="193" spans="1:11">
      <c r="A193" s="283" t="s">
        <v>1153</v>
      </c>
      <c r="B193" s="283" t="s">
        <v>1255</v>
      </c>
      <c r="C193" s="283" t="s">
        <v>1255</v>
      </c>
      <c r="D193" s="283" t="s">
        <v>1128</v>
      </c>
      <c r="E193" s="283" t="s">
        <v>737</v>
      </c>
      <c r="F193" s="249" t="s">
        <v>13577</v>
      </c>
      <c r="G193" s="249"/>
      <c r="H193" s="283" t="s">
        <v>1673</v>
      </c>
      <c r="I193" s="283" t="s">
        <v>6188</v>
      </c>
      <c r="J193" s="250" t="str">
        <f t="shared" si="16"/>
        <v>GoldPT Aneka Tambang (Persero) Tbk</v>
      </c>
      <c r="K193" s="250" t="str">
        <f t="shared" si="17"/>
        <v>GoldPT Aneka Tambang (Persero) Tbk</v>
      </c>
    </row>
    <row r="194" spans="1:11">
      <c r="A194" s="283" t="s">
        <v>1153</v>
      </c>
      <c r="B194" s="283" t="s">
        <v>12759</v>
      </c>
      <c r="C194" s="283" t="s">
        <v>12759</v>
      </c>
      <c r="D194" s="283" t="s">
        <v>1121</v>
      </c>
      <c r="E194" s="283" t="s">
        <v>738</v>
      </c>
      <c r="F194" s="249" t="s">
        <v>13577</v>
      </c>
      <c r="G194" s="249"/>
      <c r="H194" s="283" t="s">
        <v>1674</v>
      </c>
      <c r="I194" s="283" t="s">
        <v>1653</v>
      </c>
      <c r="J194" s="250" t="str">
        <f t="shared" si="16"/>
        <v>GoldPX Precinox S.A.</v>
      </c>
      <c r="K194" s="250" t="str">
        <f t="shared" si="17"/>
        <v>GoldPX Precinox S.A.</v>
      </c>
    </row>
    <row r="195" spans="1:11">
      <c r="A195" s="283" t="s">
        <v>1153</v>
      </c>
      <c r="B195" s="283" t="s">
        <v>2440</v>
      </c>
      <c r="C195" s="283" t="s">
        <v>12759</v>
      </c>
      <c r="D195" s="283" t="s">
        <v>1121</v>
      </c>
      <c r="E195" s="283" t="s">
        <v>738</v>
      </c>
      <c r="F195" s="249" t="s">
        <v>13577</v>
      </c>
      <c r="G195" s="249"/>
      <c r="H195" s="283" t="s">
        <v>1674</v>
      </c>
      <c r="I195" s="283" t="s">
        <v>1653</v>
      </c>
      <c r="J195" s="250" t="str">
        <f t="shared" si="16"/>
        <v>GoldPX Précinox S.A.</v>
      </c>
      <c r="K195" s="250" t="str">
        <f t="shared" si="17"/>
        <v>GoldPX Précinox S.A.</v>
      </c>
    </row>
    <row r="196" spans="1:11">
      <c r="A196" s="283" t="s">
        <v>1153</v>
      </c>
      <c r="B196" s="283" t="s">
        <v>13515</v>
      </c>
      <c r="C196" s="283" t="s">
        <v>13515</v>
      </c>
      <c r="D196" s="283" t="s">
        <v>2576</v>
      </c>
      <c r="E196" s="283" t="s">
        <v>13516</v>
      </c>
      <c r="F196" s="249" t="s">
        <v>13577</v>
      </c>
      <c r="G196" s="249"/>
      <c r="H196" s="283" t="s">
        <v>13576</v>
      </c>
      <c r="I196" s="283" t="s">
        <v>1666</v>
      </c>
      <c r="J196" s="250" t="str">
        <f t="shared" si="16"/>
        <v>GoldQG Refining, LLC</v>
      </c>
      <c r="K196" s="250" t="str">
        <f t="shared" si="17"/>
        <v>GoldQG Refining, LLC</v>
      </c>
    </row>
    <row r="197" spans="1:11">
      <c r="A197" s="283" t="s">
        <v>1153</v>
      </c>
      <c r="B197" s="283" t="s">
        <v>2263</v>
      </c>
      <c r="C197" s="283" t="s">
        <v>2263</v>
      </c>
      <c r="D197" s="283" t="s">
        <v>916</v>
      </c>
      <c r="E197" s="283" t="s">
        <v>739</v>
      </c>
      <c r="F197" s="249" t="s">
        <v>13577</v>
      </c>
      <c r="G197" s="249"/>
      <c r="H197" s="283" t="s">
        <v>1675</v>
      </c>
      <c r="I197" s="283" t="s">
        <v>1676</v>
      </c>
      <c r="J197" s="250" t="str">
        <f t="shared" ref="J197" si="18">A197&amp;B197</f>
        <v>GoldRand Refinery (Pty) Ltd.</v>
      </c>
      <c r="K197" s="250" t="str">
        <f t="shared" ref="K197" si="19">A197&amp;B197</f>
        <v>GoldRand Refinery (Pty) Ltd.</v>
      </c>
    </row>
    <row r="198" spans="1:11">
      <c r="A198" s="283" t="s">
        <v>1153</v>
      </c>
      <c r="B198" s="283" t="s">
        <v>29</v>
      </c>
      <c r="C198" s="283" t="s">
        <v>58</v>
      </c>
      <c r="D198" s="283" t="s">
        <v>1134</v>
      </c>
      <c r="E198" s="283" t="s">
        <v>716</v>
      </c>
      <c r="F198" s="249" t="s">
        <v>13577</v>
      </c>
      <c r="G198" s="249"/>
      <c r="H198" s="283" t="s">
        <v>1643</v>
      </c>
      <c r="I198" s="283" t="s">
        <v>13198</v>
      </c>
      <c r="J198" s="250" t="str">
        <f t="shared" ref="J198:J229" si="20">A198&amp;B198</f>
        <v>GoldRefinery LS-Nikko Copper Inc.</v>
      </c>
      <c r="K198" s="250" t="str">
        <f t="shared" ref="K198:K229" si="21">A198&amp;B198</f>
        <v>GoldRefinery LS-Nikko Copper Inc.</v>
      </c>
    </row>
    <row r="199" spans="1:11">
      <c r="A199" s="283" t="s">
        <v>1153</v>
      </c>
      <c r="B199" s="283" t="s">
        <v>13257</v>
      </c>
      <c r="C199" s="283" t="s">
        <v>13257</v>
      </c>
      <c r="D199" s="283" t="s">
        <v>1123</v>
      </c>
      <c r="E199" s="283" t="s">
        <v>691</v>
      </c>
      <c r="F199" s="249" t="s">
        <v>13577</v>
      </c>
      <c r="G199" s="249"/>
      <c r="H199" s="283" t="s">
        <v>1612</v>
      </c>
      <c r="I199" s="283" t="s">
        <v>13977</v>
      </c>
      <c r="J199" s="250" t="str">
        <f t="shared" si="20"/>
        <v>GoldRefinery of Seemine Gold Co., Ltd.</v>
      </c>
      <c r="K199" s="250" t="str">
        <f t="shared" si="21"/>
        <v>GoldRefinery of Seemine Gold Co., Ltd.</v>
      </c>
    </row>
    <row r="200" spans="1:11">
      <c r="A200" s="283" t="s">
        <v>1153</v>
      </c>
      <c r="B200" s="283" t="s">
        <v>2441</v>
      </c>
      <c r="C200" s="283" t="s">
        <v>14140</v>
      </c>
      <c r="D200" s="283" t="s">
        <v>1139</v>
      </c>
      <c r="E200" s="283" t="s">
        <v>2442</v>
      </c>
      <c r="F200" s="249" t="s">
        <v>13577</v>
      </c>
      <c r="G200" s="249"/>
      <c r="H200" s="283" t="s">
        <v>2480</v>
      </c>
      <c r="I200" s="283" t="s">
        <v>9192</v>
      </c>
      <c r="J200" s="250" t="str">
        <f t="shared" si="20"/>
        <v>GoldRemondis Argentia B.V.</v>
      </c>
      <c r="K200" s="250" t="str">
        <f t="shared" si="21"/>
        <v>GoldRemondis Argentia B.V.</v>
      </c>
    </row>
    <row r="201" spans="1:11">
      <c r="A201" s="283" t="s">
        <v>1153</v>
      </c>
      <c r="B201" s="283" t="s">
        <v>14140</v>
      </c>
      <c r="C201" s="283" t="s">
        <v>14140</v>
      </c>
      <c r="D201" s="283" t="s">
        <v>1139</v>
      </c>
      <c r="E201" s="283" t="s">
        <v>2442</v>
      </c>
      <c r="F201" s="249" t="s">
        <v>13577</v>
      </c>
      <c r="G201" s="249"/>
      <c r="H201" s="283" t="s">
        <v>2480</v>
      </c>
      <c r="I201" s="283" t="s">
        <v>9192</v>
      </c>
      <c r="J201" s="250" t="str">
        <f t="shared" si="20"/>
        <v>GoldREMONDIS PMR B.V.</v>
      </c>
      <c r="K201" s="250" t="str">
        <f t="shared" si="21"/>
        <v>GoldREMONDIS PMR B.V.</v>
      </c>
    </row>
    <row r="202" spans="1:11">
      <c r="A202" s="283" t="s">
        <v>1153</v>
      </c>
      <c r="B202" s="283" t="s">
        <v>936</v>
      </c>
      <c r="C202" s="283" t="s">
        <v>936</v>
      </c>
      <c r="D202" s="283" t="s">
        <v>1120</v>
      </c>
      <c r="E202" s="283" t="s">
        <v>740</v>
      </c>
      <c r="F202" s="249" t="s">
        <v>13577</v>
      </c>
      <c r="G202" s="249"/>
      <c r="H202" s="283" t="s">
        <v>1677</v>
      </c>
      <c r="I202" s="283" t="s">
        <v>1633</v>
      </c>
      <c r="J202" s="250" t="str">
        <f t="shared" si="20"/>
        <v>GoldRoyal Canadian Mint</v>
      </c>
      <c r="K202" s="250" t="str">
        <f t="shared" si="21"/>
        <v>GoldRoyal Canadian Mint</v>
      </c>
    </row>
    <row r="203" spans="1:11">
      <c r="A203" s="283" t="s">
        <v>1153</v>
      </c>
      <c r="B203" s="283" t="s">
        <v>2370</v>
      </c>
      <c r="C203" s="283" t="s">
        <v>2370</v>
      </c>
      <c r="D203" s="283" t="s">
        <v>1127</v>
      </c>
      <c r="E203" s="283" t="s">
        <v>2371</v>
      </c>
      <c r="F203" s="249" t="s">
        <v>13577</v>
      </c>
      <c r="G203" s="249"/>
      <c r="H203" s="283" t="s">
        <v>2372</v>
      </c>
      <c r="I203" s="283" t="s">
        <v>5047</v>
      </c>
      <c r="J203" s="250" t="str">
        <f t="shared" si="20"/>
        <v>GoldSAAMP</v>
      </c>
      <c r="K203" s="250" t="str">
        <f t="shared" si="21"/>
        <v>GoldSAAMP</v>
      </c>
    </row>
    <row r="204" spans="1:11">
      <c r="A204" s="283" t="s">
        <v>1153</v>
      </c>
      <c r="B204" s="283" t="s">
        <v>1188</v>
      </c>
      <c r="C204" s="283" t="s">
        <v>1188</v>
      </c>
      <c r="D204" s="283" t="s">
        <v>2576</v>
      </c>
      <c r="E204" s="283" t="s">
        <v>741</v>
      </c>
      <c r="F204" s="249" t="s">
        <v>13577</v>
      </c>
      <c r="G204" s="249"/>
      <c r="H204" s="283" t="s">
        <v>1678</v>
      </c>
      <c r="I204" s="283" t="s">
        <v>1679</v>
      </c>
      <c r="J204" s="250" t="str">
        <f t="shared" si="20"/>
        <v>GoldSabin Metal Corp.</v>
      </c>
      <c r="K204" s="250" t="str">
        <f t="shared" si="21"/>
        <v>GoldSabin Metal Corp.</v>
      </c>
    </row>
    <row r="205" spans="1:11">
      <c r="A205" s="283" t="s">
        <v>1153</v>
      </c>
      <c r="B205" s="283" t="s">
        <v>2665</v>
      </c>
      <c r="C205" s="283" t="s">
        <v>2665</v>
      </c>
      <c r="D205" s="283" t="s">
        <v>1130</v>
      </c>
      <c r="E205" s="283" t="s">
        <v>2666</v>
      </c>
      <c r="F205" s="249" t="s">
        <v>13577</v>
      </c>
      <c r="G205" s="249"/>
      <c r="H205" s="283" t="s">
        <v>1599</v>
      </c>
      <c r="I205" s="283" t="s">
        <v>6691</v>
      </c>
      <c r="J205" s="250" t="str">
        <f t="shared" si="20"/>
        <v>GoldSafimet S.p.A</v>
      </c>
      <c r="K205" s="250" t="str">
        <f t="shared" si="21"/>
        <v>GoldSafimet S.p.A</v>
      </c>
    </row>
    <row r="206" spans="1:11">
      <c r="A206" s="283" t="s">
        <v>1153</v>
      </c>
      <c r="B206" s="283" t="s">
        <v>2443</v>
      </c>
      <c r="C206" s="283" t="s">
        <v>2443</v>
      </c>
      <c r="D206" s="283" t="s">
        <v>13842</v>
      </c>
      <c r="E206" s="283" t="s">
        <v>2444</v>
      </c>
      <c r="F206" s="249" t="s">
        <v>13577</v>
      </c>
      <c r="G206" s="249"/>
      <c r="H206" s="283" t="s">
        <v>2445</v>
      </c>
      <c r="I206" s="283" t="s">
        <v>4304</v>
      </c>
      <c r="J206" s="250" t="str">
        <f t="shared" si="20"/>
        <v>GoldSAFINA A.S.</v>
      </c>
      <c r="K206" s="250" t="str">
        <f t="shared" si="21"/>
        <v>GoldSAFINA A.S.</v>
      </c>
    </row>
    <row r="207" spans="1:11">
      <c r="A207" s="283" t="s">
        <v>1153</v>
      </c>
      <c r="B207" s="283" t="s">
        <v>2426</v>
      </c>
      <c r="C207" s="283" t="s">
        <v>57</v>
      </c>
      <c r="D207" s="283" t="s">
        <v>1131</v>
      </c>
      <c r="E207" s="283" t="s">
        <v>708</v>
      </c>
      <c r="F207" s="249" t="s">
        <v>13577</v>
      </c>
      <c r="G207" s="249"/>
      <c r="H207" s="283" t="s">
        <v>2496</v>
      </c>
      <c r="I207" s="283" t="s">
        <v>6885</v>
      </c>
      <c r="J207" s="250" t="str">
        <f t="shared" si="20"/>
        <v>GoldSaganoseki Smelter &amp; Refinery</v>
      </c>
      <c r="K207" s="250" t="str">
        <f t="shared" si="21"/>
        <v>GoldSaganoseki Smelter &amp; Refinery</v>
      </c>
    </row>
    <row r="208" spans="1:11">
      <c r="A208" s="283" t="s">
        <v>1153</v>
      </c>
      <c r="B208" s="283" t="s">
        <v>2446</v>
      </c>
      <c r="C208" s="283" t="s">
        <v>2446</v>
      </c>
      <c r="D208" s="283" t="s">
        <v>1129</v>
      </c>
      <c r="E208" s="283" t="s">
        <v>2447</v>
      </c>
      <c r="F208" s="249" t="s">
        <v>13577</v>
      </c>
      <c r="G208" s="249"/>
      <c r="H208" s="283" t="s">
        <v>2448</v>
      </c>
      <c r="I208" s="283" t="s">
        <v>2449</v>
      </c>
      <c r="J208" s="250" t="str">
        <f t="shared" si="20"/>
        <v>GoldSai Refinery</v>
      </c>
      <c r="K208" s="250" t="str">
        <f t="shared" si="21"/>
        <v>GoldSai Refinery</v>
      </c>
    </row>
    <row r="209" spans="1:11">
      <c r="A209" s="283" t="s">
        <v>1153</v>
      </c>
      <c r="B209" s="283" t="s">
        <v>1680</v>
      </c>
      <c r="C209" s="283" t="s">
        <v>1431</v>
      </c>
      <c r="D209" s="283" t="s">
        <v>1134</v>
      </c>
      <c r="E209" s="283" t="s">
        <v>1432</v>
      </c>
      <c r="F209" s="249" t="s">
        <v>13577</v>
      </c>
      <c r="G209" s="249"/>
      <c r="H209" s="283" t="s">
        <v>1601</v>
      </c>
      <c r="I209" s="283" t="s">
        <v>13197</v>
      </c>
      <c r="J209" s="250" t="str">
        <f t="shared" si="20"/>
        <v>GoldSamdok Metal</v>
      </c>
      <c r="K209" s="250" t="str">
        <f t="shared" si="21"/>
        <v>GoldSamdok Metal</v>
      </c>
    </row>
    <row r="210" spans="1:11">
      <c r="A210" s="283" t="s">
        <v>1153</v>
      </c>
      <c r="B210" s="283" t="s">
        <v>1431</v>
      </c>
      <c r="C210" s="283" t="s">
        <v>1431</v>
      </c>
      <c r="D210" s="283" t="s">
        <v>1134</v>
      </c>
      <c r="E210" s="283" t="s">
        <v>1432</v>
      </c>
      <c r="F210" s="249" t="s">
        <v>13577</v>
      </c>
      <c r="G210" s="249"/>
      <c r="H210" s="283" t="s">
        <v>1601</v>
      </c>
      <c r="I210" s="283" t="s">
        <v>13197</v>
      </c>
      <c r="J210" s="250" t="str">
        <f t="shared" si="20"/>
        <v>GoldSamduck Precious Metals</v>
      </c>
      <c r="K210" s="250" t="str">
        <f t="shared" si="21"/>
        <v>GoldSamduck Precious Metals</v>
      </c>
    </row>
    <row r="211" spans="1:11">
      <c r="A211" s="283" t="s">
        <v>1153</v>
      </c>
      <c r="B211" s="283" t="s">
        <v>2587</v>
      </c>
      <c r="C211" s="283" t="s">
        <v>2587</v>
      </c>
      <c r="D211" s="283" t="s">
        <v>1134</v>
      </c>
      <c r="E211" s="283" t="s">
        <v>742</v>
      </c>
      <c r="F211" s="249" t="s">
        <v>13577</v>
      </c>
      <c r="G211" s="249"/>
      <c r="H211" s="283" t="s">
        <v>1682</v>
      </c>
      <c r="I211" s="283" t="s">
        <v>13204</v>
      </c>
      <c r="J211" s="250" t="str">
        <f t="shared" si="20"/>
        <v>GoldSamwon Metals Corp.</v>
      </c>
      <c r="K211" s="250" t="str">
        <f t="shared" si="21"/>
        <v>GoldSamwon Metals Corp.</v>
      </c>
    </row>
    <row r="212" spans="1:11">
      <c r="A212" s="283" t="s">
        <v>1153</v>
      </c>
      <c r="B212" s="283" t="s">
        <v>2311</v>
      </c>
      <c r="C212" s="283" t="s">
        <v>2311</v>
      </c>
      <c r="D212" s="283" t="s">
        <v>1124</v>
      </c>
      <c r="E212" s="283" t="s">
        <v>2314</v>
      </c>
      <c r="F212" s="249" t="s">
        <v>13577</v>
      </c>
      <c r="G212" s="249"/>
      <c r="H212" s="283" t="s">
        <v>1809</v>
      </c>
      <c r="I212" s="283" t="s">
        <v>4386</v>
      </c>
      <c r="J212" s="250" t="str">
        <f t="shared" si="20"/>
        <v>GoldSAXONIA Edelmetalle GmbH</v>
      </c>
      <c r="K212" s="250" t="str">
        <f t="shared" si="21"/>
        <v>GoldSAXONIA Edelmetalle GmbH</v>
      </c>
    </row>
    <row r="213" spans="1:11">
      <c r="A213" s="283" t="s">
        <v>1153</v>
      </c>
      <c r="B213" s="283" t="s">
        <v>1681</v>
      </c>
      <c r="C213" s="283" t="s">
        <v>1431</v>
      </c>
      <c r="D213" s="283" t="s">
        <v>1134</v>
      </c>
      <c r="E213" s="283" t="s">
        <v>1432</v>
      </c>
      <c r="F213" s="249" t="s">
        <v>13577</v>
      </c>
      <c r="G213" s="249"/>
      <c r="H213" s="283" t="s">
        <v>1601</v>
      </c>
      <c r="I213" s="283" t="s">
        <v>13197</v>
      </c>
      <c r="J213" s="250" t="str">
        <f t="shared" si="20"/>
        <v>GoldSD (Samdok) Metal</v>
      </c>
      <c r="K213" s="250" t="str">
        <f t="shared" si="21"/>
        <v>GoldSD (Samdok) Metal</v>
      </c>
    </row>
    <row r="214" spans="1:11">
      <c r="A214" s="283" t="s">
        <v>1153</v>
      </c>
      <c r="B214" s="283" t="s">
        <v>12760</v>
      </c>
      <c r="C214" s="283" t="s">
        <v>12760</v>
      </c>
      <c r="D214" s="283" t="s">
        <v>1125</v>
      </c>
      <c r="E214" s="283" t="s">
        <v>743</v>
      </c>
      <c r="F214" s="249" t="s">
        <v>13577</v>
      </c>
      <c r="G214" s="249"/>
      <c r="H214" s="283" t="s">
        <v>1683</v>
      </c>
      <c r="I214" s="283" t="s">
        <v>4834</v>
      </c>
      <c r="J214" s="250" t="str">
        <f t="shared" si="20"/>
        <v>GoldSEMPSA Joyeria Plateria S.A.</v>
      </c>
      <c r="K214" s="250" t="str">
        <f t="shared" si="21"/>
        <v>GoldSEMPSA Joyeria Plateria S.A.</v>
      </c>
    </row>
    <row r="215" spans="1:11">
      <c r="A215" s="283" t="s">
        <v>1153</v>
      </c>
      <c r="B215" s="283" t="s">
        <v>2450</v>
      </c>
      <c r="C215" s="283" t="s">
        <v>12760</v>
      </c>
      <c r="D215" s="283" t="s">
        <v>1125</v>
      </c>
      <c r="E215" s="283" t="s">
        <v>743</v>
      </c>
      <c r="F215" s="249" t="s">
        <v>13577</v>
      </c>
      <c r="G215" s="249"/>
      <c r="H215" s="283" t="s">
        <v>1683</v>
      </c>
      <c r="I215" s="283" t="s">
        <v>4834</v>
      </c>
      <c r="J215" s="250" t="str">
        <f t="shared" si="20"/>
        <v>GoldSEMPSA Joyería Platería S.A.</v>
      </c>
      <c r="K215" s="250" t="str">
        <f t="shared" si="21"/>
        <v>GoldSEMPSA Joyería Platería S.A.</v>
      </c>
    </row>
    <row r="216" spans="1:11">
      <c r="A216" s="283" t="s">
        <v>1153</v>
      </c>
      <c r="B216" s="283" t="s">
        <v>1684</v>
      </c>
      <c r="C216" s="283" t="s">
        <v>12760</v>
      </c>
      <c r="D216" s="283" t="s">
        <v>1125</v>
      </c>
      <c r="E216" s="283" t="s">
        <v>743</v>
      </c>
      <c r="F216" s="249" t="s">
        <v>13577</v>
      </c>
      <c r="G216" s="249"/>
      <c r="H216" s="283" t="s">
        <v>1683</v>
      </c>
      <c r="I216" s="283" t="s">
        <v>4834</v>
      </c>
      <c r="J216" s="250" t="str">
        <f t="shared" si="20"/>
        <v>GoldSempsa JP (Cookson Sempsa)</v>
      </c>
      <c r="K216" s="250" t="str">
        <f t="shared" si="21"/>
        <v>GoldSempsa JP (Cookson Sempsa)</v>
      </c>
    </row>
    <row r="217" spans="1:11">
      <c r="A217" s="283" t="s">
        <v>1153</v>
      </c>
      <c r="B217" s="283" t="s">
        <v>1701</v>
      </c>
      <c r="C217" s="283" t="s">
        <v>2268</v>
      </c>
      <c r="D217" s="283" t="s">
        <v>1123</v>
      </c>
      <c r="E217" s="283" t="s">
        <v>750</v>
      </c>
      <c r="F217" s="249" t="s">
        <v>13577</v>
      </c>
      <c r="G217" s="249"/>
      <c r="H217" s="283" t="s">
        <v>1687</v>
      </c>
      <c r="I217" s="283" t="s">
        <v>13967</v>
      </c>
      <c r="J217" s="250" t="str">
        <f t="shared" si="20"/>
        <v>GoldShandong Gold Mine(Laizhou) Smelter Co., Ltd.</v>
      </c>
      <c r="K217" s="250" t="str">
        <f t="shared" si="21"/>
        <v>GoldShandong Gold Mine(Laizhou) Smelter Co., Ltd.</v>
      </c>
    </row>
    <row r="218" spans="1:11">
      <c r="A218" s="283" t="s">
        <v>1153</v>
      </c>
      <c r="B218" s="283" t="s">
        <v>2588</v>
      </c>
      <c r="C218" s="283" t="s">
        <v>1613</v>
      </c>
      <c r="D218" s="283" t="s">
        <v>1123</v>
      </c>
      <c r="E218" s="283" t="s">
        <v>1614</v>
      </c>
      <c r="F218" s="249" t="s">
        <v>13577</v>
      </c>
      <c r="G218" s="249"/>
      <c r="H218" s="283" t="s">
        <v>1615</v>
      </c>
      <c r="I218" s="283" t="s">
        <v>13967</v>
      </c>
      <c r="J218" s="250" t="str">
        <f t="shared" si="20"/>
        <v>GoldShandong Guoda Gold Co., Ltd.</v>
      </c>
      <c r="K218" s="250" t="str">
        <f t="shared" si="21"/>
        <v>GoldShandong Guoda Gold Co., Ltd.</v>
      </c>
    </row>
    <row r="219" spans="1:11">
      <c r="A219" s="283" t="s">
        <v>1153</v>
      </c>
      <c r="B219" s="283" t="s">
        <v>14141</v>
      </c>
      <c r="C219" s="283" t="s">
        <v>14141</v>
      </c>
      <c r="D219" s="283" t="s">
        <v>1123</v>
      </c>
      <c r="E219" s="283" t="s">
        <v>14142</v>
      </c>
      <c r="F219" s="249" t="s">
        <v>13577</v>
      </c>
      <c r="G219" s="249"/>
      <c r="H219" s="283" t="s">
        <v>1687</v>
      </c>
      <c r="I219" s="283" t="s">
        <v>13967</v>
      </c>
      <c r="J219" s="250" t="str">
        <f t="shared" si="20"/>
        <v>GoldShandong Humon Smelting Co., Ltd.</v>
      </c>
      <c r="K219" s="250" t="str">
        <f t="shared" si="21"/>
        <v>GoldShandong Humon Smelting Co., Ltd.</v>
      </c>
    </row>
    <row r="220" spans="1:11">
      <c r="A220" s="283" t="s">
        <v>1153</v>
      </c>
      <c r="B220" s="283" t="s">
        <v>13258</v>
      </c>
      <c r="C220" s="283" t="s">
        <v>2268</v>
      </c>
      <c r="D220" s="283" t="s">
        <v>1123</v>
      </c>
      <c r="E220" s="283" t="s">
        <v>750</v>
      </c>
      <c r="F220" s="249" t="s">
        <v>13577</v>
      </c>
      <c r="G220" s="249"/>
      <c r="H220" s="283" t="s">
        <v>1687</v>
      </c>
      <c r="I220" s="283" t="s">
        <v>13967</v>
      </c>
      <c r="J220" s="250" t="str">
        <f t="shared" si="20"/>
        <v>GoldShandong middlings JinYe group Co., LTD</v>
      </c>
      <c r="K220" s="250" t="str">
        <f t="shared" si="21"/>
        <v>GoldShandong middlings JinYe group Co., LTD</v>
      </c>
    </row>
    <row r="221" spans="1:11">
      <c r="A221" s="283" t="s">
        <v>1153</v>
      </c>
      <c r="B221" s="283" t="s">
        <v>1688</v>
      </c>
      <c r="C221" s="283" t="s">
        <v>1685</v>
      </c>
      <c r="D221" s="283" t="s">
        <v>1123</v>
      </c>
      <c r="E221" s="283" t="s">
        <v>1686</v>
      </c>
      <c r="F221" s="249" t="s">
        <v>13577</v>
      </c>
      <c r="G221" s="249"/>
      <c r="H221" s="283" t="s">
        <v>1687</v>
      </c>
      <c r="I221" s="283" t="s">
        <v>13967</v>
      </c>
      <c r="J221" s="250" t="str">
        <f t="shared" si="20"/>
        <v>GoldShandong Tarzan Bio-Gold Industry Co., Ltd.</v>
      </c>
      <c r="K221" s="250" t="str">
        <f t="shared" si="21"/>
        <v>GoldShandong Tarzan Bio-Gold Industry Co., Ltd.</v>
      </c>
    </row>
    <row r="222" spans="1:11">
      <c r="A222" s="283" t="s">
        <v>1153</v>
      </c>
      <c r="B222" s="283" t="s">
        <v>1685</v>
      </c>
      <c r="C222" s="283" t="s">
        <v>1685</v>
      </c>
      <c r="D222" s="283" t="s">
        <v>1123</v>
      </c>
      <c r="E222" s="283" t="s">
        <v>1686</v>
      </c>
      <c r="F222" s="249" t="s">
        <v>13577</v>
      </c>
      <c r="G222" s="249"/>
      <c r="H222" s="283" t="s">
        <v>1687</v>
      </c>
      <c r="I222" s="283" t="s">
        <v>13967</v>
      </c>
      <c r="J222" s="250" t="str">
        <f t="shared" si="20"/>
        <v>GoldShandong Tiancheng Biological Gold Industrial Co., Ltd.</v>
      </c>
      <c r="K222" s="250" t="str">
        <f t="shared" si="21"/>
        <v>GoldShandong Tiancheng Biological Gold Industrial Co., Ltd.</v>
      </c>
    </row>
    <row r="223" spans="1:11">
      <c r="A223" s="283" t="s">
        <v>1153</v>
      </c>
      <c r="B223" s="283" t="s">
        <v>2265</v>
      </c>
      <c r="C223" s="283" t="s">
        <v>2265</v>
      </c>
      <c r="D223" s="283" t="s">
        <v>1123</v>
      </c>
      <c r="E223" s="283" t="s">
        <v>744</v>
      </c>
      <c r="F223" s="249" t="s">
        <v>13577</v>
      </c>
      <c r="G223" s="249"/>
      <c r="H223" s="283" t="s">
        <v>1615</v>
      </c>
      <c r="I223" s="283" t="s">
        <v>13967</v>
      </c>
      <c r="J223" s="250" t="str">
        <f t="shared" si="20"/>
        <v>GoldShandong Zhaojin Gold &amp; Silver Refinery Co., Ltd.</v>
      </c>
      <c r="K223" s="250" t="str">
        <f t="shared" si="21"/>
        <v>GoldShandong Zhaojin Gold &amp; Silver Refinery Co., Ltd.</v>
      </c>
    </row>
    <row r="224" spans="1:11">
      <c r="A224" s="283" t="s">
        <v>1153</v>
      </c>
      <c r="B224" s="283" t="s">
        <v>1689</v>
      </c>
      <c r="C224" s="283" t="s">
        <v>2268</v>
      </c>
      <c r="D224" s="283" t="s">
        <v>1123</v>
      </c>
      <c r="E224" s="283" t="s">
        <v>750</v>
      </c>
      <c r="F224" s="249" t="s">
        <v>13577</v>
      </c>
      <c r="G224" s="249"/>
      <c r="H224" s="283" t="s">
        <v>1687</v>
      </c>
      <c r="I224" s="283" t="s">
        <v>13967</v>
      </c>
      <c r="J224" s="250" t="str">
        <f t="shared" si="20"/>
        <v>GoldShangdong Gold (Laizhou)</v>
      </c>
      <c r="K224" s="250" t="str">
        <f t="shared" si="21"/>
        <v>GoldShangdong Gold (Laizhou)</v>
      </c>
    </row>
    <row r="225" spans="1:11">
      <c r="A225" s="283" t="s">
        <v>1153</v>
      </c>
      <c r="B225" s="283" t="s">
        <v>14220</v>
      </c>
      <c r="C225" s="283" t="s">
        <v>14220</v>
      </c>
      <c r="D225" s="283" t="s">
        <v>1129</v>
      </c>
      <c r="E225" s="283" t="s">
        <v>14239</v>
      </c>
      <c r="F225" s="249" t="s">
        <v>13577</v>
      </c>
      <c r="G225" s="249"/>
      <c r="H225" s="283" t="s">
        <v>14248</v>
      </c>
      <c r="I225" s="283" t="s">
        <v>1759</v>
      </c>
      <c r="J225" s="250" t="str">
        <f t="shared" si="20"/>
        <v>GoldShirpur Gold Refinery Ltd.</v>
      </c>
      <c r="K225" s="250" t="str">
        <f t="shared" si="21"/>
        <v>GoldShirpur Gold Refinery Ltd.</v>
      </c>
    </row>
    <row r="226" spans="1:11">
      <c r="A226" s="283" t="s">
        <v>1153</v>
      </c>
      <c r="B226" s="283" t="s">
        <v>30</v>
      </c>
      <c r="C226" s="283" t="s">
        <v>1256</v>
      </c>
      <c r="D226" s="283" t="s">
        <v>1131</v>
      </c>
      <c r="E226" s="283" t="s">
        <v>748</v>
      </c>
      <c r="F226" s="249" t="s">
        <v>13577</v>
      </c>
      <c r="G226" s="249"/>
      <c r="H226" s="283" t="s">
        <v>1696</v>
      </c>
      <c r="I226" s="283" t="s">
        <v>1697</v>
      </c>
      <c r="J226" s="250" t="str">
        <f t="shared" si="20"/>
        <v>GoldShonan Plant Tanaka Kikinzoku</v>
      </c>
      <c r="K226" s="250" t="str">
        <f t="shared" si="21"/>
        <v>GoldShonan Plant Tanaka Kikinzoku</v>
      </c>
    </row>
    <row r="227" spans="1:11">
      <c r="A227" s="283" t="s">
        <v>1153</v>
      </c>
      <c r="B227" s="283" t="s">
        <v>13259</v>
      </c>
      <c r="C227" s="283" t="s">
        <v>937</v>
      </c>
      <c r="D227" s="283" t="s">
        <v>906</v>
      </c>
      <c r="E227" s="283" t="s">
        <v>745</v>
      </c>
      <c r="F227" s="249" t="s">
        <v>13577</v>
      </c>
      <c r="G227" s="249"/>
      <c r="H227" s="283" t="s">
        <v>1692</v>
      </c>
      <c r="I227" s="283" t="s">
        <v>10284</v>
      </c>
      <c r="J227" s="250" t="str">
        <f t="shared" si="20"/>
        <v>GoldShyolkovsky</v>
      </c>
      <c r="K227" s="250" t="str">
        <f t="shared" si="21"/>
        <v>GoldShyolkovsky</v>
      </c>
    </row>
    <row r="228" spans="1:11">
      <c r="A228" s="283" t="s">
        <v>1153</v>
      </c>
      <c r="B228" s="283" t="s">
        <v>2266</v>
      </c>
      <c r="C228" s="283" t="s">
        <v>2266</v>
      </c>
      <c r="D228" s="283" t="s">
        <v>1123</v>
      </c>
      <c r="E228" s="283" t="s">
        <v>1415</v>
      </c>
      <c r="F228" s="249" t="s">
        <v>13577</v>
      </c>
      <c r="G228" s="249"/>
      <c r="H228" s="283" t="s">
        <v>1691</v>
      </c>
      <c r="I228" s="283" t="s">
        <v>13973</v>
      </c>
      <c r="J228" s="250" t="str">
        <f t="shared" si="20"/>
        <v>GoldSichuan Tianze Precious Metals Co., Ltd.</v>
      </c>
      <c r="K228" s="250" t="str">
        <f t="shared" si="21"/>
        <v>GoldSichuan Tianze Precious Metals Co., Ltd.</v>
      </c>
    </row>
    <row r="229" spans="1:11">
      <c r="A229" s="283" t="s">
        <v>1153</v>
      </c>
      <c r="B229" s="283" t="s">
        <v>31</v>
      </c>
      <c r="C229" s="283" t="s">
        <v>1256</v>
      </c>
      <c r="D229" s="283" t="s">
        <v>1131</v>
      </c>
      <c r="E229" s="283" t="s">
        <v>748</v>
      </c>
      <c r="F229" s="249" t="s">
        <v>13577</v>
      </c>
      <c r="G229" s="249"/>
      <c r="H229" s="283" t="s">
        <v>1696</v>
      </c>
      <c r="I229" s="283" t="s">
        <v>1697</v>
      </c>
      <c r="J229" s="250" t="str">
        <f t="shared" si="20"/>
        <v>GoldSingapore Tanaka</v>
      </c>
      <c r="K229" s="250" t="str">
        <f t="shared" si="21"/>
        <v>GoldSingapore Tanaka</v>
      </c>
    </row>
    <row r="230" spans="1:11">
      <c r="A230" s="283" t="s">
        <v>1153</v>
      </c>
      <c r="B230" s="283" t="s">
        <v>1416</v>
      </c>
      <c r="C230" s="283" t="s">
        <v>1416</v>
      </c>
      <c r="D230" s="283" t="s">
        <v>2575</v>
      </c>
      <c r="E230" s="283" t="s">
        <v>1417</v>
      </c>
      <c r="F230" s="249" t="s">
        <v>13577</v>
      </c>
      <c r="G230" s="249"/>
      <c r="H230" s="283" t="s">
        <v>1735</v>
      </c>
      <c r="I230" s="283" t="s">
        <v>1736</v>
      </c>
      <c r="J230" s="250" t="str">
        <f t="shared" ref="J230:J260" si="22">A230&amp;B230</f>
        <v>GoldSingway Technology Co., Ltd.</v>
      </c>
      <c r="K230" s="250" t="str">
        <f t="shared" ref="K230:K260" si="23">A230&amp;B230</f>
        <v>GoldSingway Technology Co., Ltd.</v>
      </c>
    </row>
    <row r="231" spans="1:11">
      <c r="A231" s="283" t="s">
        <v>1153</v>
      </c>
      <c r="B231" s="283" t="s">
        <v>1044</v>
      </c>
      <c r="C231" s="283" t="s">
        <v>60</v>
      </c>
      <c r="D231" s="283" t="s">
        <v>1131</v>
      </c>
      <c r="E231" s="283" t="s">
        <v>747</v>
      </c>
      <c r="F231" s="249" t="s">
        <v>13577</v>
      </c>
      <c r="G231" s="249"/>
      <c r="H231" s="283" t="s">
        <v>1694</v>
      </c>
      <c r="I231" s="283" t="s">
        <v>2323</v>
      </c>
      <c r="J231" s="250" t="str">
        <f t="shared" si="22"/>
        <v>GoldSMM</v>
      </c>
      <c r="K231" s="250" t="str">
        <f t="shared" si="23"/>
        <v>GoldSMM</v>
      </c>
    </row>
    <row r="232" spans="1:11">
      <c r="A232" s="283" t="s">
        <v>1153</v>
      </c>
      <c r="B232" s="283" t="s">
        <v>937</v>
      </c>
      <c r="C232" s="283" t="s">
        <v>937</v>
      </c>
      <c r="D232" s="283" t="s">
        <v>906</v>
      </c>
      <c r="E232" s="283" t="s">
        <v>745</v>
      </c>
      <c r="F232" s="249" t="s">
        <v>13577</v>
      </c>
      <c r="G232" s="249"/>
      <c r="H232" s="283" t="s">
        <v>1692</v>
      </c>
      <c r="I232" s="283" t="s">
        <v>10284</v>
      </c>
      <c r="J232" s="250" t="str">
        <f t="shared" si="22"/>
        <v>GoldSOE Shyolkovsky Factory of Secondary Precious Metals</v>
      </c>
      <c r="K232" s="250" t="str">
        <f t="shared" si="23"/>
        <v>GoldSOE Shyolkovsky Factory of Secondary Precious Metals</v>
      </c>
    </row>
    <row r="233" spans="1:11">
      <c r="A233" s="283" t="s">
        <v>1153</v>
      </c>
      <c r="B233" s="283" t="s">
        <v>938</v>
      </c>
      <c r="C233" s="283" t="s">
        <v>938</v>
      </c>
      <c r="D233" s="283" t="s">
        <v>2575</v>
      </c>
      <c r="E233" s="283" t="s">
        <v>746</v>
      </c>
      <c r="F233" s="249" t="s">
        <v>13577</v>
      </c>
      <c r="G233" s="249"/>
      <c r="H233" s="283" t="s">
        <v>1693</v>
      </c>
      <c r="I233" s="283" t="s">
        <v>11836</v>
      </c>
      <c r="J233" s="250" t="str">
        <f t="shared" si="22"/>
        <v>GoldSolar Applied Materials Technology Corp.</v>
      </c>
      <c r="K233" s="250" t="str">
        <f t="shared" si="23"/>
        <v>GoldSolar Applied Materials Technology Corp.</v>
      </c>
    </row>
    <row r="234" spans="1:11">
      <c r="A234" s="283" t="s">
        <v>1153</v>
      </c>
      <c r="B234" s="283" t="s">
        <v>32</v>
      </c>
      <c r="C234" s="283" t="s">
        <v>938</v>
      </c>
      <c r="D234" s="283" t="s">
        <v>2575</v>
      </c>
      <c r="E234" s="283" t="s">
        <v>746</v>
      </c>
      <c r="F234" s="249" t="s">
        <v>13577</v>
      </c>
      <c r="G234" s="249"/>
      <c r="H234" s="283" t="s">
        <v>1693</v>
      </c>
      <c r="I234" s="283" t="s">
        <v>11836</v>
      </c>
      <c r="J234" s="250" t="str">
        <f t="shared" si="22"/>
        <v>GoldSOLAR CHEMICALAPPLIED MATERIALS TECHNOLOGY (KUN SHAN)</v>
      </c>
      <c r="K234" s="250" t="str">
        <f t="shared" si="23"/>
        <v>GoldSOLAR CHEMICALAPPLIED MATERIALS TECHNOLOGY (KUN SHAN)</v>
      </c>
    </row>
    <row r="235" spans="1:11">
      <c r="A235" s="283" t="s">
        <v>1153</v>
      </c>
      <c r="B235" s="283" t="s">
        <v>33</v>
      </c>
      <c r="C235" s="283" t="s">
        <v>938</v>
      </c>
      <c r="D235" s="283" t="s">
        <v>2575</v>
      </c>
      <c r="E235" s="283" t="s">
        <v>746</v>
      </c>
      <c r="F235" s="249" t="s">
        <v>13577</v>
      </c>
      <c r="G235" s="249"/>
      <c r="H235" s="283" t="s">
        <v>1693</v>
      </c>
      <c r="I235" s="283" t="s">
        <v>11836</v>
      </c>
      <c r="J235" s="250" t="str">
        <f t="shared" si="22"/>
        <v>GoldSolartech</v>
      </c>
      <c r="K235" s="250" t="str">
        <f t="shared" si="23"/>
        <v>GoldSolartech</v>
      </c>
    </row>
    <row r="236" spans="1:11">
      <c r="A236" s="283" t="s">
        <v>1153</v>
      </c>
      <c r="B236" s="283" t="s">
        <v>14143</v>
      </c>
      <c r="C236" s="283" t="s">
        <v>14143</v>
      </c>
      <c r="D236" s="283" t="s">
        <v>1129</v>
      </c>
      <c r="E236" s="283" t="s">
        <v>14144</v>
      </c>
      <c r="F236" s="249" t="s">
        <v>13577</v>
      </c>
      <c r="G236" s="249"/>
      <c r="H236" s="283"/>
      <c r="I236" s="283" t="s">
        <v>2423</v>
      </c>
      <c r="J236" s="250" t="str">
        <f t="shared" si="22"/>
        <v>GoldSovereign Metals</v>
      </c>
      <c r="K236" s="250" t="str">
        <f t="shared" si="23"/>
        <v>GoldSovereign Metals</v>
      </c>
    </row>
    <row r="237" spans="1:11">
      <c r="A237" s="283" t="s">
        <v>1153</v>
      </c>
      <c r="B237" s="283" t="s">
        <v>2667</v>
      </c>
      <c r="C237" s="283" t="s">
        <v>2667</v>
      </c>
      <c r="D237" s="283" t="s">
        <v>1135</v>
      </c>
      <c r="E237" s="283" t="s">
        <v>2668</v>
      </c>
      <c r="F237" s="249" t="s">
        <v>13577</v>
      </c>
      <c r="G237" s="249"/>
      <c r="H237" s="283" t="s">
        <v>2669</v>
      </c>
      <c r="I237" s="283" t="s">
        <v>2669</v>
      </c>
      <c r="J237" s="250" t="str">
        <f t="shared" si="22"/>
        <v>GoldState Research Institute Center for Physical Sciences and Technology</v>
      </c>
      <c r="K237" s="250" t="str">
        <f t="shared" si="23"/>
        <v>GoldState Research Institute Center for Physical Sciences and Technology</v>
      </c>
    </row>
    <row r="238" spans="1:11">
      <c r="A238" s="283" t="s">
        <v>1153</v>
      </c>
      <c r="B238" s="283" t="s">
        <v>1744</v>
      </c>
      <c r="C238" s="283" t="s">
        <v>1744</v>
      </c>
      <c r="D238" s="283" t="s">
        <v>908</v>
      </c>
      <c r="E238" s="283" t="s">
        <v>1745</v>
      </c>
      <c r="F238" s="249" t="s">
        <v>13577</v>
      </c>
      <c r="G238" s="249"/>
      <c r="H238" s="283" t="s">
        <v>1746</v>
      </c>
      <c r="I238" s="283" t="s">
        <v>1746</v>
      </c>
      <c r="J238" s="250" t="str">
        <f t="shared" si="22"/>
        <v>GoldSudan Gold Refinery</v>
      </c>
      <c r="K238" s="250" t="str">
        <f t="shared" si="23"/>
        <v>GoldSudan Gold Refinery</v>
      </c>
    </row>
    <row r="239" spans="1:11">
      <c r="A239" s="283" t="s">
        <v>1153</v>
      </c>
      <c r="B239" s="283" t="s">
        <v>2335</v>
      </c>
      <c r="C239" s="283" t="s">
        <v>60</v>
      </c>
      <c r="D239" s="283" t="s">
        <v>1131</v>
      </c>
      <c r="E239" s="283" t="s">
        <v>747</v>
      </c>
      <c r="F239" s="249" t="s">
        <v>13577</v>
      </c>
      <c r="G239" s="249"/>
      <c r="H239" s="283" t="s">
        <v>1694</v>
      </c>
      <c r="I239" s="283" t="s">
        <v>2323</v>
      </c>
      <c r="J239" s="250" t="str">
        <f t="shared" si="22"/>
        <v>GoldSumitomo Kinzoku Kozan K.K.</v>
      </c>
      <c r="K239" s="250" t="str">
        <f t="shared" si="23"/>
        <v>GoldSumitomo Kinzoku Kozan K.K.</v>
      </c>
    </row>
    <row r="240" spans="1:11">
      <c r="A240" s="283" t="s">
        <v>1153</v>
      </c>
      <c r="B240" s="283" t="s">
        <v>60</v>
      </c>
      <c r="C240" s="283" t="s">
        <v>60</v>
      </c>
      <c r="D240" s="283" t="s">
        <v>1131</v>
      </c>
      <c r="E240" s="283" t="s">
        <v>747</v>
      </c>
      <c r="F240" s="249" t="s">
        <v>13577</v>
      </c>
      <c r="G240" s="249"/>
      <c r="H240" s="283" t="s">
        <v>1694</v>
      </c>
      <c r="I240" s="283" t="s">
        <v>2323</v>
      </c>
      <c r="J240" s="250" t="str">
        <f t="shared" si="22"/>
        <v>GoldSumitomo Metal Mining Co., Ltd.</v>
      </c>
      <c r="K240" s="250" t="str">
        <f t="shared" si="23"/>
        <v>GoldSumitomo Metal Mining Co., Ltd.</v>
      </c>
    </row>
    <row r="241" spans="1:11">
      <c r="A241" s="283" t="s">
        <v>1153</v>
      </c>
      <c r="B241" s="283" t="s">
        <v>13260</v>
      </c>
      <c r="C241" s="283" t="s">
        <v>13260</v>
      </c>
      <c r="D241" s="283" t="s">
        <v>1134</v>
      </c>
      <c r="E241" s="283" t="s">
        <v>2596</v>
      </c>
      <c r="F241" s="249" t="s">
        <v>13577</v>
      </c>
      <c r="G241" s="249"/>
      <c r="H241" s="283" t="s">
        <v>13276</v>
      </c>
      <c r="I241" s="283" t="s">
        <v>13205</v>
      </c>
      <c r="J241" s="250" t="str">
        <f t="shared" si="22"/>
        <v>GoldSungEel HiMetal Co., Ltd.</v>
      </c>
      <c r="K241" s="250" t="str">
        <f t="shared" si="23"/>
        <v>GoldSungEel HiMetal Co., Ltd.</v>
      </c>
    </row>
    <row r="242" spans="1:11">
      <c r="A242" s="283" t="s">
        <v>1153</v>
      </c>
      <c r="B242" s="283" t="s">
        <v>2597</v>
      </c>
      <c r="C242" s="283" t="s">
        <v>13260</v>
      </c>
      <c r="D242" s="283" t="s">
        <v>1134</v>
      </c>
      <c r="E242" s="283" t="s">
        <v>2596</v>
      </c>
      <c r="F242" s="249" t="s">
        <v>13577</v>
      </c>
      <c r="G242" s="249"/>
      <c r="H242" s="283" t="s">
        <v>13276</v>
      </c>
      <c r="I242" s="283" t="s">
        <v>13205</v>
      </c>
      <c r="J242" s="250" t="str">
        <f t="shared" si="22"/>
        <v>GoldSungEel HiTech</v>
      </c>
      <c r="K242" s="250" t="str">
        <f t="shared" si="23"/>
        <v>GoldSungEel HiTech</v>
      </c>
    </row>
    <row r="243" spans="1:11">
      <c r="A243" s="283" t="s">
        <v>1153</v>
      </c>
      <c r="B243" s="283" t="s">
        <v>2327</v>
      </c>
      <c r="C243" s="283" t="s">
        <v>2327</v>
      </c>
      <c r="D243" s="283" t="s">
        <v>1130</v>
      </c>
      <c r="E243" s="283" t="s">
        <v>1747</v>
      </c>
      <c r="F243" s="249" t="s">
        <v>13577</v>
      </c>
      <c r="G243" s="249"/>
      <c r="H243" s="283" t="s">
        <v>1748</v>
      </c>
      <c r="I243" s="283" t="s">
        <v>6691</v>
      </c>
      <c r="J243" s="250" t="str">
        <f t="shared" si="22"/>
        <v>GoldT.C.A S.p.A</v>
      </c>
      <c r="K243" s="250" t="str">
        <f t="shared" si="23"/>
        <v>GoldT.C.A S.p.A</v>
      </c>
    </row>
    <row r="244" spans="1:11">
      <c r="A244" s="283" t="s">
        <v>1153</v>
      </c>
      <c r="B244" s="283" t="s">
        <v>2435</v>
      </c>
      <c r="C244" s="283" t="s">
        <v>1253</v>
      </c>
      <c r="D244" s="283" t="s">
        <v>1131</v>
      </c>
      <c r="E244" s="283" t="s">
        <v>727</v>
      </c>
      <c r="F244" s="249" t="s">
        <v>13577</v>
      </c>
      <c r="G244" s="249"/>
      <c r="H244" s="283" t="s">
        <v>1659</v>
      </c>
      <c r="I244" s="283" t="s">
        <v>1658</v>
      </c>
      <c r="J244" s="250" t="str">
        <f t="shared" si="22"/>
        <v>GoldTakehara Refinery</v>
      </c>
      <c r="K244" s="250" t="str">
        <f t="shared" si="23"/>
        <v>GoldTakehara Refinery</v>
      </c>
    </row>
    <row r="245" spans="1:11">
      <c r="A245" s="283" t="s">
        <v>1153</v>
      </c>
      <c r="B245" s="283" t="s">
        <v>2427</v>
      </c>
      <c r="C245" s="283" t="s">
        <v>57</v>
      </c>
      <c r="D245" s="283" t="s">
        <v>1131</v>
      </c>
      <c r="E245" s="283" t="s">
        <v>708</v>
      </c>
      <c r="F245" s="249" t="s">
        <v>13577</v>
      </c>
      <c r="G245" s="249"/>
      <c r="H245" s="283" t="s">
        <v>2496</v>
      </c>
      <c r="I245" s="283" t="s">
        <v>6885</v>
      </c>
      <c r="J245" s="250" t="str">
        <f t="shared" si="22"/>
        <v>GoldTamano Smelter</v>
      </c>
      <c r="K245" s="250" t="str">
        <f t="shared" si="23"/>
        <v>GoldTamano Smelter</v>
      </c>
    </row>
    <row r="246" spans="1:11">
      <c r="A246" s="283" t="s">
        <v>1153</v>
      </c>
      <c r="B246" s="283" t="s">
        <v>2336</v>
      </c>
      <c r="C246" s="283" t="s">
        <v>1256</v>
      </c>
      <c r="D246" s="283" t="s">
        <v>1131</v>
      </c>
      <c r="E246" s="283" t="s">
        <v>748</v>
      </c>
      <c r="F246" s="249" t="s">
        <v>13577</v>
      </c>
      <c r="G246" s="249"/>
      <c r="H246" s="283" t="s">
        <v>1696</v>
      </c>
      <c r="I246" s="283" t="s">
        <v>1697</v>
      </c>
      <c r="J246" s="250" t="str">
        <f t="shared" si="22"/>
        <v>GoldTanaka Denshi Kogyo K.K</v>
      </c>
      <c r="K246" s="250" t="str">
        <f t="shared" si="23"/>
        <v>GoldTanaka Denshi Kogyo K.K</v>
      </c>
    </row>
    <row r="247" spans="1:11">
      <c r="A247" s="283" t="s">
        <v>1153</v>
      </c>
      <c r="B247" s="283" t="s">
        <v>2451</v>
      </c>
      <c r="C247" s="283" t="s">
        <v>1256</v>
      </c>
      <c r="D247" s="283" t="s">
        <v>1131</v>
      </c>
      <c r="E247" s="283" t="s">
        <v>748</v>
      </c>
      <c r="F247" s="249" t="s">
        <v>13577</v>
      </c>
      <c r="G247" s="249"/>
      <c r="H247" s="283" t="s">
        <v>1696</v>
      </c>
      <c r="I247" s="283" t="s">
        <v>1697</v>
      </c>
      <c r="J247" s="250" t="str">
        <f t="shared" si="22"/>
        <v>GoldTanaka Electronics (Hong Kong) Pte. Ltd.</v>
      </c>
      <c r="K247" s="250" t="str">
        <f t="shared" si="23"/>
        <v>GoldTanaka Electronics (Hong Kong) Pte. Ltd.</v>
      </c>
    </row>
    <row r="248" spans="1:11">
      <c r="A248" s="283" t="s">
        <v>1153</v>
      </c>
      <c r="B248" s="283" t="s">
        <v>2475</v>
      </c>
      <c r="C248" s="283" t="s">
        <v>1256</v>
      </c>
      <c r="D248" s="283" t="s">
        <v>1131</v>
      </c>
      <c r="E248" s="283" t="s">
        <v>748</v>
      </c>
      <c r="F248" s="249" t="s">
        <v>13577</v>
      </c>
      <c r="G248" s="249"/>
      <c r="H248" s="283" t="s">
        <v>1696</v>
      </c>
      <c r="I248" s="283" t="s">
        <v>1697</v>
      </c>
      <c r="J248" s="250" t="str">
        <f t="shared" si="22"/>
        <v>GoldTANAKA Electronics (Malaysia) SDN. BHD.</v>
      </c>
      <c r="K248" s="250" t="str">
        <f t="shared" si="23"/>
        <v>GoldTANAKA Electronics (Malaysia) SDN. BHD.</v>
      </c>
    </row>
    <row r="249" spans="1:11">
      <c r="A249" s="283" t="s">
        <v>1153</v>
      </c>
      <c r="B249" s="283" t="s">
        <v>2452</v>
      </c>
      <c r="C249" s="283" t="s">
        <v>1256</v>
      </c>
      <c r="D249" s="283" t="s">
        <v>1131</v>
      </c>
      <c r="E249" s="283" t="s">
        <v>748</v>
      </c>
      <c r="F249" s="249" t="s">
        <v>13577</v>
      </c>
      <c r="G249" s="249"/>
      <c r="H249" s="283" t="s">
        <v>1696</v>
      </c>
      <c r="I249" s="283" t="s">
        <v>1697</v>
      </c>
      <c r="J249" s="250" t="str">
        <f t="shared" si="22"/>
        <v>GoldTanaka Electronics (Singapore) Pte. Ltd.</v>
      </c>
      <c r="K249" s="250" t="str">
        <f t="shared" si="23"/>
        <v>GoldTanaka Electronics (Singapore) Pte. Ltd.</v>
      </c>
    </row>
    <row r="250" spans="1:11">
      <c r="A250" s="283" t="s">
        <v>1153</v>
      </c>
      <c r="B250" s="283" t="s">
        <v>1698</v>
      </c>
      <c r="C250" s="283" t="s">
        <v>1256</v>
      </c>
      <c r="D250" s="283" t="s">
        <v>1131</v>
      </c>
      <c r="E250" s="283" t="s">
        <v>748</v>
      </c>
      <c r="F250" s="249" t="s">
        <v>13577</v>
      </c>
      <c r="G250" s="249"/>
      <c r="H250" s="283" t="s">
        <v>1696</v>
      </c>
      <c r="I250" s="283" t="s">
        <v>1697</v>
      </c>
      <c r="J250" s="250" t="str">
        <f t="shared" si="22"/>
        <v>GoldTanaka Kikinzoku International</v>
      </c>
      <c r="K250" s="250" t="str">
        <f t="shared" si="23"/>
        <v>GoldTanaka Kikinzoku International</v>
      </c>
    </row>
    <row r="251" spans="1:11">
      <c r="A251" s="283" t="s">
        <v>1153</v>
      </c>
      <c r="B251" s="283" t="s">
        <v>2453</v>
      </c>
      <c r="C251" s="283" t="s">
        <v>1256</v>
      </c>
      <c r="D251" s="283" t="s">
        <v>1131</v>
      </c>
      <c r="E251" s="283" t="s">
        <v>748</v>
      </c>
      <c r="F251" s="249" t="s">
        <v>13577</v>
      </c>
      <c r="G251" s="249"/>
      <c r="H251" s="283" t="s">
        <v>1696</v>
      </c>
      <c r="I251" s="283" t="s">
        <v>1697</v>
      </c>
      <c r="J251" s="250" t="str">
        <f t="shared" si="22"/>
        <v>GoldTanaka Kikinzoku Kogyo K.K</v>
      </c>
      <c r="K251" s="250" t="str">
        <f t="shared" si="23"/>
        <v>GoldTanaka Kikinzoku Kogyo K.K</v>
      </c>
    </row>
    <row r="252" spans="1:11">
      <c r="A252" s="283" t="s">
        <v>1153</v>
      </c>
      <c r="B252" s="283" t="s">
        <v>1256</v>
      </c>
      <c r="C252" s="283" t="s">
        <v>1256</v>
      </c>
      <c r="D252" s="283" t="s">
        <v>1131</v>
      </c>
      <c r="E252" s="283" t="s">
        <v>748</v>
      </c>
      <c r="F252" s="249" t="s">
        <v>13577</v>
      </c>
      <c r="G252" s="249"/>
      <c r="H252" s="283" t="s">
        <v>1696</v>
      </c>
      <c r="I252" s="283" t="s">
        <v>1697</v>
      </c>
      <c r="J252" s="250" t="str">
        <f t="shared" si="22"/>
        <v>GoldTanaka Kikinzoku Kogyo K.K.</v>
      </c>
      <c r="K252" s="250" t="str">
        <f t="shared" si="23"/>
        <v>GoldTanaka Kikinzoku Kogyo K.K.</v>
      </c>
    </row>
    <row r="253" spans="1:11">
      <c r="A253" s="283" t="s">
        <v>1153</v>
      </c>
      <c r="B253" s="283" t="s">
        <v>1699</v>
      </c>
      <c r="C253" s="283" t="s">
        <v>1256</v>
      </c>
      <c r="D253" s="283" t="s">
        <v>1131</v>
      </c>
      <c r="E253" s="283" t="s">
        <v>748</v>
      </c>
      <c r="F253" s="249" t="s">
        <v>13577</v>
      </c>
      <c r="G253" s="249"/>
      <c r="H253" s="283" t="s">
        <v>1696</v>
      </c>
      <c r="I253" s="283" t="s">
        <v>1697</v>
      </c>
      <c r="J253" s="250" t="str">
        <f t="shared" si="22"/>
        <v>GoldTanaka Precious Metals</v>
      </c>
      <c r="K253" s="250" t="str">
        <f t="shared" si="23"/>
        <v>GoldTanaka Precious Metals</v>
      </c>
    </row>
    <row r="254" spans="1:11">
      <c r="A254" s="283" t="s">
        <v>1153</v>
      </c>
      <c r="B254" s="283" t="s">
        <v>642</v>
      </c>
      <c r="C254" s="283" t="s">
        <v>2328</v>
      </c>
      <c r="D254" s="283" t="s">
        <v>1123</v>
      </c>
      <c r="E254" s="283" t="s">
        <v>749</v>
      </c>
      <c r="F254" s="249" t="s">
        <v>13577</v>
      </c>
      <c r="G254" s="249"/>
      <c r="H254" s="283" t="s">
        <v>1691</v>
      </c>
      <c r="I254" s="283" t="s">
        <v>13973</v>
      </c>
      <c r="J254" s="250" t="str">
        <f t="shared" si="22"/>
        <v>GoldThe Great Wall Gold and Silver Refinery of China</v>
      </c>
      <c r="K254" s="250" t="str">
        <f t="shared" si="23"/>
        <v>GoldThe Great Wall Gold and Silver Refinery of China</v>
      </c>
    </row>
    <row r="255" spans="1:11">
      <c r="A255" s="283" t="s">
        <v>1153</v>
      </c>
      <c r="B255" s="283" t="s">
        <v>1043</v>
      </c>
      <c r="C255" s="283" t="s">
        <v>2634</v>
      </c>
      <c r="D255" s="283" t="s">
        <v>1116</v>
      </c>
      <c r="E255" s="283" t="s">
        <v>758</v>
      </c>
      <c r="F255" s="249" t="s">
        <v>13577</v>
      </c>
      <c r="G255" s="249"/>
      <c r="H255" s="283" t="s">
        <v>1713</v>
      </c>
      <c r="I255" s="283" t="s">
        <v>1714</v>
      </c>
      <c r="J255" s="250" t="str">
        <f t="shared" si="22"/>
        <v>GoldThe Perth Mint</v>
      </c>
      <c r="K255" s="250" t="str">
        <f t="shared" si="23"/>
        <v>GoldThe Perth Mint</v>
      </c>
    </row>
    <row r="256" spans="1:11">
      <c r="A256" s="283" t="s">
        <v>1153</v>
      </c>
      <c r="B256" s="283" t="s">
        <v>2268</v>
      </c>
      <c r="C256" s="283" t="s">
        <v>2268</v>
      </c>
      <c r="D256" s="283" t="s">
        <v>1123</v>
      </c>
      <c r="E256" s="283" t="s">
        <v>750</v>
      </c>
      <c r="F256" s="249" t="s">
        <v>13577</v>
      </c>
      <c r="G256" s="249"/>
      <c r="H256" s="283" t="s">
        <v>1687</v>
      </c>
      <c r="I256" s="283" t="s">
        <v>13967</v>
      </c>
      <c r="J256" s="250" t="str">
        <f t="shared" si="22"/>
        <v>GoldThe Refinery of Shandong Gold Mining Co., Ltd.</v>
      </c>
      <c r="K256" s="250" t="str">
        <f t="shared" si="23"/>
        <v>GoldThe Refinery of Shandong Gold Mining Co., Ltd.</v>
      </c>
    </row>
    <row r="257" spans="1:11">
      <c r="A257" s="283" t="s">
        <v>1153</v>
      </c>
      <c r="B257" s="283" t="s">
        <v>2269</v>
      </c>
      <c r="C257" s="283" t="s">
        <v>2269</v>
      </c>
      <c r="D257" s="283" t="s">
        <v>1131</v>
      </c>
      <c r="E257" s="283" t="s">
        <v>751</v>
      </c>
      <c r="F257" s="249" t="s">
        <v>13577</v>
      </c>
      <c r="G257" s="249"/>
      <c r="H257" s="283" t="s">
        <v>1702</v>
      </c>
      <c r="I257" s="283" t="s">
        <v>1610</v>
      </c>
      <c r="J257" s="250" t="str">
        <f t="shared" si="22"/>
        <v>GoldTokuriki Honten Co., Ltd.</v>
      </c>
      <c r="K257" s="250" t="str">
        <f t="shared" si="23"/>
        <v>GoldTokuriki Honten Co., Ltd.</v>
      </c>
    </row>
    <row r="258" spans="1:11">
      <c r="A258" s="283" t="s">
        <v>1153</v>
      </c>
      <c r="B258" s="283" t="s">
        <v>2306</v>
      </c>
      <c r="C258" s="283" t="s">
        <v>2306</v>
      </c>
      <c r="D258" s="283" t="s">
        <v>1123</v>
      </c>
      <c r="E258" s="283" t="s">
        <v>752</v>
      </c>
      <c r="F258" s="249" t="s">
        <v>13577</v>
      </c>
      <c r="G258" s="249"/>
      <c r="H258" s="283" t="s">
        <v>1703</v>
      </c>
      <c r="I258" s="283" t="s">
        <v>13964</v>
      </c>
      <c r="J258" s="250" t="str">
        <f t="shared" si="22"/>
        <v>GoldTongling Nonferrous Metals Group Co., Ltd.</v>
      </c>
      <c r="K258" s="250" t="str">
        <f t="shared" si="23"/>
        <v>GoldTongling Nonferrous Metals Group Co., Ltd.</v>
      </c>
    </row>
    <row r="259" spans="1:11">
      <c r="A259" s="283" t="s">
        <v>1153</v>
      </c>
      <c r="B259" s="283" t="s">
        <v>1705</v>
      </c>
      <c r="C259" s="283" t="s">
        <v>2306</v>
      </c>
      <c r="D259" s="283" t="s">
        <v>1123</v>
      </c>
      <c r="E259" s="283" t="s">
        <v>752</v>
      </c>
      <c r="F259" s="249" t="s">
        <v>13577</v>
      </c>
      <c r="G259" s="249"/>
      <c r="H259" s="283" t="s">
        <v>1703</v>
      </c>
      <c r="I259" s="283" t="s">
        <v>13964</v>
      </c>
      <c r="J259" s="250" t="str">
        <f t="shared" si="22"/>
        <v>GoldTongLing Nonferrous Metals Group Holdings Co., Ltd.</v>
      </c>
      <c r="K259" s="250" t="str">
        <f t="shared" si="23"/>
        <v>GoldTongLing Nonferrous Metals Group Holdings Co., Ltd.</v>
      </c>
    </row>
    <row r="260" spans="1:11">
      <c r="A260" s="283" t="s">
        <v>1153</v>
      </c>
      <c r="B260" s="283" t="s">
        <v>2373</v>
      </c>
      <c r="C260" s="283" t="s">
        <v>2373</v>
      </c>
      <c r="D260" s="283" t="s">
        <v>1118</v>
      </c>
      <c r="E260" s="283" t="s">
        <v>2374</v>
      </c>
      <c r="F260" s="249" t="s">
        <v>13577</v>
      </c>
      <c r="G260" s="249"/>
      <c r="H260" s="283" t="s">
        <v>1710</v>
      </c>
      <c r="I260" s="283" t="s">
        <v>3305</v>
      </c>
      <c r="J260" s="250" t="str">
        <f t="shared" si="22"/>
        <v>GoldTony Goetz NV</v>
      </c>
      <c r="K260" s="250" t="str">
        <f t="shared" si="23"/>
        <v>GoldTony Goetz NV</v>
      </c>
    </row>
    <row r="261" spans="1:11">
      <c r="A261" s="283" t="s">
        <v>1153</v>
      </c>
      <c r="B261" s="283" t="s">
        <v>2454</v>
      </c>
      <c r="C261" s="283" t="s">
        <v>2454</v>
      </c>
      <c r="D261" s="283" t="s">
        <v>1132</v>
      </c>
      <c r="E261" s="283" t="s">
        <v>2455</v>
      </c>
      <c r="F261" s="249" t="s">
        <v>13577</v>
      </c>
      <c r="G261" s="249"/>
      <c r="H261" s="283" t="s">
        <v>2456</v>
      </c>
      <c r="I261" s="283" t="s">
        <v>2457</v>
      </c>
      <c r="J261" s="250" t="str">
        <f t="shared" ref="J261" si="24">A261&amp;B261</f>
        <v>GoldTOO Tau-Ken-Altyn</v>
      </c>
      <c r="K261" s="250" t="str">
        <f t="shared" ref="K261" si="25">A261&amp;B261</f>
        <v>GoldTOO Tau-Ken-Altyn</v>
      </c>
    </row>
    <row r="262" spans="1:11">
      <c r="A262" s="283" t="s">
        <v>1153</v>
      </c>
      <c r="B262" s="283" t="s">
        <v>626</v>
      </c>
      <c r="C262" s="283" t="s">
        <v>626</v>
      </c>
      <c r="D262" s="283" t="s">
        <v>1134</v>
      </c>
      <c r="E262" s="283" t="s">
        <v>753</v>
      </c>
      <c r="F262" s="249" t="s">
        <v>13577</v>
      </c>
      <c r="G262" s="249"/>
      <c r="H262" s="283" t="s">
        <v>1706</v>
      </c>
      <c r="I262" s="283" t="s">
        <v>13200</v>
      </c>
      <c r="J262" s="250" t="str">
        <f t="shared" ref="J262:J293" si="26">A262&amp;B262</f>
        <v>GoldTorecom</v>
      </c>
      <c r="K262" s="250" t="str">
        <f t="shared" ref="K262:K293" si="27">A262&amp;B262</f>
        <v>GoldTorecom</v>
      </c>
    </row>
    <row r="263" spans="1:11">
      <c r="A263" s="283" t="s">
        <v>1153</v>
      </c>
      <c r="B263" s="283" t="s">
        <v>1695</v>
      </c>
      <c r="C263" s="283" t="s">
        <v>60</v>
      </c>
      <c r="D263" s="283" t="s">
        <v>1131</v>
      </c>
      <c r="E263" s="283" t="s">
        <v>747</v>
      </c>
      <c r="F263" s="249" t="s">
        <v>13577</v>
      </c>
      <c r="G263" s="249"/>
      <c r="H263" s="283" t="s">
        <v>1694</v>
      </c>
      <c r="I263" s="283" t="s">
        <v>2323</v>
      </c>
      <c r="J263" s="250" t="str">
        <f t="shared" si="26"/>
        <v>GoldToyo Smelter &amp; Refinery</v>
      </c>
      <c r="K263" s="250" t="str">
        <f t="shared" si="27"/>
        <v>GoldToyo Smelter &amp; Refinery</v>
      </c>
    </row>
    <row r="264" spans="1:11">
      <c r="A264" s="283" t="s">
        <v>1153</v>
      </c>
      <c r="B264" s="283" t="s">
        <v>2270</v>
      </c>
      <c r="C264" s="283" t="s">
        <v>2270</v>
      </c>
      <c r="D264" s="283" t="s">
        <v>1119</v>
      </c>
      <c r="E264" s="283" t="s">
        <v>754</v>
      </c>
      <c r="F264" s="249" t="s">
        <v>13577</v>
      </c>
      <c r="G264" s="249"/>
      <c r="H264" s="283" t="s">
        <v>1707</v>
      </c>
      <c r="I264" s="283" t="s">
        <v>1708</v>
      </c>
      <c r="J264" s="250" t="str">
        <f t="shared" si="26"/>
        <v>GoldUmicore Brasil Ltda.</v>
      </c>
      <c r="K264" s="250" t="str">
        <f t="shared" si="27"/>
        <v>GoldUmicore Brasil Ltda.</v>
      </c>
    </row>
    <row r="265" spans="1:11">
      <c r="A265" s="283" t="s">
        <v>1153</v>
      </c>
      <c r="B265" s="283" t="s">
        <v>2670</v>
      </c>
      <c r="C265" s="283" t="s">
        <v>2458</v>
      </c>
      <c r="D265" s="283" t="s">
        <v>1118</v>
      </c>
      <c r="E265" s="283" t="s">
        <v>755</v>
      </c>
      <c r="F265" s="249" t="s">
        <v>13577</v>
      </c>
      <c r="G265" s="249"/>
      <c r="H265" s="283" t="s">
        <v>1709</v>
      </c>
      <c r="I265" s="283" t="s">
        <v>3305</v>
      </c>
      <c r="J265" s="250" t="str">
        <f t="shared" si="26"/>
        <v>GoldUmicore Precious Metals Refining Hoboken</v>
      </c>
      <c r="K265" s="250" t="str">
        <f t="shared" si="27"/>
        <v>GoldUmicore Precious Metals Refining Hoboken</v>
      </c>
    </row>
    <row r="266" spans="1:11">
      <c r="A266" s="283" t="s">
        <v>1153</v>
      </c>
      <c r="B266" s="283" t="s">
        <v>149</v>
      </c>
      <c r="C266" s="283" t="s">
        <v>149</v>
      </c>
      <c r="D266" s="283" t="s">
        <v>911</v>
      </c>
      <c r="E266" s="283" t="s">
        <v>150</v>
      </c>
      <c r="F266" s="249" t="s">
        <v>13577</v>
      </c>
      <c r="G266" s="249"/>
      <c r="H266" s="283" t="s">
        <v>12734</v>
      </c>
      <c r="I266" s="283" t="s">
        <v>11380</v>
      </c>
      <c r="J266" s="250" t="str">
        <f t="shared" si="26"/>
        <v>GoldUmicore Precious Metals Thailand</v>
      </c>
      <c r="K266" s="250" t="str">
        <f t="shared" si="27"/>
        <v>GoldUmicore Precious Metals Thailand</v>
      </c>
    </row>
    <row r="267" spans="1:11">
      <c r="A267" s="283" t="s">
        <v>1153</v>
      </c>
      <c r="B267" s="283" t="s">
        <v>2458</v>
      </c>
      <c r="C267" s="283" t="s">
        <v>2458</v>
      </c>
      <c r="D267" s="283" t="s">
        <v>1118</v>
      </c>
      <c r="E267" s="283" t="s">
        <v>755</v>
      </c>
      <c r="F267" s="249" t="s">
        <v>13577</v>
      </c>
      <c r="G267" s="249"/>
      <c r="H267" s="283" t="s">
        <v>1709</v>
      </c>
      <c r="I267" s="283" t="s">
        <v>3305</v>
      </c>
      <c r="J267" s="250" t="str">
        <f t="shared" si="26"/>
        <v>GoldUmicore S.A. Business Unit Precious Metals Refining</v>
      </c>
      <c r="K267" s="250" t="str">
        <f t="shared" si="27"/>
        <v>GoldUmicore S.A. Business Unit Precious Metals Refining</v>
      </c>
    </row>
    <row r="268" spans="1:11">
      <c r="A268" s="283" t="s">
        <v>1153</v>
      </c>
      <c r="B268" s="283" t="s">
        <v>843</v>
      </c>
      <c r="C268" s="283" t="s">
        <v>843</v>
      </c>
      <c r="D268" s="283" t="s">
        <v>2576</v>
      </c>
      <c r="E268" s="283" t="s">
        <v>756</v>
      </c>
      <c r="F268" s="249" t="s">
        <v>13577</v>
      </c>
      <c r="G268" s="249"/>
      <c r="H268" s="283" t="s">
        <v>1711</v>
      </c>
      <c r="I268" s="283" t="s">
        <v>1647</v>
      </c>
      <c r="J268" s="250" t="str">
        <f t="shared" si="26"/>
        <v>GoldUnited Precious Metal Refining, Inc.</v>
      </c>
      <c r="K268" s="250" t="str">
        <f t="shared" si="27"/>
        <v>GoldUnited Precious Metal Refining, Inc.</v>
      </c>
    </row>
    <row r="269" spans="1:11">
      <c r="A269" s="283" t="s">
        <v>1153</v>
      </c>
      <c r="B269" s="283" t="s">
        <v>2460</v>
      </c>
      <c r="C269" s="283" t="s">
        <v>2460</v>
      </c>
      <c r="D269" s="283" t="s">
        <v>1121</v>
      </c>
      <c r="E269" s="283" t="s">
        <v>757</v>
      </c>
      <c r="F269" s="249" t="s">
        <v>13577</v>
      </c>
      <c r="G269" s="249"/>
      <c r="H269" s="283" t="s">
        <v>1712</v>
      </c>
      <c r="I269" s="283" t="s">
        <v>1579</v>
      </c>
      <c r="J269" s="250" t="str">
        <f t="shared" si="26"/>
        <v>GoldValcambi S.A.</v>
      </c>
      <c r="K269" s="250" t="str">
        <f t="shared" si="27"/>
        <v>GoldValcambi S.A.</v>
      </c>
    </row>
    <row r="270" spans="1:11">
      <c r="A270" s="283" t="s">
        <v>1153</v>
      </c>
      <c r="B270" s="283" t="s">
        <v>2634</v>
      </c>
      <c r="C270" s="283" t="s">
        <v>2634</v>
      </c>
      <c r="D270" s="283" t="s">
        <v>1116</v>
      </c>
      <c r="E270" s="283" t="s">
        <v>758</v>
      </c>
      <c r="F270" s="249" t="s">
        <v>13577</v>
      </c>
      <c r="G270" s="249"/>
      <c r="H270" s="283" t="s">
        <v>1713</v>
      </c>
      <c r="I270" s="283" t="s">
        <v>1714</v>
      </c>
      <c r="J270" s="250" t="str">
        <f t="shared" si="26"/>
        <v>GoldWestern Australian Mint (T/a The Perth Mint)</v>
      </c>
      <c r="K270" s="250" t="str">
        <f t="shared" si="27"/>
        <v>GoldWestern Australian Mint (T/a The Perth Mint)</v>
      </c>
    </row>
    <row r="271" spans="1:11">
      <c r="A271" s="283" t="s">
        <v>1153</v>
      </c>
      <c r="B271" s="283" t="s">
        <v>2312</v>
      </c>
      <c r="C271" s="283" t="s">
        <v>2312</v>
      </c>
      <c r="D271" s="283" t="s">
        <v>1124</v>
      </c>
      <c r="E271" s="283" t="s">
        <v>2315</v>
      </c>
      <c r="F271" s="249" t="s">
        <v>13577</v>
      </c>
      <c r="G271" s="249"/>
      <c r="H271" s="283" t="s">
        <v>1572</v>
      </c>
      <c r="I271" s="283" t="s">
        <v>1573</v>
      </c>
      <c r="J271" s="250" t="str">
        <f t="shared" si="26"/>
        <v>GoldWIELAND Edelmetalle GmbH</v>
      </c>
      <c r="K271" s="250" t="str">
        <f t="shared" si="27"/>
        <v>GoldWIELAND Edelmetalle GmbH</v>
      </c>
    </row>
    <row r="272" spans="1:11">
      <c r="A272" s="283" t="s">
        <v>1153</v>
      </c>
      <c r="B272" s="283" t="s">
        <v>34</v>
      </c>
      <c r="C272" s="283" t="s">
        <v>933</v>
      </c>
      <c r="D272" s="283" t="s">
        <v>2576</v>
      </c>
      <c r="E272" s="283" t="s">
        <v>719</v>
      </c>
      <c r="F272" s="249" t="s">
        <v>13577</v>
      </c>
      <c r="G272" s="249"/>
      <c r="H272" s="283" t="s">
        <v>1646</v>
      </c>
      <c r="I272" s="283" t="s">
        <v>1647</v>
      </c>
      <c r="J272" s="250" t="str">
        <f t="shared" si="26"/>
        <v>GoldWilliams Advanced Materials</v>
      </c>
      <c r="K272" s="250" t="str">
        <f t="shared" si="27"/>
        <v>GoldWilliams Advanced Materials</v>
      </c>
    </row>
    <row r="273" spans="1:11">
      <c r="A273" s="283" t="s">
        <v>1153</v>
      </c>
      <c r="B273" s="283" t="s">
        <v>1594</v>
      </c>
      <c r="C273" s="283" t="s">
        <v>2352</v>
      </c>
      <c r="D273" s="283" t="s">
        <v>1120</v>
      </c>
      <c r="E273" s="283" t="s">
        <v>680</v>
      </c>
      <c r="F273" s="249" t="s">
        <v>13577</v>
      </c>
      <c r="G273" s="249"/>
      <c r="H273" s="283" t="s">
        <v>1591</v>
      </c>
      <c r="I273" s="283" t="s">
        <v>1592</v>
      </c>
      <c r="J273" s="250" t="str">
        <f t="shared" si="26"/>
        <v>GoldXstrata</v>
      </c>
      <c r="K273" s="250" t="str">
        <f t="shared" si="27"/>
        <v>GoldXstrata</v>
      </c>
    </row>
    <row r="274" spans="1:11">
      <c r="A274" s="283" t="s">
        <v>1153</v>
      </c>
      <c r="B274" s="283" t="s">
        <v>1594</v>
      </c>
      <c r="C274" s="283" t="s">
        <v>2352</v>
      </c>
      <c r="D274" s="283" t="s">
        <v>1120</v>
      </c>
      <c r="E274" s="283" t="s">
        <v>680</v>
      </c>
      <c r="F274" s="249" t="s">
        <v>13577</v>
      </c>
      <c r="G274" s="249"/>
      <c r="H274" s="283" t="s">
        <v>1591</v>
      </c>
      <c r="I274" s="283" t="s">
        <v>1592</v>
      </c>
      <c r="J274" s="250" t="str">
        <f t="shared" si="26"/>
        <v>GoldXstrata</v>
      </c>
      <c r="K274" s="250" t="str">
        <f t="shared" si="27"/>
        <v>GoldXstrata</v>
      </c>
    </row>
    <row r="275" spans="1:11">
      <c r="A275" s="283" t="s">
        <v>1153</v>
      </c>
      <c r="B275" s="283" t="s">
        <v>13261</v>
      </c>
      <c r="C275" s="283" t="s">
        <v>13261</v>
      </c>
      <c r="D275" s="283" t="s">
        <v>1131</v>
      </c>
      <c r="E275" s="283" t="s">
        <v>759</v>
      </c>
      <c r="F275" s="249" t="s">
        <v>13577</v>
      </c>
      <c r="G275" s="249"/>
      <c r="H275" s="283" t="s">
        <v>13277</v>
      </c>
      <c r="I275" s="283" t="s">
        <v>6848</v>
      </c>
      <c r="J275" s="250" t="str">
        <f t="shared" si="26"/>
        <v>GoldYamakin Co., Ltd.</v>
      </c>
      <c r="K275" s="250" t="str">
        <f t="shared" si="27"/>
        <v>GoldYamakin Co., Ltd.</v>
      </c>
    </row>
    <row r="276" spans="1:11">
      <c r="A276" s="283" t="s">
        <v>1153</v>
      </c>
      <c r="B276" s="283" t="s">
        <v>13262</v>
      </c>
      <c r="C276" s="283" t="s">
        <v>13261</v>
      </c>
      <c r="D276" s="283" t="s">
        <v>1131</v>
      </c>
      <c r="E276" s="283" t="s">
        <v>759</v>
      </c>
      <c r="F276" s="249" t="s">
        <v>13577</v>
      </c>
      <c r="G276" s="249"/>
      <c r="H276" s="283" t="s">
        <v>13277</v>
      </c>
      <c r="I276" s="283" t="s">
        <v>6848</v>
      </c>
      <c r="J276" s="250" t="str">
        <f t="shared" si="26"/>
        <v>GoldYamamoto Precious Co., Ltd.</v>
      </c>
      <c r="K276" s="250" t="str">
        <f t="shared" si="27"/>
        <v>GoldYamamoto Precious Co., Ltd.</v>
      </c>
    </row>
    <row r="277" spans="1:11">
      <c r="A277" s="283" t="s">
        <v>1153</v>
      </c>
      <c r="B277" s="283" t="s">
        <v>2271</v>
      </c>
      <c r="C277" s="283" t="s">
        <v>13261</v>
      </c>
      <c r="D277" s="283" t="s">
        <v>1131</v>
      </c>
      <c r="E277" s="283" t="s">
        <v>759</v>
      </c>
      <c r="F277" s="249" t="s">
        <v>13577</v>
      </c>
      <c r="G277" s="249"/>
      <c r="H277" s="283" t="s">
        <v>13277</v>
      </c>
      <c r="I277" s="283" t="s">
        <v>6848</v>
      </c>
      <c r="J277" s="250" t="str">
        <f t="shared" si="26"/>
        <v>GoldYamamoto Precious Metal Co., Ltd.</v>
      </c>
      <c r="K277" s="250" t="str">
        <f t="shared" si="27"/>
        <v>GoldYamamoto Precious Metal Co., Ltd.</v>
      </c>
    </row>
    <row r="278" spans="1:11">
      <c r="A278" s="283" t="s">
        <v>1153</v>
      </c>
      <c r="B278" s="283" t="s">
        <v>1718</v>
      </c>
      <c r="C278" s="283" t="s">
        <v>13261</v>
      </c>
      <c r="D278" s="283" t="s">
        <v>1131</v>
      </c>
      <c r="E278" s="283" t="s">
        <v>759</v>
      </c>
      <c r="F278" s="249" t="s">
        <v>13577</v>
      </c>
      <c r="G278" s="249"/>
      <c r="H278" s="283" t="s">
        <v>13277</v>
      </c>
      <c r="I278" s="283" t="s">
        <v>6848</v>
      </c>
      <c r="J278" s="250" t="str">
        <f t="shared" si="26"/>
        <v>GoldYamamoto Precision Metals</v>
      </c>
      <c r="K278" s="250" t="str">
        <f t="shared" si="27"/>
        <v>GoldYamamoto Precision Metals</v>
      </c>
    </row>
    <row r="279" spans="1:11">
      <c r="A279" s="283" t="s">
        <v>1153</v>
      </c>
      <c r="B279" s="283" t="s">
        <v>1616</v>
      </c>
      <c r="C279" s="283" t="s">
        <v>1613</v>
      </c>
      <c r="D279" s="283" t="s">
        <v>1123</v>
      </c>
      <c r="E279" s="283" t="s">
        <v>1614</v>
      </c>
      <c r="F279" s="249" t="s">
        <v>13577</v>
      </c>
      <c r="H279" s="283" t="s">
        <v>1615</v>
      </c>
      <c r="I279" s="283" t="s">
        <v>13967</v>
      </c>
      <c r="J279" s="250" t="str">
        <f t="shared" si="26"/>
        <v>GoldYantai NUS Safina tech environmental Refinery Co. Ltd.</v>
      </c>
      <c r="K279" s="250" t="str">
        <f t="shared" si="27"/>
        <v>GoldYantai NUS Safina tech environmental Refinery Co. Ltd.</v>
      </c>
    </row>
    <row r="280" spans="1:11">
      <c r="A280" s="283" t="s">
        <v>1153</v>
      </c>
      <c r="B280" s="283" t="s">
        <v>2272</v>
      </c>
      <c r="C280" s="283" t="s">
        <v>2272</v>
      </c>
      <c r="D280" s="283" t="s">
        <v>1131</v>
      </c>
      <c r="E280" s="283" t="s">
        <v>760</v>
      </c>
      <c r="F280" s="249" t="s">
        <v>13577</v>
      </c>
      <c r="H280" s="283" t="s">
        <v>1719</v>
      </c>
      <c r="I280" s="283" t="s">
        <v>1697</v>
      </c>
      <c r="J280" s="250" t="str">
        <f t="shared" si="26"/>
        <v>GoldYokohama Metal Co., Ltd.</v>
      </c>
      <c r="K280" s="250" t="str">
        <f t="shared" si="27"/>
        <v>GoldYokohama Metal Co., Ltd.</v>
      </c>
    </row>
    <row r="281" spans="1:11">
      <c r="A281" s="283" t="s">
        <v>1153</v>
      </c>
      <c r="B281" s="283" t="s">
        <v>2246</v>
      </c>
      <c r="C281" s="283" t="s">
        <v>2246</v>
      </c>
      <c r="D281" s="283" t="s">
        <v>1123</v>
      </c>
      <c r="E281" s="283" t="s">
        <v>761</v>
      </c>
      <c r="F281" s="249" t="s">
        <v>13577</v>
      </c>
      <c r="G281" s="249"/>
      <c r="H281" s="283" t="s">
        <v>1597</v>
      </c>
      <c r="I281" s="283" t="s">
        <v>13975</v>
      </c>
      <c r="J281" s="250" t="str">
        <f t="shared" si="26"/>
        <v>GoldYunnan Copper Industry Co., Ltd.</v>
      </c>
      <c r="K281" s="250" t="str">
        <f t="shared" si="27"/>
        <v>GoldYunnan Copper Industry Co., Ltd.</v>
      </c>
    </row>
    <row r="282" spans="1:11">
      <c r="A282" s="283" t="s">
        <v>1153</v>
      </c>
      <c r="B282" s="283" t="s">
        <v>35</v>
      </c>
      <c r="C282" s="283" t="s">
        <v>2265</v>
      </c>
      <c r="D282" s="283" t="s">
        <v>1123</v>
      </c>
      <c r="E282" s="283" t="s">
        <v>744</v>
      </c>
      <c r="F282" s="249" t="s">
        <v>13577</v>
      </c>
      <c r="G282" s="249"/>
      <c r="H282" s="283" t="s">
        <v>1615</v>
      </c>
      <c r="I282" s="283" t="s">
        <v>13967</v>
      </c>
      <c r="J282" s="250" t="str">
        <f t="shared" si="26"/>
        <v>GoldZhao Jin Mining Industry Co Ltd</v>
      </c>
      <c r="K282" s="250" t="str">
        <f t="shared" si="27"/>
        <v>GoldZhao Jin Mining Industry Co Ltd</v>
      </c>
    </row>
    <row r="283" spans="1:11">
      <c r="A283" s="283" t="s">
        <v>1153</v>
      </c>
      <c r="B283" s="283" t="s">
        <v>36</v>
      </c>
      <c r="C283" s="283" t="s">
        <v>2265</v>
      </c>
      <c r="D283" s="283" t="s">
        <v>1123</v>
      </c>
      <c r="E283" s="283" t="s">
        <v>744</v>
      </c>
      <c r="F283" s="249" t="s">
        <v>13577</v>
      </c>
      <c r="H283" s="283" t="s">
        <v>1615</v>
      </c>
      <c r="I283" s="283" t="s">
        <v>13967</v>
      </c>
      <c r="J283" s="250" t="str">
        <f t="shared" si="26"/>
        <v>GoldZhao Yuan Gold Mine</v>
      </c>
      <c r="K283" s="250" t="str">
        <f t="shared" si="27"/>
        <v>GoldZhao Yuan Gold Mine</v>
      </c>
    </row>
    <row r="284" spans="1:11">
      <c r="A284" s="283" t="s">
        <v>1153</v>
      </c>
      <c r="B284" s="283" t="s">
        <v>1721</v>
      </c>
      <c r="C284" s="283" t="s">
        <v>2265</v>
      </c>
      <c r="D284" s="283" t="s">
        <v>1123</v>
      </c>
      <c r="E284" s="283" t="s">
        <v>744</v>
      </c>
      <c r="F284" s="249" t="s">
        <v>13577</v>
      </c>
      <c r="H284" s="283" t="s">
        <v>1615</v>
      </c>
      <c r="I284" s="283" t="s">
        <v>13967</v>
      </c>
      <c r="J284" s="250" t="str">
        <f t="shared" si="26"/>
        <v>GoldZhao Yuan Gold Smelter of ZhongJin</v>
      </c>
      <c r="K284" s="250" t="str">
        <f t="shared" si="27"/>
        <v>GoldZhao Yuan Gold Smelter of ZhongJin</v>
      </c>
    </row>
    <row r="285" spans="1:11">
      <c r="A285" s="283" t="s">
        <v>1153</v>
      </c>
      <c r="B285" s="283" t="s">
        <v>37</v>
      </c>
      <c r="C285" s="283" t="s">
        <v>2265</v>
      </c>
      <c r="D285" s="283" t="s">
        <v>1123</v>
      </c>
      <c r="E285" s="283" t="s">
        <v>744</v>
      </c>
      <c r="F285" s="249" t="s">
        <v>13577</v>
      </c>
      <c r="G285" s="249"/>
      <c r="H285" s="283" t="s">
        <v>1615</v>
      </c>
      <c r="I285" s="283" t="s">
        <v>13967</v>
      </c>
      <c r="J285" s="250" t="str">
        <f t="shared" si="26"/>
        <v>GoldZhao Yuan Jin Kuang</v>
      </c>
      <c r="K285" s="250" t="str">
        <f t="shared" si="27"/>
        <v>GoldZhao Yuan Jin Kuang</v>
      </c>
    </row>
    <row r="286" spans="1:11">
      <c r="A286" s="283" t="s">
        <v>1153</v>
      </c>
      <c r="B286" s="283" t="s">
        <v>1690</v>
      </c>
      <c r="C286" s="283" t="s">
        <v>2265</v>
      </c>
      <c r="D286" s="283" t="s">
        <v>1123</v>
      </c>
      <c r="E286" s="283" t="s">
        <v>744</v>
      </c>
      <c r="F286" s="249" t="s">
        <v>13577</v>
      </c>
      <c r="G286" s="249"/>
      <c r="H286" s="283" t="s">
        <v>1615</v>
      </c>
      <c r="I286" s="283" t="s">
        <v>13967</v>
      </c>
      <c r="J286" s="250" t="str">
        <f t="shared" si="26"/>
        <v>GoldZhaojin Mining Industry Co., Ltd.</v>
      </c>
      <c r="K286" s="250" t="str">
        <f t="shared" si="27"/>
        <v>GoldZhaojin Mining Industry Co., Ltd.</v>
      </c>
    </row>
    <row r="287" spans="1:11">
      <c r="A287" s="283" t="s">
        <v>1153</v>
      </c>
      <c r="B287" s="283" t="s">
        <v>2671</v>
      </c>
      <c r="C287" s="283" t="s">
        <v>2265</v>
      </c>
      <c r="D287" s="283" t="s">
        <v>1123</v>
      </c>
      <c r="E287" s="283" t="s">
        <v>744</v>
      </c>
      <c r="F287" s="249" t="s">
        <v>13577</v>
      </c>
      <c r="G287" s="249"/>
      <c r="H287" s="283" t="s">
        <v>1615</v>
      </c>
      <c r="I287" s="283" t="s">
        <v>13967</v>
      </c>
      <c r="J287" s="250" t="str">
        <f t="shared" si="26"/>
        <v>Goldzhaojinjinyinyelian</v>
      </c>
      <c r="K287" s="250" t="str">
        <f t="shared" si="27"/>
        <v>Goldzhaojinjinyinyelian</v>
      </c>
    </row>
    <row r="288" spans="1:11">
      <c r="A288" s="283" t="s">
        <v>1153</v>
      </c>
      <c r="B288" s="283" t="s">
        <v>1722</v>
      </c>
      <c r="C288" s="283" t="s">
        <v>2265</v>
      </c>
      <c r="D288" s="283" t="s">
        <v>1123</v>
      </c>
      <c r="E288" s="283" t="s">
        <v>744</v>
      </c>
      <c r="F288" s="249" t="s">
        <v>13577</v>
      </c>
      <c r="G288" s="249"/>
      <c r="H288" s="283" t="s">
        <v>1615</v>
      </c>
      <c r="I288" s="283" t="s">
        <v>13967</v>
      </c>
      <c r="J288" s="250" t="str">
        <f t="shared" si="26"/>
        <v>GoldZhaoyuan Gold Group</v>
      </c>
      <c r="K288" s="250" t="str">
        <f t="shared" si="27"/>
        <v>GoldZhaoyuan Gold Group</v>
      </c>
    </row>
    <row r="289" spans="1:11">
      <c r="A289" s="283" t="s">
        <v>1153</v>
      </c>
      <c r="B289" s="283" t="s">
        <v>1257</v>
      </c>
      <c r="C289" s="283" t="s">
        <v>1348</v>
      </c>
      <c r="D289" s="283" t="s">
        <v>1123</v>
      </c>
      <c r="E289" s="283" t="s">
        <v>762</v>
      </c>
      <c r="F289" s="249" t="s">
        <v>13577</v>
      </c>
      <c r="G289" s="249"/>
      <c r="H289" s="283" t="s">
        <v>1720</v>
      </c>
      <c r="I289" s="283" t="s">
        <v>13968</v>
      </c>
      <c r="J289" s="250" t="str">
        <f t="shared" si="26"/>
        <v>GoldZhongjin Gold Corporation Limited</v>
      </c>
      <c r="K289" s="250" t="str">
        <f t="shared" si="27"/>
        <v>GoldZhongjin Gold Corporation Limited</v>
      </c>
    </row>
    <row r="290" spans="1:11">
      <c r="A290" s="283" t="s">
        <v>1153</v>
      </c>
      <c r="B290" s="283" t="s">
        <v>1348</v>
      </c>
      <c r="C290" s="283" t="s">
        <v>1348</v>
      </c>
      <c r="D290" s="283" t="s">
        <v>1123</v>
      </c>
      <c r="E290" s="283" t="s">
        <v>762</v>
      </c>
      <c r="F290" s="249" t="s">
        <v>13577</v>
      </c>
      <c r="G290" s="249"/>
      <c r="H290" s="283" t="s">
        <v>1720</v>
      </c>
      <c r="I290" s="283" t="s">
        <v>13968</v>
      </c>
      <c r="J290" s="250" t="str">
        <f t="shared" si="26"/>
        <v>GoldZhongyuan Gold Smelter of Zhongjin Gold Corporation</v>
      </c>
      <c r="K290" s="250" t="str">
        <f t="shared" si="27"/>
        <v>GoldZhongyuan Gold Smelter of Zhongjin Gold Corporation</v>
      </c>
    </row>
    <row r="291" spans="1:11">
      <c r="A291" s="283" t="s">
        <v>1153</v>
      </c>
      <c r="B291" s="283" t="s">
        <v>38</v>
      </c>
      <c r="C291" s="283" t="s">
        <v>2642</v>
      </c>
      <c r="D291" s="283" t="s">
        <v>1123</v>
      </c>
      <c r="E291" s="283" t="s">
        <v>763</v>
      </c>
      <c r="F291" s="249" t="s">
        <v>13577</v>
      </c>
      <c r="G291" s="249"/>
      <c r="H291" s="283" t="s">
        <v>1723</v>
      </c>
      <c r="I291" s="283" t="s">
        <v>13965</v>
      </c>
      <c r="J291" s="250" t="str">
        <f t="shared" si="26"/>
        <v>GoldZijin Kuang Ye Refinery</v>
      </c>
      <c r="K291" s="250" t="str">
        <f t="shared" si="27"/>
        <v>GoldZijin Kuang Ye Refinery</v>
      </c>
    </row>
    <row r="292" spans="1:11">
      <c r="A292" s="283" t="s">
        <v>1153</v>
      </c>
      <c r="B292" s="283" t="s">
        <v>1724</v>
      </c>
      <c r="C292" s="283" t="s">
        <v>2642</v>
      </c>
      <c r="D292" s="283" t="s">
        <v>1123</v>
      </c>
      <c r="E292" s="283" t="s">
        <v>763</v>
      </c>
      <c r="F292" s="249" t="s">
        <v>13577</v>
      </c>
      <c r="G292" s="249"/>
      <c r="H292" s="283" t="s">
        <v>1723</v>
      </c>
      <c r="I292" s="283" t="s">
        <v>13965</v>
      </c>
      <c r="J292" s="250" t="str">
        <f t="shared" si="26"/>
        <v>GoldZijin Mining Industry Corporation</v>
      </c>
      <c r="K292" s="250" t="str">
        <f t="shared" si="27"/>
        <v>GoldZijin Mining Industry Corporation</v>
      </c>
    </row>
    <row r="293" spans="1:11" s="284" customFormat="1">
      <c r="A293" s="283" t="s">
        <v>1153</v>
      </c>
      <c r="B293" s="283" t="s">
        <v>1898</v>
      </c>
      <c r="C293" s="283"/>
      <c r="D293" s="283"/>
      <c r="E293" s="283"/>
      <c r="F293" s="283"/>
      <c r="H293" s="283"/>
      <c r="I293" s="283"/>
      <c r="J293" s="285" t="str">
        <f t="shared" si="26"/>
        <v>GoldSmelter not listed</v>
      </c>
      <c r="K293" s="285" t="str">
        <f t="shared" si="27"/>
        <v>GoldSmelter not listed</v>
      </c>
    </row>
    <row r="294" spans="1:11" s="284" customFormat="1">
      <c r="A294" s="283" t="s">
        <v>1153</v>
      </c>
      <c r="B294" s="283" t="s">
        <v>1347</v>
      </c>
      <c r="C294" s="283" t="s">
        <v>500</v>
      </c>
      <c r="D294" s="283" t="s">
        <v>500</v>
      </c>
      <c r="E294" s="283"/>
      <c r="F294" s="283"/>
      <c r="H294" s="283"/>
      <c r="I294" s="283"/>
      <c r="J294" s="285" t="str">
        <f t="shared" ref="J294:J326" si="28">A294&amp;B294</f>
        <v>GoldSmelter not yet identified</v>
      </c>
      <c r="K294" s="285" t="str">
        <f t="shared" ref="K294:K326" si="29">A294&amp;B294</f>
        <v>GoldSmelter not yet identified</v>
      </c>
    </row>
    <row r="295" spans="1:11">
      <c r="A295" s="283" t="s">
        <v>1155</v>
      </c>
      <c r="B295" s="283" t="s">
        <v>2245</v>
      </c>
      <c r="C295" s="283" t="s">
        <v>2245</v>
      </c>
      <c r="D295" s="283" t="s">
        <v>1131</v>
      </c>
      <c r="E295" s="283" t="s">
        <v>2672</v>
      </c>
      <c r="F295" s="249" t="s">
        <v>13577</v>
      </c>
      <c r="G295" s="249"/>
      <c r="H295" s="283" t="s">
        <v>1583</v>
      </c>
      <c r="I295" s="283" t="s">
        <v>1584</v>
      </c>
      <c r="J295" s="250" t="str">
        <f t="shared" si="28"/>
        <v>TantalumAsaka Riken Co., Ltd.</v>
      </c>
      <c r="K295" s="250" t="str">
        <f t="shared" si="29"/>
        <v>TantalumAsaka Riken Co., Ltd.</v>
      </c>
    </row>
    <row r="296" spans="1:11">
      <c r="A296" s="283" t="s">
        <v>1155</v>
      </c>
      <c r="B296" s="283" t="s">
        <v>3</v>
      </c>
      <c r="C296" s="283" t="s">
        <v>3</v>
      </c>
      <c r="D296" s="283" t="s">
        <v>1123</v>
      </c>
      <c r="E296" s="283" t="s">
        <v>764</v>
      </c>
      <c r="F296" s="249" t="s">
        <v>13577</v>
      </c>
      <c r="G296" s="249"/>
      <c r="H296" s="283" t="s">
        <v>1620</v>
      </c>
      <c r="I296" s="283" t="s">
        <v>13970</v>
      </c>
      <c r="J296" s="250" t="str">
        <f t="shared" si="28"/>
        <v>TantalumChangsha South Tantalum Niobium Co., Ltd.</v>
      </c>
      <c r="K296" s="250" t="str">
        <f t="shared" si="29"/>
        <v>TantalumChangsha South Tantalum Niobium Co., Ltd.</v>
      </c>
    </row>
    <row r="297" spans="1:11">
      <c r="A297" s="283" t="s">
        <v>1155</v>
      </c>
      <c r="B297" s="283" t="s">
        <v>1751</v>
      </c>
      <c r="C297" s="283" t="s">
        <v>3</v>
      </c>
      <c r="D297" s="283" t="s">
        <v>1123</v>
      </c>
      <c r="E297" s="283" t="s">
        <v>764</v>
      </c>
      <c r="F297" s="249" t="s">
        <v>13577</v>
      </c>
      <c r="G297" s="249"/>
      <c r="H297" s="283" t="s">
        <v>1620</v>
      </c>
      <c r="I297" s="283" t="s">
        <v>13970</v>
      </c>
      <c r="J297" s="250" t="str">
        <f t="shared" si="28"/>
        <v>TantalumChangsha Southern</v>
      </c>
      <c r="K297" s="250" t="str">
        <f t="shared" si="29"/>
        <v>TantalumChangsha Southern</v>
      </c>
    </row>
    <row r="298" spans="1:11">
      <c r="A298" s="283" t="s">
        <v>1155</v>
      </c>
      <c r="B298" s="283" t="s">
        <v>14145</v>
      </c>
      <c r="C298" s="283" t="s">
        <v>14145</v>
      </c>
      <c r="D298" s="283" t="s">
        <v>2576</v>
      </c>
      <c r="E298" s="283" t="s">
        <v>14146</v>
      </c>
      <c r="F298" s="249" t="s">
        <v>13577</v>
      </c>
      <c r="G298" s="249"/>
      <c r="H298" s="283" t="s">
        <v>14182</v>
      </c>
      <c r="I298" s="283" t="s">
        <v>1666</v>
      </c>
      <c r="J298" s="250" t="str">
        <f t="shared" si="28"/>
        <v>TantalumCP Metals Inc.</v>
      </c>
      <c r="K298" s="250" t="str">
        <f t="shared" si="29"/>
        <v>TantalumCP Metals Inc.</v>
      </c>
    </row>
    <row r="299" spans="1:11">
      <c r="A299" s="283" t="s">
        <v>1155</v>
      </c>
      <c r="B299" s="283" t="s">
        <v>1418</v>
      </c>
      <c r="C299" s="283" t="s">
        <v>1418</v>
      </c>
      <c r="D299" s="283" t="s">
        <v>2576</v>
      </c>
      <c r="E299" s="283" t="s">
        <v>1419</v>
      </c>
      <c r="F299" s="249" t="s">
        <v>13577</v>
      </c>
      <c r="G299" s="249"/>
      <c r="H299" s="283" t="s">
        <v>1778</v>
      </c>
      <c r="I299" s="283" t="s">
        <v>1779</v>
      </c>
      <c r="J299" s="250" t="str">
        <f t="shared" si="28"/>
        <v>TantalumD Block Metals, LLC</v>
      </c>
      <c r="K299" s="250" t="str">
        <f t="shared" si="29"/>
        <v>TantalumD Block Metals, LLC</v>
      </c>
    </row>
    <row r="300" spans="1:11">
      <c r="A300" s="283" t="s">
        <v>1155</v>
      </c>
      <c r="B300" s="283" t="s">
        <v>1141</v>
      </c>
      <c r="C300" s="283" t="s">
        <v>1141</v>
      </c>
      <c r="D300" s="283" t="s">
        <v>2576</v>
      </c>
      <c r="E300" s="283" t="s">
        <v>765</v>
      </c>
      <c r="F300" s="249" t="s">
        <v>13577</v>
      </c>
      <c r="G300" s="249"/>
      <c r="H300" s="283" t="s">
        <v>1752</v>
      </c>
      <c r="I300" s="283" t="s">
        <v>1731</v>
      </c>
      <c r="J300" s="250" t="str">
        <f t="shared" si="28"/>
        <v>TantalumExotech Inc.</v>
      </c>
      <c r="K300" s="250" t="str">
        <f t="shared" si="29"/>
        <v>TantalumExotech Inc.</v>
      </c>
    </row>
    <row r="301" spans="1:11">
      <c r="A301" s="283" t="s">
        <v>1155</v>
      </c>
      <c r="B301" s="283" t="s">
        <v>1754</v>
      </c>
      <c r="C301" s="283" t="s">
        <v>47</v>
      </c>
      <c r="D301" s="283" t="s">
        <v>1123</v>
      </c>
      <c r="E301" s="283" t="s">
        <v>766</v>
      </c>
      <c r="F301" s="249" t="s">
        <v>13577</v>
      </c>
      <c r="G301" s="249"/>
      <c r="H301" s="283" t="s">
        <v>1753</v>
      </c>
      <c r="I301" s="283" t="s">
        <v>13971</v>
      </c>
      <c r="J301" s="250" t="str">
        <f t="shared" si="28"/>
        <v>TantalumF &amp; X</v>
      </c>
      <c r="K301" s="250" t="str">
        <f t="shared" si="29"/>
        <v>TantalumF &amp; X</v>
      </c>
    </row>
    <row r="302" spans="1:11">
      <c r="A302" s="283" t="s">
        <v>1155</v>
      </c>
      <c r="B302" s="283" t="s">
        <v>47</v>
      </c>
      <c r="C302" s="283" t="s">
        <v>47</v>
      </c>
      <c r="D302" s="283" t="s">
        <v>1123</v>
      </c>
      <c r="E302" s="283" t="s">
        <v>766</v>
      </c>
      <c r="F302" s="249" t="s">
        <v>13577</v>
      </c>
      <c r="G302" s="249"/>
      <c r="H302" s="283" t="s">
        <v>1753</v>
      </c>
      <c r="I302" s="283" t="s">
        <v>13971</v>
      </c>
      <c r="J302" s="250" t="str">
        <f t="shared" si="28"/>
        <v>TantalumF&amp;X Electro-Materials Ltd.</v>
      </c>
      <c r="K302" s="250" t="str">
        <f t="shared" si="29"/>
        <v>TantalumF&amp;X Electro-Materials Ltd.</v>
      </c>
    </row>
    <row r="303" spans="1:11">
      <c r="A303" s="283" t="s">
        <v>1155</v>
      </c>
      <c r="B303" s="283" t="s">
        <v>2275</v>
      </c>
      <c r="C303" s="283" t="s">
        <v>2275</v>
      </c>
      <c r="D303" s="283" t="s">
        <v>1123</v>
      </c>
      <c r="E303" s="283" t="s">
        <v>1420</v>
      </c>
      <c r="F303" s="249" t="s">
        <v>13577</v>
      </c>
      <c r="G303" s="249"/>
      <c r="H303" s="283" t="s">
        <v>1769</v>
      </c>
      <c r="I303" s="283" t="s">
        <v>13970</v>
      </c>
      <c r="J303" s="250" t="str">
        <f t="shared" si="28"/>
        <v>TantalumFIR Metals &amp; Resource Ltd.</v>
      </c>
      <c r="K303" s="250" t="str">
        <f t="shared" si="29"/>
        <v>TantalumFIR Metals &amp; Resource Ltd.</v>
      </c>
    </row>
    <row r="304" spans="1:11">
      <c r="A304" s="283" t="s">
        <v>1155</v>
      </c>
      <c r="B304" s="283" t="s">
        <v>1434</v>
      </c>
      <c r="C304" s="283" t="s">
        <v>1434</v>
      </c>
      <c r="D304" s="283" t="s">
        <v>1131</v>
      </c>
      <c r="E304" s="283" t="s">
        <v>1435</v>
      </c>
      <c r="F304" s="249" t="s">
        <v>13577</v>
      </c>
      <c r="G304" s="249"/>
      <c r="H304" s="283" t="s">
        <v>1793</v>
      </c>
      <c r="I304" s="283" t="s">
        <v>1584</v>
      </c>
      <c r="J304" s="250" t="str">
        <f t="shared" si="28"/>
        <v>TantalumGlobal Advanced Metals Aizu</v>
      </c>
      <c r="K304" s="250" t="str">
        <f t="shared" si="29"/>
        <v>TantalumGlobal Advanced Metals Aizu</v>
      </c>
    </row>
    <row r="305" spans="1:11">
      <c r="A305" s="283" t="s">
        <v>1155</v>
      </c>
      <c r="B305" s="283" t="s">
        <v>1436</v>
      </c>
      <c r="C305" s="283" t="s">
        <v>1436</v>
      </c>
      <c r="D305" s="283" t="s">
        <v>2576</v>
      </c>
      <c r="E305" s="283" t="s">
        <v>1437</v>
      </c>
      <c r="F305" s="249" t="s">
        <v>13577</v>
      </c>
      <c r="G305" s="249"/>
      <c r="H305" s="283" t="s">
        <v>1792</v>
      </c>
      <c r="I305" s="283" t="s">
        <v>1774</v>
      </c>
      <c r="J305" s="250" t="str">
        <f t="shared" si="28"/>
        <v>TantalumGlobal Advanced Metals Boyertown</v>
      </c>
      <c r="K305" s="250" t="str">
        <f t="shared" si="29"/>
        <v>TantalumGlobal Advanced Metals Boyertown</v>
      </c>
    </row>
    <row r="306" spans="1:11">
      <c r="A306" s="283" t="s">
        <v>1155</v>
      </c>
      <c r="B306" s="283" t="s">
        <v>767</v>
      </c>
      <c r="C306" s="283" t="s">
        <v>767</v>
      </c>
      <c r="D306" s="283" t="s">
        <v>1123</v>
      </c>
      <c r="E306" s="283" t="s">
        <v>768</v>
      </c>
      <c r="F306" s="249" t="s">
        <v>13577</v>
      </c>
      <c r="G306" s="249"/>
      <c r="H306" s="283" t="s">
        <v>1755</v>
      </c>
      <c r="I306" s="283" t="s">
        <v>13971</v>
      </c>
      <c r="J306" s="250" t="str">
        <f t="shared" si="28"/>
        <v>TantalumGuangdong Zhiyuan New Material Co., Ltd.</v>
      </c>
      <c r="K306" s="250" t="str">
        <f t="shared" si="29"/>
        <v>TantalumGuangdong Zhiyuan New Material Co., Ltd.</v>
      </c>
    </row>
    <row r="307" spans="1:11">
      <c r="A307" s="283" t="s">
        <v>1155</v>
      </c>
      <c r="B307" s="283" t="s">
        <v>1438</v>
      </c>
      <c r="C307" s="283" t="s">
        <v>1438</v>
      </c>
      <c r="D307" s="283" t="s">
        <v>911</v>
      </c>
      <c r="E307" s="283" t="s">
        <v>1439</v>
      </c>
      <c r="F307" s="249" t="s">
        <v>13577</v>
      </c>
      <c r="G307" s="249"/>
      <c r="H307" s="283" t="s">
        <v>1784</v>
      </c>
      <c r="I307" s="283" t="s">
        <v>1785</v>
      </c>
      <c r="J307" s="250" t="str">
        <f t="shared" si="28"/>
        <v>TantalumH.C. Starck Co., Ltd.</v>
      </c>
      <c r="K307" s="250" t="str">
        <f t="shared" si="29"/>
        <v>TantalumH.C. Starck Co., Ltd.</v>
      </c>
    </row>
    <row r="308" spans="1:11">
      <c r="A308" s="283" t="s">
        <v>1155</v>
      </c>
      <c r="B308" s="283" t="s">
        <v>1441</v>
      </c>
      <c r="C308" s="283" t="s">
        <v>1441</v>
      </c>
      <c r="D308" s="283" t="s">
        <v>1124</v>
      </c>
      <c r="E308" s="283" t="s">
        <v>1442</v>
      </c>
      <c r="F308" s="249" t="s">
        <v>13577</v>
      </c>
      <c r="G308" s="249"/>
      <c r="H308" s="283" t="s">
        <v>1788</v>
      </c>
      <c r="I308" s="283" t="s">
        <v>4377</v>
      </c>
      <c r="J308" s="250" t="str">
        <f t="shared" si="28"/>
        <v>TantalumH.C. Starck Hermsdorf GmbH</v>
      </c>
      <c r="K308" s="250" t="str">
        <f t="shared" si="29"/>
        <v>TantalumH.C. Starck Hermsdorf GmbH</v>
      </c>
    </row>
    <row r="309" spans="1:11">
      <c r="A309" s="283" t="s">
        <v>1155</v>
      </c>
      <c r="B309" s="283" t="s">
        <v>1443</v>
      </c>
      <c r="C309" s="283" t="s">
        <v>1443</v>
      </c>
      <c r="D309" s="283" t="s">
        <v>2576</v>
      </c>
      <c r="E309" s="283" t="s">
        <v>1444</v>
      </c>
      <c r="F309" s="249" t="s">
        <v>13577</v>
      </c>
      <c r="G309" s="249"/>
      <c r="H309" s="283" t="s">
        <v>1789</v>
      </c>
      <c r="I309" s="283" t="s">
        <v>1655</v>
      </c>
      <c r="J309" s="250" t="str">
        <f t="shared" si="28"/>
        <v>TantalumH.C. Starck Inc.</v>
      </c>
      <c r="K309" s="250" t="str">
        <f t="shared" si="29"/>
        <v>TantalumH.C. Starck Inc.</v>
      </c>
    </row>
    <row r="310" spans="1:11">
      <c r="A310" s="283" t="s">
        <v>1155</v>
      </c>
      <c r="B310" s="283" t="s">
        <v>1445</v>
      </c>
      <c r="C310" s="283" t="s">
        <v>1445</v>
      </c>
      <c r="D310" s="283" t="s">
        <v>1131</v>
      </c>
      <c r="E310" s="283" t="s">
        <v>1446</v>
      </c>
      <c r="F310" s="249" t="s">
        <v>13577</v>
      </c>
      <c r="G310" s="249"/>
      <c r="H310" s="283" t="s">
        <v>1790</v>
      </c>
      <c r="I310" s="283" t="s">
        <v>1791</v>
      </c>
      <c r="J310" s="250" t="str">
        <f t="shared" si="28"/>
        <v>TantalumH.C. Starck Ltd.</v>
      </c>
      <c r="K310" s="250" t="str">
        <f t="shared" si="29"/>
        <v>TantalumH.C. Starck Ltd.</v>
      </c>
    </row>
    <row r="311" spans="1:11">
      <c r="A311" s="283" t="s">
        <v>1155</v>
      </c>
      <c r="B311" s="283" t="s">
        <v>2461</v>
      </c>
      <c r="C311" s="283" t="s">
        <v>2461</v>
      </c>
      <c r="D311" s="283" t="s">
        <v>1124</v>
      </c>
      <c r="E311" s="283" t="s">
        <v>1447</v>
      </c>
      <c r="F311" s="249" t="s">
        <v>13577</v>
      </c>
      <c r="G311" s="249"/>
      <c r="H311" s="283" t="s">
        <v>1787</v>
      </c>
      <c r="I311" s="283" t="s">
        <v>1573</v>
      </c>
      <c r="J311" s="250" t="str">
        <f t="shared" si="28"/>
        <v>TantalumH.C. Starck Smelting GmbH &amp; Co. KG</v>
      </c>
      <c r="K311" s="250" t="str">
        <f t="shared" si="29"/>
        <v>TantalumH.C. Starck Smelting GmbH &amp; Co. KG</v>
      </c>
    </row>
    <row r="312" spans="1:11">
      <c r="A312" s="283" t="s">
        <v>1155</v>
      </c>
      <c r="B312" s="283" t="s">
        <v>2673</v>
      </c>
      <c r="C312" s="283" t="s">
        <v>2673</v>
      </c>
      <c r="D312" s="283" t="s">
        <v>1124</v>
      </c>
      <c r="E312" s="283" t="s">
        <v>1440</v>
      </c>
      <c r="F312" s="249" t="s">
        <v>13577</v>
      </c>
      <c r="G312" s="249"/>
      <c r="H312" s="283" t="s">
        <v>1786</v>
      </c>
      <c r="I312" s="283" t="s">
        <v>4399</v>
      </c>
      <c r="J312" s="250" t="str">
        <f t="shared" si="28"/>
        <v>TantalumH.C. Starck Tantalum and Niobium GmbH</v>
      </c>
      <c r="K312" s="250" t="str">
        <f t="shared" si="29"/>
        <v>TantalumH.C. Starck Tantalum and Niobium GmbH</v>
      </c>
    </row>
    <row r="313" spans="1:11">
      <c r="A313" s="283" t="s">
        <v>1155</v>
      </c>
      <c r="B313" s="283" t="s">
        <v>4</v>
      </c>
      <c r="C313" s="283" t="s">
        <v>4</v>
      </c>
      <c r="D313" s="283" t="s">
        <v>1123</v>
      </c>
      <c r="E313" s="283" t="s">
        <v>406</v>
      </c>
      <c r="F313" s="249" t="s">
        <v>13577</v>
      </c>
      <c r="G313" s="249"/>
      <c r="H313" s="283" t="s">
        <v>1777</v>
      </c>
      <c r="I313" s="283" t="s">
        <v>13970</v>
      </c>
      <c r="J313" s="250" t="str">
        <f t="shared" si="28"/>
        <v>TantalumHengyang King Xing Lifeng New Materials Co., Ltd.</v>
      </c>
      <c r="K313" s="250" t="str">
        <f t="shared" si="29"/>
        <v>TantalumHengyang King Xing Lifeng New Materials Co., Ltd.</v>
      </c>
    </row>
    <row r="314" spans="1:11">
      <c r="A314" s="283" t="s">
        <v>1155</v>
      </c>
      <c r="B314" s="283" t="s">
        <v>2279</v>
      </c>
      <c r="C314" s="283" t="s">
        <v>2279</v>
      </c>
      <c r="D314" s="283" t="s">
        <v>1123</v>
      </c>
      <c r="E314" s="283" t="s">
        <v>1421</v>
      </c>
      <c r="F314" s="249" t="s">
        <v>13577</v>
      </c>
      <c r="G314" s="249"/>
      <c r="H314" s="283" t="s">
        <v>1781</v>
      </c>
      <c r="I314" s="283" t="s">
        <v>13966</v>
      </c>
      <c r="J314" s="250" t="str">
        <f t="shared" si="28"/>
        <v>TantalumJiangxi Dinghai Tantalum &amp; Niobium Co., Ltd.</v>
      </c>
      <c r="K314" s="250" t="str">
        <f t="shared" si="29"/>
        <v>TantalumJiangxi Dinghai Tantalum &amp; Niobium Co., Ltd.</v>
      </c>
    </row>
    <row r="315" spans="1:11">
      <c r="A315" s="283" t="s">
        <v>1155</v>
      </c>
      <c r="B315" s="283" t="s">
        <v>2386</v>
      </c>
      <c r="C315" s="283" t="s">
        <v>2386</v>
      </c>
      <c r="D315" s="283" t="s">
        <v>1123</v>
      </c>
      <c r="E315" s="283" t="s">
        <v>2387</v>
      </c>
      <c r="F315" s="249" t="s">
        <v>13577</v>
      </c>
      <c r="G315" s="249"/>
      <c r="H315" s="283" t="s">
        <v>1776</v>
      </c>
      <c r="I315" s="283" t="s">
        <v>13966</v>
      </c>
      <c r="J315" s="250" t="str">
        <f t="shared" si="28"/>
        <v>TantalumJiangxi Tuohong New Raw Material</v>
      </c>
      <c r="K315" s="250" t="str">
        <f t="shared" si="29"/>
        <v>TantalumJiangxi Tuohong New Raw Material</v>
      </c>
    </row>
    <row r="316" spans="1:11">
      <c r="A316" s="283" t="s">
        <v>1155</v>
      </c>
      <c r="B316" s="283" t="s">
        <v>5</v>
      </c>
      <c r="C316" s="283" t="s">
        <v>5</v>
      </c>
      <c r="D316" s="283" t="s">
        <v>1123</v>
      </c>
      <c r="E316" s="283" t="s">
        <v>769</v>
      </c>
      <c r="F316" s="249" t="s">
        <v>13577</v>
      </c>
      <c r="G316" s="249"/>
      <c r="H316" s="283" t="s">
        <v>1756</v>
      </c>
      <c r="I316" s="283" t="s">
        <v>13966</v>
      </c>
      <c r="J316" s="250" t="str">
        <f t="shared" si="28"/>
        <v>TantalumJiuJiang JinXin Nonferrous Metals Co., Ltd.</v>
      </c>
      <c r="K316" s="250" t="str">
        <f t="shared" si="29"/>
        <v>TantalumJiuJiang JinXin Nonferrous Metals Co., Ltd.</v>
      </c>
    </row>
    <row r="317" spans="1:11">
      <c r="A317" s="283" t="s">
        <v>1155</v>
      </c>
      <c r="B317" s="283" t="s">
        <v>2674</v>
      </c>
      <c r="C317" s="283" t="s">
        <v>48</v>
      </c>
      <c r="D317" s="283" t="s">
        <v>1123</v>
      </c>
      <c r="E317" s="283" t="s">
        <v>770</v>
      </c>
      <c r="F317" s="249" t="s">
        <v>13577</v>
      </c>
      <c r="G317" s="249"/>
      <c r="H317" s="283" t="s">
        <v>1756</v>
      </c>
      <c r="I317" s="283" t="s">
        <v>13966</v>
      </c>
      <c r="J317" s="250" t="str">
        <f t="shared" si="28"/>
        <v>TantalumJiujiang Nonferrous Metals Smelting Company Limited</v>
      </c>
      <c r="K317" s="250" t="str">
        <f t="shared" si="29"/>
        <v>TantalumJiujiang Nonferrous Metals Smelting Company Limited</v>
      </c>
    </row>
    <row r="318" spans="1:11">
      <c r="A318" s="283" t="s">
        <v>1155</v>
      </c>
      <c r="B318" s="283" t="s">
        <v>48</v>
      </c>
      <c r="C318" s="283" t="s">
        <v>48</v>
      </c>
      <c r="D318" s="283" t="s">
        <v>1123</v>
      </c>
      <c r="E318" s="283" t="s">
        <v>770</v>
      </c>
      <c r="F318" s="249" t="s">
        <v>13577</v>
      </c>
      <c r="G318" s="249"/>
      <c r="H318" s="283" t="s">
        <v>1756</v>
      </c>
      <c r="I318" s="283" t="s">
        <v>13966</v>
      </c>
      <c r="J318" s="250" t="str">
        <f t="shared" si="28"/>
        <v>TantalumJiujiang Tanbre Co., Ltd.</v>
      </c>
      <c r="K318" s="250" t="str">
        <f t="shared" si="29"/>
        <v>TantalumJiujiang Tanbre Co., Ltd.</v>
      </c>
    </row>
    <row r="319" spans="1:11">
      <c r="A319" s="283" t="s">
        <v>1155</v>
      </c>
      <c r="B319" s="283" t="s">
        <v>2276</v>
      </c>
      <c r="C319" s="283" t="s">
        <v>2276</v>
      </c>
      <c r="D319" s="283" t="s">
        <v>1123</v>
      </c>
      <c r="E319" s="283" t="s">
        <v>1422</v>
      </c>
      <c r="F319" s="249" t="s">
        <v>13577</v>
      </c>
      <c r="G319" s="249"/>
      <c r="H319" s="283" t="s">
        <v>1756</v>
      </c>
      <c r="I319" s="283" t="s">
        <v>13966</v>
      </c>
      <c r="J319" s="250" t="str">
        <f t="shared" si="28"/>
        <v>TantalumJiujiang Zhongao Tantalum &amp; Niobium Co., Ltd.</v>
      </c>
      <c r="K319" s="250" t="str">
        <f t="shared" si="29"/>
        <v>TantalumJiujiang Zhongao Tantalum &amp; Niobium Co., Ltd.</v>
      </c>
    </row>
    <row r="320" spans="1:11">
      <c r="A320" s="283" t="s">
        <v>1155</v>
      </c>
      <c r="B320" s="283" t="s">
        <v>1448</v>
      </c>
      <c r="C320" s="283" t="s">
        <v>1448</v>
      </c>
      <c r="D320" s="283" t="s">
        <v>1136</v>
      </c>
      <c r="E320" s="283" t="s">
        <v>1449</v>
      </c>
      <c r="F320" s="249" t="s">
        <v>13577</v>
      </c>
      <c r="G320" s="249"/>
      <c r="H320" s="283" t="s">
        <v>1782</v>
      </c>
      <c r="I320" s="283" t="s">
        <v>1783</v>
      </c>
      <c r="J320" s="250" t="str">
        <f t="shared" si="28"/>
        <v>TantalumKEMET Blue Metals</v>
      </c>
      <c r="K320" s="250" t="str">
        <f t="shared" si="29"/>
        <v>TantalumKEMET Blue Metals</v>
      </c>
    </row>
    <row r="321" spans="1:11">
      <c r="A321" s="283" t="s">
        <v>1155</v>
      </c>
      <c r="B321" s="283" t="s">
        <v>49</v>
      </c>
      <c r="C321" s="283" t="s">
        <v>49</v>
      </c>
      <c r="D321" s="283" t="s">
        <v>1119</v>
      </c>
      <c r="E321" s="283" t="s">
        <v>771</v>
      </c>
      <c r="F321" s="249" t="s">
        <v>13577</v>
      </c>
      <c r="G321" s="249"/>
      <c r="H321" s="283" t="s">
        <v>1757</v>
      </c>
      <c r="I321" s="283" t="s">
        <v>1577</v>
      </c>
      <c r="J321" s="250" t="str">
        <f t="shared" si="28"/>
        <v>TantalumLSM Brasil S.A.</v>
      </c>
      <c r="K321" s="250" t="str">
        <f t="shared" si="29"/>
        <v>TantalumLSM Brasil S.A.</v>
      </c>
    </row>
    <row r="322" spans="1:11">
      <c r="A322" s="283" t="s">
        <v>1155</v>
      </c>
      <c r="B322" s="283" t="s">
        <v>1760</v>
      </c>
      <c r="C322" s="283" t="s">
        <v>2257</v>
      </c>
      <c r="D322" s="283" t="s">
        <v>1129</v>
      </c>
      <c r="E322" s="283" t="s">
        <v>772</v>
      </c>
      <c r="F322" s="249" t="s">
        <v>13577</v>
      </c>
      <c r="G322" s="249"/>
      <c r="H322" s="283" t="s">
        <v>1758</v>
      </c>
      <c r="I322" s="283" t="s">
        <v>1759</v>
      </c>
      <c r="J322" s="250" t="str">
        <f t="shared" si="28"/>
        <v>TantalumMetallurgical Products India Pvt. Ltd. (MPIL)</v>
      </c>
      <c r="K322" s="250" t="str">
        <f t="shared" si="29"/>
        <v>TantalumMetallurgical Products India Pvt. Ltd. (MPIL)</v>
      </c>
    </row>
    <row r="323" spans="1:11">
      <c r="A323" s="283" t="s">
        <v>1155</v>
      </c>
      <c r="B323" s="283" t="s">
        <v>2257</v>
      </c>
      <c r="C323" s="283" t="s">
        <v>2257</v>
      </c>
      <c r="D323" s="283" t="s">
        <v>1129</v>
      </c>
      <c r="E323" s="283" t="s">
        <v>772</v>
      </c>
      <c r="F323" s="249" t="s">
        <v>13577</v>
      </c>
      <c r="G323" s="249"/>
      <c r="H323" s="283" t="s">
        <v>1758</v>
      </c>
      <c r="I323" s="283" t="s">
        <v>1759</v>
      </c>
      <c r="J323" s="250" t="str">
        <f t="shared" si="28"/>
        <v>TantalumMetallurgical Products India Pvt., Ltd.</v>
      </c>
      <c r="K323" s="250" t="str">
        <f t="shared" si="29"/>
        <v>TantalumMetallurgical Products India Pvt., Ltd.</v>
      </c>
    </row>
    <row r="324" spans="1:11">
      <c r="A324" s="283" t="s">
        <v>1155</v>
      </c>
      <c r="B324" s="283" t="s">
        <v>12757</v>
      </c>
      <c r="C324" s="283" t="s">
        <v>12757</v>
      </c>
      <c r="D324" s="283" t="s">
        <v>1119</v>
      </c>
      <c r="E324" s="283" t="s">
        <v>773</v>
      </c>
      <c r="F324" s="249" t="s">
        <v>13577</v>
      </c>
      <c r="G324" s="249"/>
      <c r="H324" s="283" t="s">
        <v>1761</v>
      </c>
      <c r="I324" s="283" t="s">
        <v>1762</v>
      </c>
      <c r="J324" s="250" t="str">
        <f t="shared" si="28"/>
        <v>TantalumMineracao Taboca S.A.</v>
      </c>
      <c r="K324" s="250" t="str">
        <f t="shared" si="29"/>
        <v>TantalumMineracao Taboca S.A.</v>
      </c>
    </row>
    <row r="325" spans="1:11">
      <c r="A325" s="283" t="s">
        <v>1155</v>
      </c>
      <c r="B325" s="283" t="s">
        <v>1056</v>
      </c>
      <c r="C325" s="283" t="s">
        <v>12757</v>
      </c>
      <c r="D325" s="283" t="s">
        <v>1119</v>
      </c>
      <c r="E325" s="283" t="s">
        <v>773</v>
      </c>
      <c r="F325" s="249" t="s">
        <v>13577</v>
      </c>
      <c r="G325" s="249"/>
      <c r="H325" s="283" t="s">
        <v>1761</v>
      </c>
      <c r="I325" s="283" t="s">
        <v>1762</v>
      </c>
      <c r="J325" s="250" t="str">
        <f t="shared" si="28"/>
        <v>TantalumMineração Taboca S.A.</v>
      </c>
      <c r="K325" s="250" t="str">
        <f t="shared" si="29"/>
        <v>TantalumMineração Taboca S.A.</v>
      </c>
    </row>
    <row r="326" spans="1:11">
      <c r="A326" s="283" t="s">
        <v>1155</v>
      </c>
      <c r="B326" s="283" t="s">
        <v>13263</v>
      </c>
      <c r="C326" s="283" t="s">
        <v>12757</v>
      </c>
      <c r="D326" s="283" t="s">
        <v>1119</v>
      </c>
      <c r="E326" s="283" t="s">
        <v>773</v>
      </c>
      <c r="F326" s="249" t="s">
        <v>13577</v>
      </c>
      <c r="G326" s="249"/>
      <c r="H326" s="283" t="s">
        <v>1761</v>
      </c>
      <c r="I326" s="283" t="s">
        <v>1762</v>
      </c>
      <c r="J326" s="250" t="str">
        <f t="shared" si="28"/>
        <v>TantalumMineracao Taboca SA</v>
      </c>
      <c r="K326" s="250" t="str">
        <f t="shared" si="29"/>
        <v>TantalumMineracao Taboca SA</v>
      </c>
    </row>
    <row r="327" spans="1:11">
      <c r="A327" s="283" t="s">
        <v>1155</v>
      </c>
      <c r="B327" s="283" t="s">
        <v>1142</v>
      </c>
      <c r="C327" s="283" t="s">
        <v>1253</v>
      </c>
      <c r="D327" s="283" t="s">
        <v>1131</v>
      </c>
      <c r="E327" s="283" t="s">
        <v>774</v>
      </c>
      <c r="F327" s="249" t="s">
        <v>13577</v>
      </c>
      <c r="G327" s="249"/>
      <c r="H327" s="283" t="s">
        <v>1763</v>
      </c>
      <c r="I327" s="283" t="s">
        <v>1764</v>
      </c>
      <c r="J327" s="250" t="str">
        <f t="shared" ref="J327" si="30">A327&amp;B327</f>
        <v>TantalumMitsui Mining &amp; Smelting</v>
      </c>
      <c r="K327" s="250" t="str">
        <f t="shared" ref="K327" si="31">A327&amp;B327</f>
        <v>TantalumMitsui Mining &amp; Smelting</v>
      </c>
    </row>
    <row r="328" spans="1:11">
      <c r="A328" s="283" t="s">
        <v>1155</v>
      </c>
      <c r="B328" s="283" t="s">
        <v>1253</v>
      </c>
      <c r="C328" s="283" t="s">
        <v>1253</v>
      </c>
      <c r="D328" s="283" t="s">
        <v>1131</v>
      </c>
      <c r="E328" s="283" t="s">
        <v>774</v>
      </c>
      <c r="F328" s="249" t="s">
        <v>13577</v>
      </c>
      <c r="G328" s="249"/>
      <c r="H328" s="283" t="s">
        <v>1763</v>
      </c>
      <c r="I328" s="283" t="s">
        <v>1764</v>
      </c>
      <c r="J328" s="250" t="str">
        <f t="shared" ref="J328:J359" si="32">A328&amp;B328</f>
        <v>TantalumMitsui Mining and Smelting Co., Ltd.</v>
      </c>
      <c r="K328" s="250" t="str">
        <f t="shared" ref="K328:K359" si="33">A328&amp;B328</f>
        <v>TantalumMitsui Mining and Smelting Co., Ltd.</v>
      </c>
    </row>
    <row r="329" spans="1:11">
      <c r="A329" s="283" t="s">
        <v>1155</v>
      </c>
      <c r="B329" s="283" t="s">
        <v>50</v>
      </c>
      <c r="C329" s="283" t="s">
        <v>2675</v>
      </c>
      <c r="D329" s="283" t="s">
        <v>1126</v>
      </c>
      <c r="E329" s="283" t="s">
        <v>775</v>
      </c>
      <c r="F329" s="249" t="s">
        <v>13577</v>
      </c>
      <c r="G329" s="249"/>
      <c r="H329" s="283" t="s">
        <v>1765</v>
      </c>
      <c r="I329" s="283" t="s">
        <v>1766</v>
      </c>
      <c r="J329" s="250" t="str">
        <f t="shared" si="32"/>
        <v>TantalumMolycorp Silmet A.S.</v>
      </c>
      <c r="K329" s="250" t="str">
        <f t="shared" si="33"/>
        <v>TantalumMolycorp Silmet A.S.</v>
      </c>
    </row>
    <row r="330" spans="1:11">
      <c r="A330" s="283" t="s">
        <v>1155</v>
      </c>
      <c r="B330" s="283" t="s">
        <v>13517</v>
      </c>
      <c r="C330" s="283" t="s">
        <v>1053</v>
      </c>
      <c r="D330" s="283" t="s">
        <v>1123</v>
      </c>
      <c r="E330" s="283" t="s">
        <v>776</v>
      </c>
      <c r="F330" s="249" t="s">
        <v>13577</v>
      </c>
      <c r="G330" s="249"/>
      <c r="H330" s="283" t="s">
        <v>1767</v>
      </c>
      <c r="I330" s="283" t="s">
        <v>13952</v>
      </c>
      <c r="J330" s="250" t="str">
        <f t="shared" si="32"/>
        <v>TantalumNingxia Non-Ferrous Metal Smeltery</v>
      </c>
      <c r="K330" s="250" t="str">
        <f t="shared" si="33"/>
        <v>TantalumNingxia Non-Ferrous Metal Smeltery</v>
      </c>
    </row>
    <row r="331" spans="1:11">
      <c r="A331" s="283" t="s">
        <v>1155</v>
      </c>
      <c r="B331" s="283" t="s">
        <v>1053</v>
      </c>
      <c r="C331" s="283" t="s">
        <v>1053</v>
      </c>
      <c r="D331" s="283" t="s">
        <v>1123</v>
      </c>
      <c r="E331" s="283" t="s">
        <v>776</v>
      </c>
      <c r="F331" s="249" t="s">
        <v>13577</v>
      </c>
      <c r="G331" s="249"/>
      <c r="H331" s="283" t="s">
        <v>1767</v>
      </c>
      <c r="I331" s="283" t="s">
        <v>13952</v>
      </c>
      <c r="J331" s="250" t="str">
        <f t="shared" si="32"/>
        <v>TantalumNingxia Orient Tantalum Industry Co., Ltd.</v>
      </c>
      <c r="K331" s="250" t="str">
        <f t="shared" si="33"/>
        <v>TantalumNingxia Orient Tantalum Industry Co., Ltd.</v>
      </c>
    </row>
    <row r="332" spans="1:11">
      <c r="A332" s="283" t="s">
        <v>1155</v>
      </c>
      <c r="B332" s="283" t="s">
        <v>2675</v>
      </c>
      <c r="C332" s="283" t="s">
        <v>2675</v>
      </c>
      <c r="D332" s="283" t="s">
        <v>1126</v>
      </c>
      <c r="E332" s="283" t="s">
        <v>775</v>
      </c>
      <c r="F332" s="249" t="s">
        <v>13577</v>
      </c>
      <c r="G332" s="249"/>
      <c r="H332" s="283" t="s">
        <v>1765</v>
      </c>
      <c r="I332" s="283" t="s">
        <v>1766</v>
      </c>
      <c r="J332" s="250" t="str">
        <f t="shared" si="32"/>
        <v>TantalumNPM Silmet AS</v>
      </c>
      <c r="K332" s="250" t="str">
        <f t="shared" si="33"/>
        <v>TantalumNPM Silmet AS</v>
      </c>
    </row>
    <row r="333" spans="1:11">
      <c r="A333" s="283" t="s">
        <v>1155</v>
      </c>
      <c r="B333" s="283" t="s">
        <v>14221</v>
      </c>
      <c r="C333" s="283" t="s">
        <v>14222</v>
      </c>
      <c r="D333" t="s">
        <v>14433</v>
      </c>
      <c r="E333" s="283" t="s">
        <v>2462</v>
      </c>
      <c r="F333" s="249" t="s">
        <v>13577</v>
      </c>
      <c r="G333" s="249"/>
      <c r="H333" s="283" t="s">
        <v>2481</v>
      </c>
      <c r="I333" s="283" t="s">
        <v>2481</v>
      </c>
      <c r="J333" s="250" t="str">
        <f t="shared" si="32"/>
        <v>TantalumPower Resources</v>
      </c>
      <c r="K333" s="250" t="str">
        <f t="shared" si="33"/>
        <v>TantalumPower Resources</v>
      </c>
    </row>
    <row r="334" spans="1:11">
      <c r="A334" s="283" t="s">
        <v>1155</v>
      </c>
      <c r="B334" s="283" t="s">
        <v>2493</v>
      </c>
      <c r="C334" s="283" t="s">
        <v>14222</v>
      </c>
      <c r="D334" t="s">
        <v>14433</v>
      </c>
      <c r="E334" s="283" t="s">
        <v>2462</v>
      </c>
      <c r="F334" s="249" t="s">
        <v>13577</v>
      </c>
      <c r="G334" s="249"/>
      <c r="H334" s="283" t="s">
        <v>2481</v>
      </c>
      <c r="I334" s="283" t="s">
        <v>2481</v>
      </c>
      <c r="J334" s="250" t="str">
        <f t="shared" si="32"/>
        <v>TantalumPower Resources Ltd.</v>
      </c>
      <c r="K334" s="250" t="str">
        <f t="shared" si="33"/>
        <v>TantalumPower Resources Ltd.</v>
      </c>
    </row>
    <row r="335" spans="1:11">
      <c r="A335" s="283" t="s">
        <v>1155</v>
      </c>
      <c r="B335" s="283" t="s">
        <v>14222</v>
      </c>
      <c r="C335" s="283" t="s">
        <v>14222</v>
      </c>
      <c r="D335" t="s">
        <v>14433</v>
      </c>
      <c r="E335" s="283" t="s">
        <v>2462</v>
      </c>
      <c r="F335" s="249" t="s">
        <v>13577</v>
      </c>
      <c r="G335" s="249"/>
      <c r="H335" s="283" t="s">
        <v>2481</v>
      </c>
      <c r="I335" s="283" t="s">
        <v>2481</v>
      </c>
      <c r="J335" s="250" t="str">
        <f t="shared" si="32"/>
        <v>TantalumPRG Dooel</v>
      </c>
      <c r="K335" s="250" t="str">
        <f t="shared" si="33"/>
        <v>TantalumPRG Dooel</v>
      </c>
    </row>
    <row r="336" spans="1:11">
      <c r="A336" s="283" t="s">
        <v>1155</v>
      </c>
      <c r="B336" s="283" t="s">
        <v>840</v>
      </c>
      <c r="C336" s="283" t="s">
        <v>840</v>
      </c>
      <c r="D336" s="283" t="s">
        <v>2576</v>
      </c>
      <c r="E336" s="283" t="s">
        <v>777</v>
      </c>
      <c r="F336" s="249" t="s">
        <v>13577</v>
      </c>
      <c r="G336" s="249"/>
      <c r="H336" s="283" t="s">
        <v>14183</v>
      </c>
      <c r="I336" s="283" t="s">
        <v>2375</v>
      </c>
      <c r="J336" s="250" t="str">
        <f t="shared" si="32"/>
        <v>TantalumQuantumClean</v>
      </c>
      <c r="K336" s="250" t="str">
        <f t="shared" si="33"/>
        <v>TantalumQuantumClean</v>
      </c>
    </row>
    <row r="337" spans="1:11">
      <c r="A337" s="283" t="s">
        <v>1155</v>
      </c>
      <c r="B337" s="283" t="s">
        <v>2676</v>
      </c>
      <c r="C337" s="283" t="s">
        <v>12761</v>
      </c>
      <c r="D337" s="283" t="s">
        <v>1119</v>
      </c>
      <c r="E337" s="283" t="s">
        <v>1795</v>
      </c>
      <c r="F337" s="249" t="s">
        <v>13577</v>
      </c>
      <c r="G337" s="249"/>
      <c r="H337" s="283" t="s">
        <v>1757</v>
      </c>
      <c r="I337" s="283" t="s">
        <v>1796</v>
      </c>
      <c r="J337" s="250" t="str">
        <f t="shared" si="32"/>
        <v>TantalumResind Ind e Com Ltda.</v>
      </c>
      <c r="K337" s="250" t="str">
        <f t="shared" si="33"/>
        <v>TantalumResind Ind e Com Ltda.</v>
      </c>
    </row>
    <row r="338" spans="1:11">
      <c r="A338" s="283" t="s">
        <v>1155</v>
      </c>
      <c r="B338" s="283" t="s">
        <v>12761</v>
      </c>
      <c r="C338" s="283" t="s">
        <v>12761</v>
      </c>
      <c r="D338" s="283" t="s">
        <v>1119</v>
      </c>
      <c r="E338" s="283" t="s">
        <v>1795</v>
      </c>
      <c r="F338" s="249" t="s">
        <v>13577</v>
      </c>
      <c r="G338" s="249"/>
      <c r="H338" s="283" t="s">
        <v>1757</v>
      </c>
      <c r="I338" s="283" t="s">
        <v>1796</v>
      </c>
      <c r="J338" s="250" t="str">
        <f t="shared" si="32"/>
        <v>TantalumResind Industria e Comercio Ltda.</v>
      </c>
      <c r="K338" s="250" t="str">
        <f t="shared" si="33"/>
        <v>TantalumResind Industria e Comercio Ltda.</v>
      </c>
    </row>
    <row r="339" spans="1:11">
      <c r="A339" s="283" t="s">
        <v>1155</v>
      </c>
      <c r="B339" s="283" t="s">
        <v>2329</v>
      </c>
      <c r="C339" s="283" t="s">
        <v>12761</v>
      </c>
      <c r="D339" s="283" t="s">
        <v>1119</v>
      </c>
      <c r="E339" s="283" t="s">
        <v>1795</v>
      </c>
      <c r="F339" s="249" t="s">
        <v>13577</v>
      </c>
      <c r="G339" s="249"/>
      <c r="H339" s="283" t="s">
        <v>1757</v>
      </c>
      <c r="I339" s="283" t="s">
        <v>1796</v>
      </c>
      <c r="J339" s="250" t="str">
        <f t="shared" si="32"/>
        <v>TantalumResind Indústria e Comércio Ltda.</v>
      </c>
      <c r="K339" s="250" t="str">
        <f t="shared" si="33"/>
        <v>TantalumResind Indústria e Comércio Ltda.</v>
      </c>
    </row>
    <row r="340" spans="1:11">
      <c r="A340" s="283" t="s">
        <v>1155</v>
      </c>
      <c r="B340" s="283" t="s">
        <v>1144</v>
      </c>
      <c r="C340" s="283" t="s">
        <v>13614</v>
      </c>
      <c r="D340" s="283" t="s">
        <v>1123</v>
      </c>
      <c r="E340" s="283" t="s">
        <v>778</v>
      </c>
      <c r="F340" s="249" t="s">
        <v>13577</v>
      </c>
      <c r="G340" s="249"/>
      <c r="H340" s="283" t="s">
        <v>1769</v>
      </c>
      <c r="I340" s="283" t="s">
        <v>13970</v>
      </c>
      <c r="J340" s="250" t="str">
        <f t="shared" si="32"/>
        <v>TantalumRFH</v>
      </c>
      <c r="K340" s="250" t="str">
        <f t="shared" si="33"/>
        <v>TantalumRFH</v>
      </c>
    </row>
    <row r="341" spans="1:11">
      <c r="A341" s="283" t="s">
        <v>1155</v>
      </c>
      <c r="B341" s="283" t="s">
        <v>2264</v>
      </c>
      <c r="C341" s="283" t="s">
        <v>13614</v>
      </c>
      <c r="D341" s="283" t="s">
        <v>1123</v>
      </c>
      <c r="E341" s="283" t="s">
        <v>778</v>
      </c>
      <c r="F341" s="249" t="s">
        <v>13577</v>
      </c>
      <c r="G341" s="249"/>
      <c r="H341" s="283" t="s">
        <v>1769</v>
      </c>
      <c r="I341" s="283" t="s">
        <v>13970</v>
      </c>
      <c r="J341" s="250" t="str">
        <f t="shared" si="32"/>
        <v>TantalumRFH Tantalum Smeltry Co., Ltd.</v>
      </c>
      <c r="K341" s="250" t="str">
        <f t="shared" si="33"/>
        <v>TantalumRFH Tantalum Smeltry Co., Ltd.</v>
      </c>
    </row>
    <row r="342" spans="1:11">
      <c r="A342" s="283" t="s">
        <v>1155</v>
      </c>
      <c r="B342" s="283" t="s">
        <v>1770</v>
      </c>
      <c r="C342" s="283" t="s">
        <v>1401</v>
      </c>
      <c r="D342" s="283" t="s">
        <v>906</v>
      </c>
      <c r="E342" s="283" t="s">
        <v>779</v>
      </c>
      <c r="F342" s="249" t="s">
        <v>13577</v>
      </c>
      <c r="G342" s="249"/>
      <c r="H342" s="283" t="s">
        <v>1770</v>
      </c>
      <c r="I342" s="283" t="s">
        <v>10333</v>
      </c>
      <c r="J342" s="250" t="str">
        <f t="shared" si="32"/>
        <v>TantalumSolikamsk</v>
      </c>
      <c r="K342" s="250" t="str">
        <f t="shared" si="33"/>
        <v>TantalumSolikamsk</v>
      </c>
    </row>
    <row r="343" spans="1:11">
      <c r="A343" s="283" t="s">
        <v>1155</v>
      </c>
      <c r="B343" s="283" t="s">
        <v>1401</v>
      </c>
      <c r="C343" s="283" t="s">
        <v>1401</v>
      </c>
      <c r="D343" s="283" t="s">
        <v>906</v>
      </c>
      <c r="E343" s="283" t="s">
        <v>779</v>
      </c>
      <c r="F343" s="249" t="s">
        <v>13577</v>
      </c>
      <c r="G343" s="249"/>
      <c r="H343" s="283" t="s">
        <v>1770</v>
      </c>
      <c r="I343" s="283" t="s">
        <v>10333</v>
      </c>
      <c r="J343" s="250" t="str">
        <f t="shared" si="32"/>
        <v>TantalumSolikamsk Magnesium Works OAO</v>
      </c>
      <c r="K343" s="250" t="str">
        <f t="shared" si="33"/>
        <v>TantalumSolikamsk Magnesium Works OAO</v>
      </c>
    </row>
    <row r="344" spans="1:11">
      <c r="A344" s="283" t="s">
        <v>1155</v>
      </c>
      <c r="B344" s="283" t="s">
        <v>1143</v>
      </c>
      <c r="C344" s="283" t="s">
        <v>1401</v>
      </c>
      <c r="D344" s="283" t="s">
        <v>906</v>
      </c>
      <c r="E344" s="283" t="s">
        <v>779</v>
      </c>
      <c r="F344" s="249" t="s">
        <v>13577</v>
      </c>
      <c r="G344" s="249"/>
      <c r="H344" s="283" t="s">
        <v>1770</v>
      </c>
      <c r="I344" s="283" t="s">
        <v>10333</v>
      </c>
      <c r="J344" s="250" t="str">
        <f t="shared" si="32"/>
        <v>TantalumSolikamsk Metal Works</v>
      </c>
      <c r="K344" s="250" t="str">
        <f t="shared" si="33"/>
        <v>TantalumSolikamsk Metal Works</v>
      </c>
    </row>
    <row r="345" spans="1:11">
      <c r="A345" s="283" t="s">
        <v>1155</v>
      </c>
      <c r="B345" s="283" t="s">
        <v>2589</v>
      </c>
      <c r="C345" s="283" t="s">
        <v>2589</v>
      </c>
      <c r="D345" s="283" t="s">
        <v>1131</v>
      </c>
      <c r="E345" s="283" t="s">
        <v>780</v>
      </c>
      <c r="F345" s="249" t="s">
        <v>13577</v>
      </c>
      <c r="G345" s="249"/>
      <c r="H345" s="283" t="s">
        <v>1771</v>
      </c>
      <c r="I345" s="283" t="s">
        <v>1581</v>
      </c>
      <c r="J345" s="250" t="str">
        <f t="shared" si="32"/>
        <v>TantalumTaki Chemical Co., Ltd.</v>
      </c>
      <c r="K345" s="250" t="str">
        <f t="shared" si="33"/>
        <v>TantalumTaki Chemical Co., Ltd.</v>
      </c>
    </row>
    <row r="346" spans="1:11">
      <c r="A346" s="283" t="s">
        <v>1155</v>
      </c>
      <c r="B346" s="283" t="s">
        <v>841</v>
      </c>
      <c r="C346" s="283" t="s">
        <v>2589</v>
      </c>
      <c r="D346" s="283" t="s">
        <v>1131</v>
      </c>
      <c r="E346" s="283" t="s">
        <v>780</v>
      </c>
      <c r="F346" s="249" t="s">
        <v>13577</v>
      </c>
      <c r="G346" s="249"/>
      <c r="H346" s="283" t="s">
        <v>1771</v>
      </c>
      <c r="I346" s="283" t="s">
        <v>1581</v>
      </c>
      <c r="J346" s="250" t="str">
        <f t="shared" si="32"/>
        <v>TantalumTaki Chemicals</v>
      </c>
      <c r="K346" s="250" t="str">
        <f t="shared" si="33"/>
        <v>TantalumTaki Chemicals</v>
      </c>
    </row>
    <row r="347" spans="1:11">
      <c r="A347" s="283" t="s">
        <v>1155</v>
      </c>
      <c r="B347" s="283" t="s">
        <v>1772</v>
      </c>
      <c r="C347" s="283" t="s">
        <v>1772</v>
      </c>
      <c r="D347" s="283" t="s">
        <v>2576</v>
      </c>
      <c r="E347" s="283" t="s">
        <v>781</v>
      </c>
      <c r="F347" s="249" t="s">
        <v>13577</v>
      </c>
      <c r="G347" s="249"/>
      <c r="H347" s="283" t="s">
        <v>1773</v>
      </c>
      <c r="I347" s="283" t="s">
        <v>1774</v>
      </c>
      <c r="J347" s="250" t="str">
        <f t="shared" si="32"/>
        <v>TantalumTelex Metals</v>
      </c>
      <c r="K347" s="250" t="str">
        <f t="shared" si="33"/>
        <v>TantalumTelex Metals</v>
      </c>
    </row>
    <row r="348" spans="1:11">
      <c r="A348" s="283" t="s">
        <v>1155</v>
      </c>
      <c r="B348" s="283" t="s">
        <v>2376</v>
      </c>
      <c r="C348" s="283" t="s">
        <v>1775</v>
      </c>
      <c r="D348" s="283" t="s">
        <v>1132</v>
      </c>
      <c r="E348" s="283" t="s">
        <v>782</v>
      </c>
      <c r="F348" s="249" t="s">
        <v>13577</v>
      </c>
      <c r="H348" s="283" t="s">
        <v>1636</v>
      </c>
      <c r="I348" s="283" t="s">
        <v>7279</v>
      </c>
      <c r="J348" s="250" t="str">
        <f t="shared" si="32"/>
        <v>TantalumULBA</v>
      </c>
      <c r="K348" s="250" t="str">
        <f t="shared" si="33"/>
        <v>TantalumULBA</v>
      </c>
    </row>
    <row r="349" spans="1:11">
      <c r="A349" s="283" t="s">
        <v>1155</v>
      </c>
      <c r="B349" s="283" t="s">
        <v>1775</v>
      </c>
      <c r="C349" s="283" t="s">
        <v>1775</v>
      </c>
      <c r="D349" s="283" t="s">
        <v>1132</v>
      </c>
      <c r="E349" s="283" t="s">
        <v>782</v>
      </c>
      <c r="F349" s="249" t="s">
        <v>13577</v>
      </c>
      <c r="H349" s="283" t="s">
        <v>1636</v>
      </c>
      <c r="I349" s="283" t="s">
        <v>7279</v>
      </c>
      <c r="J349" s="250" t="str">
        <f t="shared" si="32"/>
        <v>TantalumUlba Metallurgical Plant JSC</v>
      </c>
      <c r="K349" s="250" t="str">
        <f t="shared" si="33"/>
        <v>TantalumUlba Metallurgical Plant JSC</v>
      </c>
    </row>
    <row r="350" spans="1:11">
      <c r="A350" s="283" t="s">
        <v>1155</v>
      </c>
      <c r="B350" s="283" t="s">
        <v>2277</v>
      </c>
      <c r="C350" s="283" t="s">
        <v>2277</v>
      </c>
      <c r="D350" s="283" t="s">
        <v>1123</v>
      </c>
      <c r="E350" s="283" t="s">
        <v>1423</v>
      </c>
      <c r="F350" s="249" t="s">
        <v>13577</v>
      </c>
      <c r="G350" s="249"/>
      <c r="H350" s="283" t="s">
        <v>1780</v>
      </c>
      <c r="I350" s="283" t="s">
        <v>13971</v>
      </c>
      <c r="J350" s="250" t="str">
        <f t="shared" si="32"/>
        <v>TantalumXinXing HaoRong Electronic Material Co., Ltd.</v>
      </c>
      <c r="K350" s="250" t="str">
        <f t="shared" si="33"/>
        <v>TantalumXinXing HaoRong Electronic Material Co., Ltd.</v>
      </c>
    </row>
    <row r="351" spans="1:11">
      <c r="A351" s="283" t="s">
        <v>1155</v>
      </c>
      <c r="B351" s="283" t="s">
        <v>13614</v>
      </c>
      <c r="C351" s="283" t="s">
        <v>13614</v>
      </c>
      <c r="D351" s="283" t="s">
        <v>1123</v>
      </c>
      <c r="E351" s="283" t="s">
        <v>778</v>
      </c>
      <c r="F351" s="249" t="s">
        <v>13577</v>
      </c>
      <c r="H351" s="283" t="s">
        <v>1769</v>
      </c>
      <c r="I351" s="283" t="s">
        <v>13970</v>
      </c>
      <c r="J351" s="250" t="str">
        <f t="shared" si="32"/>
        <v>TantalumYanling Jincheng Tantalum &amp; Niobium Co., Ltd.</v>
      </c>
      <c r="K351" s="250" t="str">
        <f t="shared" si="33"/>
        <v>TantalumYanling Jincheng Tantalum &amp; Niobium Co., Ltd.</v>
      </c>
    </row>
    <row r="352" spans="1:11">
      <c r="A352" s="283" t="s">
        <v>1155</v>
      </c>
      <c r="B352" s="283" t="s">
        <v>13615</v>
      </c>
      <c r="C352" s="283" t="s">
        <v>13614</v>
      </c>
      <c r="D352" s="283" t="s">
        <v>1123</v>
      </c>
      <c r="E352" s="283" t="s">
        <v>778</v>
      </c>
      <c r="F352" s="249" t="s">
        <v>13577</v>
      </c>
      <c r="H352" s="283" t="s">
        <v>1769</v>
      </c>
      <c r="I352" s="283" t="s">
        <v>13970</v>
      </c>
      <c r="J352" s="250" t="str">
        <f t="shared" si="32"/>
        <v>TantalumYanling Jincheng Tantalum Co., Ltd.</v>
      </c>
      <c r="K352" s="250" t="str">
        <f t="shared" si="33"/>
        <v>TantalumYanling Jincheng Tantalum Co., Ltd.</v>
      </c>
    </row>
    <row r="353" spans="1:11" s="284" customFormat="1">
      <c r="A353" s="283" t="s">
        <v>1155</v>
      </c>
      <c r="B353" s="283" t="s">
        <v>1898</v>
      </c>
      <c r="C353" s="283"/>
      <c r="D353" s="283"/>
      <c r="E353" s="283"/>
      <c r="F353" s="283"/>
      <c r="H353" s="283"/>
      <c r="I353" s="283"/>
      <c r="J353" s="285" t="str">
        <f t="shared" si="32"/>
        <v>TantalumSmelter not listed</v>
      </c>
      <c r="K353" s="285" t="str">
        <f t="shared" si="33"/>
        <v>TantalumSmelter not listed</v>
      </c>
    </row>
    <row r="354" spans="1:11" s="284" customFormat="1">
      <c r="A354" s="283" t="s">
        <v>1155</v>
      </c>
      <c r="B354" s="283" t="s">
        <v>1347</v>
      </c>
      <c r="C354" s="283" t="s">
        <v>500</v>
      </c>
      <c r="D354" s="283" t="s">
        <v>500</v>
      </c>
      <c r="E354" s="283"/>
      <c r="F354" s="283"/>
      <c r="H354" s="283"/>
      <c r="I354" s="283"/>
      <c r="J354" s="285" t="str">
        <f t="shared" si="32"/>
        <v>TantalumSmelter not yet identified</v>
      </c>
      <c r="K354" s="285" t="str">
        <f t="shared" si="33"/>
        <v>TantalumSmelter not yet identified</v>
      </c>
    </row>
    <row r="355" spans="1:11">
      <c r="A355" s="283" t="s">
        <v>1154</v>
      </c>
      <c r="B355" s="283" t="s">
        <v>1799</v>
      </c>
      <c r="C355" s="283" t="s">
        <v>51</v>
      </c>
      <c r="D355" s="283" t="s">
        <v>2576</v>
      </c>
      <c r="E355" s="283" t="s">
        <v>783</v>
      </c>
      <c r="F355" s="249" t="s">
        <v>13577</v>
      </c>
      <c r="G355" s="249"/>
      <c r="H355" s="283" t="s">
        <v>1798</v>
      </c>
      <c r="I355" s="283" t="s">
        <v>1774</v>
      </c>
      <c r="J355" s="250" t="str">
        <f t="shared" si="32"/>
        <v>TinAlent plc</v>
      </c>
      <c r="K355" s="250" t="str">
        <f t="shared" si="33"/>
        <v>TinAlent plc</v>
      </c>
    </row>
    <row r="356" spans="1:11">
      <c r="A356" s="283" t="s">
        <v>1154</v>
      </c>
      <c r="B356" s="283" t="s">
        <v>51</v>
      </c>
      <c r="C356" s="283" t="s">
        <v>51</v>
      </c>
      <c r="D356" s="283" t="s">
        <v>2576</v>
      </c>
      <c r="E356" s="283" t="s">
        <v>783</v>
      </c>
      <c r="F356" s="249" t="s">
        <v>13577</v>
      </c>
      <c r="G356" s="249"/>
      <c r="H356" s="283" t="s">
        <v>1798</v>
      </c>
      <c r="I356" s="283" t="s">
        <v>1774</v>
      </c>
      <c r="J356" s="250" t="str">
        <f t="shared" si="32"/>
        <v>TinAlpha</v>
      </c>
      <c r="K356" s="250" t="str">
        <f t="shared" si="33"/>
        <v>TinAlpha</v>
      </c>
    </row>
    <row r="357" spans="1:11">
      <c r="A357" s="283" t="s">
        <v>1154</v>
      </c>
      <c r="B357" s="283" t="s">
        <v>1801</v>
      </c>
      <c r="C357" s="283" t="s">
        <v>51</v>
      </c>
      <c r="D357" s="283" t="s">
        <v>2576</v>
      </c>
      <c r="E357" s="283" t="s">
        <v>783</v>
      </c>
      <c r="F357" s="249" t="s">
        <v>13577</v>
      </c>
      <c r="G357" s="249"/>
      <c r="H357" s="283" t="s">
        <v>1798</v>
      </c>
      <c r="I357" s="283" t="s">
        <v>1774</v>
      </c>
      <c r="J357" s="250" t="str">
        <f t="shared" si="32"/>
        <v>TinAlpha Metals</v>
      </c>
      <c r="K357" s="250" t="str">
        <f t="shared" si="33"/>
        <v>TinAlpha Metals</v>
      </c>
    </row>
    <row r="358" spans="1:11">
      <c r="A358" s="283" t="s">
        <v>1154</v>
      </c>
      <c r="B358" s="283" t="s">
        <v>2337</v>
      </c>
      <c r="C358" s="283" t="s">
        <v>51</v>
      </c>
      <c r="D358" s="283" t="s">
        <v>2576</v>
      </c>
      <c r="E358" s="283" t="s">
        <v>783</v>
      </c>
      <c r="F358" s="249" t="s">
        <v>13577</v>
      </c>
      <c r="G358" s="249"/>
      <c r="H358" s="283" t="s">
        <v>1798</v>
      </c>
      <c r="I358" s="283" t="s">
        <v>1774</v>
      </c>
      <c r="J358" s="250" t="str">
        <f t="shared" si="32"/>
        <v>TinAlpha Metals Korea Ltd.</v>
      </c>
      <c r="K358" s="250" t="str">
        <f t="shared" si="33"/>
        <v>TinAlpha Metals Korea Ltd.</v>
      </c>
    </row>
    <row r="359" spans="1:11">
      <c r="A359" s="283" t="s">
        <v>1154</v>
      </c>
      <c r="B359" s="283" t="s">
        <v>1800</v>
      </c>
      <c r="C359" s="283" t="s">
        <v>51</v>
      </c>
      <c r="D359" s="283" t="s">
        <v>2576</v>
      </c>
      <c r="E359" s="283" t="s">
        <v>783</v>
      </c>
      <c r="F359" s="249" t="s">
        <v>13577</v>
      </c>
      <c r="G359" s="249"/>
      <c r="H359" s="283" t="s">
        <v>1798</v>
      </c>
      <c r="I359" s="283" t="s">
        <v>1774</v>
      </c>
      <c r="J359" s="250" t="str">
        <f t="shared" si="32"/>
        <v>TinAlpha Metals Taiwan</v>
      </c>
      <c r="K359" s="250" t="str">
        <f t="shared" si="33"/>
        <v>TinAlpha Metals Taiwan</v>
      </c>
    </row>
    <row r="360" spans="1:11">
      <c r="A360" s="283" t="s">
        <v>1154</v>
      </c>
      <c r="B360" s="283" t="s">
        <v>2240</v>
      </c>
      <c r="C360" s="283" t="s">
        <v>2240</v>
      </c>
      <c r="D360" s="283" t="s">
        <v>915</v>
      </c>
      <c r="E360" s="283" t="s">
        <v>2241</v>
      </c>
      <c r="F360" s="249" t="s">
        <v>13577</v>
      </c>
      <c r="G360" s="249"/>
      <c r="H360" s="283" t="s">
        <v>1851</v>
      </c>
      <c r="I360" s="283" t="s">
        <v>12453</v>
      </c>
      <c r="J360" s="250" t="str">
        <f t="shared" ref="J360:J392" si="34">A360&amp;B360</f>
        <v>TinAn Vinh Joint Stock Mineral Processing Company</v>
      </c>
      <c r="K360" s="250" t="str">
        <f t="shared" ref="K360:K392" si="35">A360&amp;B360</f>
        <v>TinAn Vinh Joint Stock Mineral Processing Company</v>
      </c>
    </row>
    <row r="361" spans="1:11">
      <c r="A361" s="283" t="s">
        <v>1154</v>
      </c>
      <c r="B361" s="283" t="s">
        <v>1831</v>
      </c>
      <c r="C361" s="283" t="s">
        <v>2262</v>
      </c>
      <c r="D361" s="283" t="s">
        <v>1128</v>
      </c>
      <c r="E361" s="283" t="s">
        <v>801</v>
      </c>
      <c r="F361" s="249" t="s">
        <v>13577</v>
      </c>
      <c r="G361" s="249"/>
      <c r="H361" s="283" t="s">
        <v>1805</v>
      </c>
      <c r="I361" s="283" t="s">
        <v>13183</v>
      </c>
      <c r="J361" s="250" t="str">
        <f t="shared" si="34"/>
        <v>TinBrand RBT</v>
      </c>
      <c r="K361" s="250" t="str">
        <f t="shared" si="35"/>
        <v>TinBrand RBT</v>
      </c>
    </row>
    <row r="362" spans="1:11">
      <c r="A362" s="283" t="s">
        <v>1154</v>
      </c>
      <c r="B362" s="283" t="s">
        <v>2338</v>
      </c>
      <c r="C362" s="283" t="s">
        <v>2273</v>
      </c>
      <c r="D362" s="283" t="s">
        <v>1123</v>
      </c>
      <c r="E362" s="283" t="s">
        <v>808</v>
      </c>
      <c r="F362" s="249" t="s">
        <v>13577</v>
      </c>
      <c r="G362" s="249"/>
      <c r="H362" s="283" t="s">
        <v>2590</v>
      </c>
      <c r="I362" s="283" t="s">
        <v>13975</v>
      </c>
      <c r="J362" s="250" t="str">
        <f t="shared" si="34"/>
        <v>TinChengfeng Metals Co Pte Ltd</v>
      </c>
      <c r="K362" s="250" t="str">
        <f t="shared" si="35"/>
        <v>TinChengfeng Metals Co Pte Ltd</v>
      </c>
    </row>
    <row r="363" spans="1:11">
      <c r="A363" s="283" t="s">
        <v>1154</v>
      </c>
      <c r="B363" s="283" t="s">
        <v>2377</v>
      </c>
      <c r="C363" s="283" t="s">
        <v>2463</v>
      </c>
      <c r="D363" s="283" t="s">
        <v>1123</v>
      </c>
      <c r="E363" s="283" t="s">
        <v>2403</v>
      </c>
      <c r="F363" s="249" t="s">
        <v>13577</v>
      </c>
      <c r="G363" s="249"/>
      <c r="H363" s="283" t="s">
        <v>1813</v>
      </c>
      <c r="I363" s="283" t="s">
        <v>13970</v>
      </c>
      <c r="J363" s="250" t="str">
        <f t="shared" si="34"/>
        <v>TinChenzhou Yun Xiang mining limited liability company</v>
      </c>
      <c r="K363" s="250" t="str">
        <f t="shared" si="35"/>
        <v>TinChenzhou Yun Xiang mining limited liability company</v>
      </c>
    </row>
    <row r="364" spans="1:11">
      <c r="A364" s="283" t="s">
        <v>1154</v>
      </c>
      <c r="B364" s="283" t="s">
        <v>2463</v>
      </c>
      <c r="C364" s="283" t="s">
        <v>2463</v>
      </c>
      <c r="D364" s="283" t="s">
        <v>1123</v>
      </c>
      <c r="E364" s="283" t="s">
        <v>2403</v>
      </c>
      <c r="F364" s="249" t="s">
        <v>13577</v>
      </c>
      <c r="G364" s="249"/>
      <c r="H364" s="283" t="s">
        <v>1813</v>
      </c>
      <c r="I364" s="283" t="s">
        <v>13970</v>
      </c>
      <c r="J364" s="250" t="str">
        <f t="shared" si="34"/>
        <v>TinChenzhou Yunxiang Mining and Metallurgy Co., Ltd.</v>
      </c>
      <c r="K364" s="250" t="str">
        <f t="shared" si="35"/>
        <v>TinChenzhou Yunxiang Mining and Metallurgy Co., Ltd.</v>
      </c>
    </row>
    <row r="365" spans="1:11">
      <c r="A365" s="283" t="s">
        <v>1154</v>
      </c>
      <c r="B365" s="283" t="s">
        <v>13264</v>
      </c>
      <c r="C365" s="283" t="s">
        <v>13264</v>
      </c>
      <c r="D365" s="283" t="s">
        <v>1123</v>
      </c>
      <c r="E365" s="283" t="s">
        <v>13265</v>
      </c>
      <c r="F365" s="249" t="s">
        <v>13577</v>
      </c>
      <c r="G365" s="249"/>
      <c r="H365" s="283" t="s">
        <v>13285</v>
      </c>
      <c r="I365" s="283" t="s">
        <v>13949</v>
      </c>
      <c r="J365" s="250" t="str">
        <f t="shared" si="34"/>
        <v>TinChifeng Dajingzi Tin Industry Co., Ltd.</v>
      </c>
      <c r="K365" s="250" t="str">
        <f t="shared" si="35"/>
        <v>TinChifeng Dajingzi Tin Industry Co., Ltd.</v>
      </c>
    </row>
    <row r="366" spans="1:11">
      <c r="A366" s="283" t="s">
        <v>1154</v>
      </c>
      <c r="B366" s="283" t="s">
        <v>2339</v>
      </c>
      <c r="C366" s="283" t="s">
        <v>1350</v>
      </c>
      <c r="D366" s="283" t="s">
        <v>1123</v>
      </c>
      <c r="E366" s="283" t="s">
        <v>791</v>
      </c>
      <c r="F366" s="249" t="s">
        <v>13577</v>
      </c>
      <c r="G366" s="249"/>
      <c r="H366" s="283" t="s">
        <v>1814</v>
      </c>
      <c r="I366" s="283" t="s">
        <v>13950</v>
      </c>
      <c r="J366" s="250" t="str">
        <f t="shared" si="34"/>
        <v>TinChina Tin (Hechi)</v>
      </c>
      <c r="K366" s="250" t="str">
        <f t="shared" si="35"/>
        <v>TinChina Tin (Hechi)</v>
      </c>
    </row>
    <row r="367" spans="1:11">
      <c r="A367" s="283" t="s">
        <v>1154</v>
      </c>
      <c r="B367" s="283" t="s">
        <v>1350</v>
      </c>
      <c r="C367" s="283" t="s">
        <v>1350</v>
      </c>
      <c r="D367" s="283" t="s">
        <v>1123</v>
      </c>
      <c r="E367" s="283" t="s">
        <v>791</v>
      </c>
      <c r="F367" s="249" t="s">
        <v>13577</v>
      </c>
      <c r="G367" s="249"/>
      <c r="H367" s="283" t="s">
        <v>1814</v>
      </c>
      <c r="I367" s="283" t="s">
        <v>13950</v>
      </c>
      <c r="J367" s="250" t="str">
        <f t="shared" si="34"/>
        <v>TinChina Tin Group Co., Ltd.</v>
      </c>
      <c r="K367" s="250" t="str">
        <f t="shared" si="35"/>
        <v>TinChina Tin Group Co., Ltd.</v>
      </c>
    </row>
    <row r="368" spans="1:11">
      <c r="A368" s="283" t="s">
        <v>1154</v>
      </c>
      <c r="B368" s="283" t="s">
        <v>2340</v>
      </c>
      <c r="C368" s="283" t="s">
        <v>1350</v>
      </c>
      <c r="D368" s="283" t="s">
        <v>1123</v>
      </c>
      <c r="E368" s="283" t="s">
        <v>791</v>
      </c>
      <c r="F368" s="249" t="s">
        <v>13577</v>
      </c>
      <c r="G368" s="249"/>
      <c r="H368" s="283" t="s">
        <v>1814</v>
      </c>
      <c r="I368" s="283" t="s">
        <v>13950</v>
      </c>
      <c r="J368" s="250" t="str">
        <f t="shared" si="34"/>
        <v>TinChina Tin Lai Ben Smelter Co., Ltd.</v>
      </c>
      <c r="K368" s="250" t="str">
        <f t="shared" si="35"/>
        <v>TinChina Tin Lai Ben Smelter Co., Ltd.</v>
      </c>
    </row>
    <row r="369" spans="1:11">
      <c r="A369" s="283" t="s">
        <v>1154</v>
      </c>
      <c r="B369" s="283" t="s">
        <v>40</v>
      </c>
      <c r="C369" s="283" t="s">
        <v>2471</v>
      </c>
      <c r="D369" s="283" t="s">
        <v>1123</v>
      </c>
      <c r="E369" s="283" t="s">
        <v>809</v>
      </c>
      <c r="F369" s="249" t="s">
        <v>13577</v>
      </c>
      <c r="G369" s="249"/>
      <c r="H369" s="283" t="s">
        <v>2590</v>
      </c>
      <c r="I369" s="283" t="s">
        <v>13975</v>
      </c>
      <c r="J369" s="250" t="str">
        <f t="shared" si="34"/>
        <v>TinChina Yunnan Tin Co Ltd.</v>
      </c>
      <c r="K369" s="250" t="str">
        <f t="shared" si="35"/>
        <v>TinChina Yunnan Tin Co Ltd.</v>
      </c>
    </row>
    <row r="370" spans="1:11">
      <c r="A370" s="283" t="s">
        <v>1154</v>
      </c>
      <c r="B370" s="283" t="s">
        <v>864</v>
      </c>
      <c r="C370" s="283" t="s">
        <v>51</v>
      </c>
      <c r="D370" s="283" t="s">
        <v>2576</v>
      </c>
      <c r="E370" s="283" t="s">
        <v>783</v>
      </c>
      <c r="F370" s="249" t="s">
        <v>13577</v>
      </c>
      <c r="G370" s="249"/>
      <c r="H370" s="283" t="s">
        <v>1798</v>
      </c>
      <c r="I370" s="283" t="s">
        <v>1774</v>
      </c>
      <c r="J370" s="250" t="str">
        <f t="shared" si="34"/>
        <v>TinCookson</v>
      </c>
      <c r="K370" s="250" t="str">
        <f t="shared" si="35"/>
        <v>TinCookson</v>
      </c>
    </row>
    <row r="371" spans="1:11">
      <c r="A371" s="283" t="s">
        <v>1154</v>
      </c>
      <c r="B371" s="283" t="s">
        <v>1802</v>
      </c>
      <c r="C371" s="283" t="s">
        <v>51</v>
      </c>
      <c r="D371" s="283" t="s">
        <v>2576</v>
      </c>
      <c r="E371" s="283" t="s">
        <v>783</v>
      </c>
      <c r="F371" s="249" t="s">
        <v>13577</v>
      </c>
      <c r="G371" s="249"/>
      <c r="H371" s="283" t="s">
        <v>1798</v>
      </c>
      <c r="I371" s="283" t="s">
        <v>1774</v>
      </c>
      <c r="J371" s="250" t="str">
        <f t="shared" si="34"/>
        <v>TinCookson (Alpha Metals Taiwan)</v>
      </c>
      <c r="K371" s="250" t="str">
        <f t="shared" si="35"/>
        <v>TinCookson (Alpha Metals Taiwan)</v>
      </c>
    </row>
    <row r="372" spans="1:11">
      <c r="A372" s="283" t="s">
        <v>1154</v>
      </c>
      <c r="B372" s="283" t="s">
        <v>1803</v>
      </c>
      <c r="C372" s="283" t="s">
        <v>51</v>
      </c>
      <c r="D372" s="283" t="s">
        <v>2576</v>
      </c>
      <c r="E372" s="283" t="s">
        <v>783</v>
      </c>
      <c r="F372" s="249" t="s">
        <v>13577</v>
      </c>
      <c r="G372" s="249"/>
      <c r="H372" s="283" t="s">
        <v>1798</v>
      </c>
      <c r="I372" s="283" t="s">
        <v>1774</v>
      </c>
      <c r="J372" s="250" t="str">
        <f t="shared" si="34"/>
        <v>TinCookson Alpha Metals (Shenzhen) Co., Ltd.</v>
      </c>
      <c r="K372" s="250" t="str">
        <f t="shared" si="35"/>
        <v>TinCookson Alpha Metals (Shenzhen) Co., Ltd.</v>
      </c>
    </row>
    <row r="373" spans="1:11">
      <c r="A373" s="283" t="s">
        <v>1154</v>
      </c>
      <c r="B373" s="283" t="s">
        <v>14147</v>
      </c>
      <c r="C373" s="283" t="s">
        <v>14147</v>
      </c>
      <c r="D373" s="283" t="s">
        <v>1123</v>
      </c>
      <c r="E373" s="283" t="s">
        <v>14148</v>
      </c>
      <c r="F373" s="249" t="s">
        <v>13577</v>
      </c>
      <c r="G373" s="249"/>
      <c r="H373" s="283" t="s">
        <v>14184</v>
      </c>
      <c r="I373" s="283" t="s">
        <v>13971</v>
      </c>
      <c r="J373" s="250" t="str">
        <f t="shared" si="34"/>
        <v>TinDongguan CiEXPO Environmental Engineering Co., Ltd.</v>
      </c>
      <c r="K373" s="250" t="str">
        <f t="shared" si="35"/>
        <v>TinDongguan CiEXPO Environmental Engineering Co., Ltd.</v>
      </c>
    </row>
    <row r="374" spans="1:11">
      <c r="A374" s="283" t="s">
        <v>1154</v>
      </c>
      <c r="B374" s="283" t="s">
        <v>929</v>
      </c>
      <c r="C374" s="283" t="s">
        <v>929</v>
      </c>
      <c r="D374" s="283" t="s">
        <v>1131</v>
      </c>
      <c r="E374" s="283" t="s">
        <v>1433</v>
      </c>
      <c r="F374" s="249" t="s">
        <v>13577</v>
      </c>
      <c r="G374" s="249"/>
      <c r="H374" s="283" t="s">
        <v>1604</v>
      </c>
      <c r="I374" s="283" t="s">
        <v>1605</v>
      </c>
      <c r="J374" s="250" t="str">
        <f t="shared" si="34"/>
        <v>TinDowa</v>
      </c>
      <c r="K374" s="250" t="str">
        <f t="shared" si="35"/>
        <v>TinDowa</v>
      </c>
    </row>
    <row r="375" spans="1:11">
      <c r="A375" s="283" t="s">
        <v>1154</v>
      </c>
      <c r="B375" s="283" t="s">
        <v>1806</v>
      </c>
      <c r="C375" s="283" t="s">
        <v>929</v>
      </c>
      <c r="D375" s="283" t="s">
        <v>1131</v>
      </c>
      <c r="E375" s="283" t="s">
        <v>1433</v>
      </c>
      <c r="F375" s="249" t="s">
        <v>13577</v>
      </c>
      <c r="G375" s="249"/>
      <c r="H375" s="283" t="s">
        <v>1604</v>
      </c>
      <c r="I375" s="283" t="s">
        <v>1605</v>
      </c>
      <c r="J375" s="250" t="str">
        <f t="shared" si="34"/>
        <v>TinDowa Metaltech Co., Ltd.</v>
      </c>
      <c r="K375" s="250" t="str">
        <f t="shared" si="35"/>
        <v>TinDowa Metaltech Co., Ltd.</v>
      </c>
    </row>
    <row r="376" spans="1:11">
      <c r="A376" s="283" t="s">
        <v>1154</v>
      </c>
      <c r="B376" s="283" t="s">
        <v>1846</v>
      </c>
      <c r="C376" s="283" t="s">
        <v>1846</v>
      </c>
      <c r="D376" s="283" t="s">
        <v>915</v>
      </c>
      <c r="E376" s="283" t="s">
        <v>1847</v>
      </c>
      <c r="F376" s="249" t="s">
        <v>13577</v>
      </c>
      <c r="G376" s="249"/>
      <c r="H376" s="283" t="s">
        <v>1848</v>
      </c>
      <c r="I376" s="283" t="s">
        <v>12503</v>
      </c>
      <c r="J376" s="250" t="str">
        <f t="shared" si="34"/>
        <v>TinElectro-Mechanical Facility of the Cao Bang Minerals &amp; Metallurgy Joint Stock Company</v>
      </c>
      <c r="K376" s="250" t="str">
        <f t="shared" si="35"/>
        <v>TinElectro-Mechanical Facility of the Cao Bang Minerals &amp; Metallurgy Joint Stock Company</v>
      </c>
    </row>
    <row r="377" spans="1:11">
      <c r="A377" s="283" t="s">
        <v>1154</v>
      </c>
      <c r="B377" s="283" t="s">
        <v>865</v>
      </c>
      <c r="C377" s="283" t="s">
        <v>865</v>
      </c>
      <c r="D377" s="283" t="s">
        <v>2574</v>
      </c>
      <c r="E377" s="283" t="s">
        <v>784</v>
      </c>
      <c r="F377" s="249" t="s">
        <v>13577</v>
      </c>
      <c r="G377" s="249"/>
      <c r="H377" s="283" t="s">
        <v>1807</v>
      </c>
      <c r="I377" s="283" t="s">
        <v>1807</v>
      </c>
      <c r="J377" s="250" t="str">
        <f t="shared" si="34"/>
        <v>TinEM Vinto</v>
      </c>
      <c r="K377" s="250" t="str">
        <f t="shared" si="35"/>
        <v>TinEM Vinto</v>
      </c>
    </row>
    <row r="378" spans="1:11">
      <c r="A378" s="283" t="s">
        <v>1154</v>
      </c>
      <c r="B378" s="283" t="s">
        <v>2341</v>
      </c>
      <c r="C378" s="283" t="s">
        <v>865</v>
      </c>
      <c r="D378" s="283" t="s">
        <v>2574</v>
      </c>
      <c r="E378" s="283" t="s">
        <v>784</v>
      </c>
      <c r="F378" s="249" t="s">
        <v>13577</v>
      </c>
      <c r="G378" s="249"/>
      <c r="H378" s="283" t="s">
        <v>1807</v>
      </c>
      <c r="I378" s="283" t="s">
        <v>1807</v>
      </c>
      <c r="J378" s="250" t="str">
        <f t="shared" si="34"/>
        <v>TinEmpresa Metalúrgica Vinto</v>
      </c>
      <c r="K378" s="250" t="str">
        <f t="shared" si="35"/>
        <v>TinEmpresa Metalúrgica Vinto</v>
      </c>
    </row>
    <row r="379" spans="1:11">
      <c r="A379" s="283" t="s">
        <v>1154</v>
      </c>
      <c r="B379" s="283" t="s">
        <v>1045</v>
      </c>
      <c r="C379" s="283" t="s">
        <v>865</v>
      </c>
      <c r="D379" s="283" t="s">
        <v>2574</v>
      </c>
      <c r="E379" s="283" t="s">
        <v>784</v>
      </c>
      <c r="F379" s="249" t="s">
        <v>13577</v>
      </c>
      <c r="G379" s="249"/>
      <c r="H379" s="283" t="s">
        <v>1807</v>
      </c>
      <c r="I379" s="283" t="s">
        <v>1807</v>
      </c>
      <c r="J379" s="250" t="str">
        <f t="shared" si="34"/>
        <v>TinEmpressa Nacional de Fundiciones (ENAF)</v>
      </c>
      <c r="K379" s="250" t="str">
        <f t="shared" si="35"/>
        <v>TinEmpressa Nacional de Fundiciones (ENAF)</v>
      </c>
    </row>
    <row r="380" spans="1:11">
      <c r="A380" s="283" t="s">
        <v>1154</v>
      </c>
      <c r="B380" s="283" t="s">
        <v>41</v>
      </c>
      <c r="C380" s="283" t="s">
        <v>865</v>
      </c>
      <c r="D380" s="283" t="s">
        <v>2574</v>
      </c>
      <c r="E380" s="283" t="s">
        <v>784</v>
      </c>
      <c r="F380" s="249" t="s">
        <v>13577</v>
      </c>
      <c r="G380" s="249"/>
      <c r="H380" s="283" t="s">
        <v>1807</v>
      </c>
      <c r="I380" s="283" t="s">
        <v>1807</v>
      </c>
      <c r="J380" s="250" t="str">
        <f t="shared" si="34"/>
        <v>TinENAF</v>
      </c>
      <c r="K380" s="250" t="str">
        <f t="shared" si="35"/>
        <v>TinENAF</v>
      </c>
    </row>
    <row r="381" spans="1:11">
      <c r="A381" s="283" t="s">
        <v>1154</v>
      </c>
      <c r="B381" s="283" t="s">
        <v>12753</v>
      </c>
      <c r="C381" s="283" t="s">
        <v>12753</v>
      </c>
      <c r="D381" s="283" t="s">
        <v>1119</v>
      </c>
      <c r="E381" s="283" t="s">
        <v>785</v>
      </c>
      <c r="F381" s="249" t="s">
        <v>13577</v>
      </c>
      <c r="G381" s="249"/>
      <c r="H381" s="283" t="s">
        <v>1804</v>
      </c>
      <c r="I381" s="283" t="s">
        <v>1808</v>
      </c>
      <c r="J381" s="250" t="str">
        <f t="shared" si="34"/>
        <v>TinEstanho de Rondonia S.A.</v>
      </c>
      <c r="K381" s="250" t="str">
        <f t="shared" si="35"/>
        <v>TinEstanho de Rondonia S.A.</v>
      </c>
    </row>
    <row r="382" spans="1:11">
      <c r="A382" s="283" t="s">
        <v>1154</v>
      </c>
      <c r="B382" s="283" t="s">
        <v>13031</v>
      </c>
      <c r="C382" s="283" t="s">
        <v>12753</v>
      </c>
      <c r="D382" s="283" t="s">
        <v>1119</v>
      </c>
      <c r="E382" s="283" t="s">
        <v>785</v>
      </c>
      <c r="F382" s="249" t="s">
        <v>13577</v>
      </c>
      <c r="G382" s="249"/>
      <c r="H382" s="283" t="s">
        <v>1804</v>
      </c>
      <c r="I382" s="283" t="s">
        <v>1808</v>
      </c>
      <c r="J382" s="250" t="str">
        <f t="shared" si="34"/>
        <v>TinEstanho de Rondônia S.A.</v>
      </c>
      <c r="K382" s="250" t="str">
        <f t="shared" si="35"/>
        <v>TinEstanho de Rondônia S.A.</v>
      </c>
    </row>
    <row r="383" spans="1:11">
      <c r="A383" s="283" t="s">
        <v>1154</v>
      </c>
      <c r="B383" s="283" t="s">
        <v>836</v>
      </c>
      <c r="C383" s="283" t="s">
        <v>836</v>
      </c>
      <c r="D383" s="283" t="s">
        <v>905</v>
      </c>
      <c r="E383" s="283" t="s">
        <v>786</v>
      </c>
      <c r="F383" s="249" t="s">
        <v>13577</v>
      </c>
      <c r="G383" s="249"/>
      <c r="H383" s="283" t="s">
        <v>1810</v>
      </c>
      <c r="I383" s="283" t="s">
        <v>9826</v>
      </c>
      <c r="J383" s="250" t="str">
        <f t="shared" si="34"/>
        <v>TinFenix Metals</v>
      </c>
      <c r="K383" s="250" t="str">
        <f t="shared" si="35"/>
        <v>TinFenix Metals</v>
      </c>
    </row>
    <row r="384" spans="1:11">
      <c r="A384" s="283" t="s">
        <v>1154</v>
      </c>
      <c r="B384" s="283" t="s">
        <v>1826</v>
      </c>
      <c r="C384" s="283" t="s">
        <v>1057</v>
      </c>
      <c r="D384" s="283" t="s">
        <v>903</v>
      </c>
      <c r="E384" s="283" t="s">
        <v>794</v>
      </c>
      <c r="F384" s="249" t="s">
        <v>13577</v>
      </c>
      <c r="G384" s="249"/>
      <c r="H384" s="283" t="s">
        <v>1824</v>
      </c>
      <c r="I384" s="283" t="s">
        <v>9438</v>
      </c>
      <c r="J384" s="250" t="str">
        <f t="shared" si="34"/>
        <v>TinFunsur Smelter</v>
      </c>
      <c r="K384" s="250" t="str">
        <f t="shared" si="35"/>
        <v>TinFunsur Smelter</v>
      </c>
    </row>
    <row r="385" spans="1:11">
      <c r="A385" s="283" t="s">
        <v>1154</v>
      </c>
      <c r="B385" s="283" t="s">
        <v>13616</v>
      </c>
      <c r="C385" s="283" t="s">
        <v>2273</v>
      </c>
      <c r="D385" s="283" t="s">
        <v>1123</v>
      </c>
      <c r="E385" s="283" t="s">
        <v>808</v>
      </c>
      <c r="F385" s="249" t="s">
        <v>13577</v>
      </c>
      <c r="G385" s="249"/>
      <c r="H385" s="283" t="s">
        <v>2590</v>
      </c>
      <c r="I385" s="283" t="s">
        <v>13975</v>
      </c>
      <c r="J385" s="250" t="str">
        <f t="shared" si="34"/>
        <v>TinGejiu City Datun Chengfeng Smelter</v>
      </c>
      <c r="K385" s="250" t="str">
        <f t="shared" si="35"/>
        <v>TinGejiu City Datun Chengfeng Smelter</v>
      </c>
    </row>
    <row r="386" spans="1:11">
      <c r="A386" s="283" t="s">
        <v>1154</v>
      </c>
      <c r="B386" s="283" t="s">
        <v>14223</v>
      </c>
      <c r="C386" s="283" t="s">
        <v>14223</v>
      </c>
      <c r="D386" s="283" t="s">
        <v>1123</v>
      </c>
      <c r="E386" s="283" t="s">
        <v>14150</v>
      </c>
      <c r="F386" s="249" t="s">
        <v>13577</v>
      </c>
      <c r="G386" s="249"/>
      <c r="H386" s="283" t="s">
        <v>2590</v>
      </c>
      <c r="I386" s="283" t="s">
        <v>13975</v>
      </c>
      <c r="J386" s="250" t="str">
        <f t="shared" si="34"/>
        <v>TinGejiu City Fuxiang Industry and Trade Co., Ltd.</v>
      </c>
      <c r="K386" s="250" t="str">
        <f t="shared" si="35"/>
        <v>TinGejiu City Fuxiang Industry and Trade Co., Ltd.</v>
      </c>
    </row>
    <row r="387" spans="1:11">
      <c r="A387" s="283" t="s">
        <v>1154</v>
      </c>
      <c r="B387" s="283" t="s">
        <v>14149</v>
      </c>
      <c r="C387" s="283" t="s">
        <v>14223</v>
      </c>
      <c r="D387" s="283" t="s">
        <v>1123</v>
      </c>
      <c r="E387" s="283" t="s">
        <v>14150</v>
      </c>
      <c r="F387" s="249" t="s">
        <v>13577</v>
      </c>
      <c r="G387" s="249"/>
      <c r="H387" s="283" t="s">
        <v>2590</v>
      </c>
      <c r="I387" s="283" t="s">
        <v>13975</v>
      </c>
      <c r="J387" s="250" t="str">
        <f t="shared" si="34"/>
        <v>TinGejiu Fuxiang Gongmao Co., Ltd.</v>
      </c>
      <c r="K387" s="250" t="str">
        <f t="shared" si="35"/>
        <v>TinGejiu Fuxiang Gongmao Co., Ltd.</v>
      </c>
    </row>
    <row r="388" spans="1:11">
      <c r="A388" s="283" t="s">
        <v>1154</v>
      </c>
      <c r="B388" s="283" t="s">
        <v>1450</v>
      </c>
      <c r="C388" s="283" t="s">
        <v>1450</v>
      </c>
      <c r="D388" s="283" t="s">
        <v>1123</v>
      </c>
      <c r="E388" s="283" t="s">
        <v>790</v>
      </c>
      <c r="F388" s="249" t="s">
        <v>13577</v>
      </c>
      <c r="G388" s="249"/>
      <c r="H388" s="283" t="s">
        <v>2590</v>
      </c>
      <c r="I388" s="283" t="s">
        <v>13975</v>
      </c>
      <c r="J388" s="250" t="str">
        <f t="shared" si="34"/>
        <v>TinGejiu Kai Meng Industry and Trade LLC</v>
      </c>
      <c r="K388" s="250" t="str">
        <f t="shared" si="35"/>
        <v>TinGejiu Kai Meng Industry and Trade LLC</v>
      </c>
    </row>
    <row r="389" spans="1:11">
      <c r="A389" s="283" t="s">
        <v>1154</v>
      </c>
      <c r="B389" s="283" t="s">
        <v>2248</v>
      </c>
      <c r="C389" s="283" t="s">
        <v>2248</v>
      </c>
      <c r="D389" s="283" t="s">
        <v>1123</v>
      </c>
      <c r="E389" s="283" t="s">
        <v>787</v>
      </c>
      <c r="F389" s="249" t="s">
        <v>13577</v>
      </c>
      <c r="G389" s="249"/>
      <c r="H389" s="283" t="s">
        <v>2590</v>
      </c>
      <c r="I389" s="283" t="s">
        <v>13975</v>
      </c>
      <c r="J389" s="250" t="str">
        <f t="shared" si="34"/>
        <v>TinGejiu Non-Ferrous Metal Processing Co., Ltd.</v>
      </c>
      <c r="K389" s="250" t="str">
        <f t="shared" si="35"/>
        <v>TinGejiu Non-Ferrous Metal Processing Co., Ltd.</v>
      </c>
    </row>
    <row r="390" spans="1:11">
      <c r="A390" s="283" t="s">
        <v>1154</v>
      </c>
      <c r="B390" s="283" t="s">
        <v>1839</v>
      </c>
      <c r="C390" s="283" t="s">
        <v>1839</v>
      </c>
      <c r="D390" s="283" t="s">
        <v>1123</v>
      </c>
      <c r="E390" s="283" t="s">
        <v>1840</v>
      </c>
      <c r="F390" s="249" t="s">
        <v>13577</v>
      </c>
      <c r="G390" s="249"/>
      <c r="H390" s="283" t="s">
        <v>2590</v>
      </c>
      <c r="I390" s="283" t="s">
        <v>13975</v>
      </c>
      <c r="J390" s="250" t="str">
        <f t="shared" si="34"/>
        <v>TinGejiu Yunxin Nonferrous Electrolysis Co., Ltd.</v>
      </c>
      <c r="K390" s="250" t="str">
        <f t="shared" si="35"/>
        <v>TinGejiu Yunxin Nonferrous Electrolysis Co., Ltd.</v>
      </c>
    </row>
    <row r="391" spans="1:11">
      <c r="A391" s="283" t="s">
        <v>1154</v>
      </c>
      <c r="B391" s="283" t="s">
        <v>866</v>
      </c>
      <c r="C391" s="283" t="s">
        <v>1811</v>
      </c>
      <c r="D391" s="283" t="s">
        <v>1123</v>
      </c>
      <c r="E391" s="283" t="s">
        <v>788</v>
      </c>
      <c r="F391" s="249" t="s">
        <v>13577</v>
      </c>
      <c r="G391" s="249"/>
      <c r="H391" s="283" t="s">
        <v>2590</v>
      </c>
      <c r="I391" s="283" t="s">
        <v>13975</v>
      </c>
      <c r="J391" s="250" t="str">
        <f t="shared" si="34"/>
        <v>TinGejiu Zi-Li</v>
      </c>
      <c r="K391" s="250" t="str">
        <f t="shared" si="35"/>
        <v>TinGejiu Zi-Li</v>
      </c>
    </row>
    <row r="392" spans="1:11">
      <c r="A392" s="283" t="s">
        <v>1154</v>
      </c>
      <c r="B392" s="283" t="s">
        <v>1811</v>
      </c>
      <c r="C392" s="283" t="s">
        <v>1811</v>
      </c>
      <c r="D392" s="283" t="s">
        <v>1123</v>
      </c>
      <c r="E392" s="283" t="s">
        <v>788</v>
      </c>
      <c r="F392" s="249" t="s">
        <v>13577</v>
      </c>
      <c r="G392" s="249"/>
      <c r="H392" s="283" t="s">
        <v>2590</v>
      </c>
      <c r="I392" s="283" t="s">
        <v>13975</v>
      </c>
      <c r="J392" s="250" t="str">
        <f t="shared" si="34"/>
        <v>TinGejiu Zili Mining And Metallurgy Co., Ltd.</v>
      </c>
      <c r="K392" s="250" t="str">
        <f t="shared" si="35"/>
        <v>TinGejiu Zili Mining And Metallurgy Co., Ltd.</v>
      </c>
    </row>
    <row r="393" spans="1:11">
      <c r="A393" s="283" t="s">
        <v>1154</v>
      </c>
      <c r="B393" s="283" t="s">
        <v>1815</v>
      </c>
      <c r="C393" s="283" t="s">
        <v>1350</v>
      </c>
      <c r="D393" s="283" t="s">
        <v>1123</v>
      </c>
      <c r="E393" s="283" t="s">
        <v>791</v>
      </c>
      <c r="F393" s="249" t="s">
        <v>13577</v>
      </c>
      <c r="G393" s="249"/>
      <c r="H393" s="283" t="s">
        <v>1814</v>
      </c>
      <c r="I393" s="283" t="s">
        <v>13950</v>
      </c>
      <c r="J393" s="250" t="str">
        <f t="shared" ref="J393" si="36">A393&amp;B393</f>
        <v>TinGuang Xi Liu Xhou</v>
      </c>
      <c r="K393" s="250" t="str">
        <f t="shared" ref="K393" si="37">A393&amp;B393</f>
        <v>TinGuang Xi Liu Xhou</v>
      </c>
    </row>
    <row r="394" spans="1:11">
      <c r="A394" s="283" t="s">
        <v>1154</v>
      </c>
      <c r="B394" s="283" t="s">
        <v>2464</v>
      </c>
      <c r="C394" s="283" t="s">
        <v>1350</v>
      </c>
      <c r="D394" s="283" t="s">
        <v>1123</v>
      </c>
      <c r="E394" s="283" t="s">
        <v>791</v>
      </c>
      <c r="F394" s="249" t="s">
        <v>13577</v>
      </c>
      <c r="G394" s="249"/>
      <c r="H394" s="283" t="s">
        <v>1814</v>
      </c>
      <c r="I394" s="283" t="s">
        <v>13950</v>
      </c>
      <c r="J394" s="250" t="str">
        <f t="shared" ref="J394:J425" si="38">A394&amp;B394</f>
        <v>TinGuang Xi Liu Zhou</v>
      </c>
      <c r="K394" s="250" t="str">
        <f t="shared" ref="K394:K425" si="39">A394&amp;B394</f>
        <v>TinGuang Xi Liu Zhou</v>
      </c>
    </row>
    <row r="395" spans="1:11">
      <c r="A395" s="283" t="s">
        <v>1154</v>
      </c>
      <c r="B395" s="283" t="s">
        <v>2677</v>
      </c>
      <c r="C395" s="283" t="s">
        <v>2677</v>
      </c>
      <c r="D395" s="283" t="s">
        <v>1123</v>
      </c>
      <c r="E395" s="283" t="s">
        <v>2678</v>
      </c>
      <c r="F395" s="249" t="s">
        <v>13577</v>
      </c>
      <c r="G395" s="249"/>
      <c r="H395" s="283" t="s">
        <v>1865</v>
      </c>
      <c r="I395" s="283" t="s">
        <v>13971</v>
      </c>
      <c r="J395" s="250" t="str">
        <f t="shared" si="38"/>
        <v>TinGuangdong Hanhe Non-Ferrous Metal Co., Ltd.</v>
      </c>
      <c r="K395" s="250" t="str">
        <f t="shared" si="39"/>
        <v>TinGuangdong Hanhe Non-Ferrous Metal Co., Ltd.</v>
      </c>
    </row>
    <row r="396" spans="1:11">
      <c r="A396" s="283" t="s">
        <v>1154</v>
      </c>
      <c r="B396" s="283" t="s">
        <v>42</v>
      </c>
      <c r="C396" s="283" t="s">
        <v>1350</v>
      </c>
      <c r="D396" s="283" t="s">
        <v>1123</v>
      </c>
      <c r="E396" s="283" t="s">
        <v>791</v>
      </c>
      <c r="F396" s="249" t="s">
        <v>13577</v>
      </c>
      <c r="G396" s="249"/>
      <c r="H396" s="283" t="s">
        <v>1814</v>
      </c>
      <c r="I396" s="283" t="s">
        <v>13950</v>
      </c>
      <c r="J396" s="250" t="str">
        <f t="shared" si="38"/>
        <v>TinGuangXi China Tin</v>
      </c>
      <c r="K396" s="250" t="str">
        <f t="shared" si="39"/>
        <v>TinGuangXi China Tin</v>
      </c>
    </row>
    <row r="397" spans="1:11">
      <c r="A397" s="283" t="s">
        <v>1154</v>
      </c>
      <c r="B397" s="283" t="s">
        <v>13266</v>
      </c>
      <c r="C397" s="283" t="s">
        <v>1350</v>
      </c>
      <c r="D397" s="283" t="s">
        <v>1123</v>
      </c>
      <c r="E397" s="283" t="s">
        <v>791</v>
      </c>
      <c r="F397" s="249" t="s">
        <v>13577</v>
      </c>
      <c r="G397" s="249"/>
      <c r="H397" s="283" t="s">
        <v>1814</v>
      </c>
      <c r="I397" s="283" t="s">
        <v>13950</v>
      </c>
      <c r="J397" s="250" t="str">
        <f t="shared" si="38"/>
        <v>TinGuangxi Hua Shu Dan CO., LTD.</v>
      </c>
      <c r="K397" s="250" t="str">
        <f t="shared" si="39"/>
        <v>TinGuangxi Hua Shu Dan CO., LTD.</v>
      </c>
    </row>
    <row r="398" spans="1:11">
      <c r="A398" s="283" t="s">
        <v>1154</v>
      </c>
      <c r="B398" s="283" t="s">
        <v>2378</v>
      </c>
      <c r="C398" s="283" t="s">
        <v>2378</v>
      </c>
      <c r="D398" s="283" t="s">
        <v>1123</v>
      </c>
      <c r="E398" s="283" t="s">
        <v>2379</v>
      </c>
      <c r="F398" s="249" t="s">
        <v>13577</v>
      </c>
      <c r="G398" s="249"/>
      <c r="H398" s="283" t="s">
        <v>2380</v>
      </c>
      <c r="I398" s="283" t="s">
        <v>13950</v>
      </c>
      <c r="J398" s="250" t="str">
        <f t="shared" si="38"/>
        <v>TinGuanyang Guida Nonferrous Metal Smelting Plant</v>
      </c>
      <c r="K398" s="250" t="str">
        <f t="shared" si="39"/>
        <v>TinGuanyang Guida Nonferrous Metal Smelting Plant</v>
      </c>
    </row>
    <row r="399" spans="1:11">
      <c r="A399" s="283" t="s">
        <v>1154</v>
      </c>
      <c r="B399" s="283" t="s">
        <v>2401</v>
      </c>
      <c r="C399" s="283" t="s">
        <v>2401</v>
      </c>
      <c r="D399" s="283" t="s">
        <v>1123</v>
      </c>
      <c r="E399" s="283" t="s">
        <v>2402</v>
      </c>
      <c r="F399" s="249" t="s">
        <v>13577</v>
      </c>
      <c r="G399" s="249"/>
      <c r="H399" s="283" t="s">
        <v>1812</v>
      </c>
      <c r="I399" s="283" t="s">
        <v>13966</v>
      </c>
      <c r="J399" s="250" t="str">
        <f t="shared" si="38"/>
        <v>TinHuiChang Hill Tin Industry Co., Ltd.</v>
      </c>
      <c r="K399" s="250" t="str">
        <f t="shared" si="39"/>
        <v>TinHuiChang Hill Tin Industry Co., Ltd.</v>
      </c>
    </row>
    <row r="400" spans="1:11">
      <c r="A400" s="283" t="s">
        <v>1154</v>
      </c>
      <c r="B400" s="283" t="s">
        <v>2249</v>
      </c>
      <c r="C400" s="283" t="s">
        <v>2249</v>
      </c>
      <c r="D400" s="283" t="s">
        <v>1123</v>
      </c>
      <c r="E400" s="283" t="s">
        <v>789</v>
      </c>
      <c r="F400" s="249" t="s">
        <v>13577</v>
      </c>
      <c r="G400" s="249"/>
      <c r="H400" s="283" t="s">
        <v>1812</v>
      </c>
      <c r="I400" s="283" t="s">
        <v>13966</v>
      </c>
      <c r="J400" s="250" t="str">
        <f t="shared" si="38"/>
        <v>TinHuichang Jinshunda Tin Co., Ltd.</v>
      </c>
      <c r="K400" s="250" t="str">
        <f t="shared" si="39"/>
        <v>TinHuichang Jinshunda Tin Co., Ltd.</v>
      </c>
    </row>
    <row r="401" spans="1:11">
      <c r="A401" s="283" t="s">
        <v>1154</v>
      </c>
      <c r="B401" s="283" t="s">
        <v>43</v>
      </c>
      <c r="C401" s="283" t="s">
        <v>2249</v>
      </c>
      <c r="D401" s="283" t="s">
        <v>1123</v>
      </c>
      <c r="E401" s="283" t="s">
        <v>789</v>
      </c>
      <c r="F401" s="249" t="s">
        <v>13577</v>
      </c>
      <c r="G401" s="249"/>
      <c r="H401" s="283" t="s">
        <v>1812</v>
      </c>
      <c r="I401" s="283" t="s">
        <v>13966</v>
      </c>
      <c r="J401" s="250" t="str">
        <f t="shared" si="38"/>
        <v>TinHuichang Shun Tin Kam Industries, Ltd.</v>
      </c>
      <c r="K401" s="250" t="str">
        <f t="shared" si="39"/>
        <v>TinHuichang Shun Tin Kam Industries, Ltd.</v>
      </c>
    </row>
    <row r="402" spans="1:11">
      <c r="A402" s="283" t="s">
        <v>1154</v>
      </c>
      <c r="B402" s="283" t="s">
        <v>2470</v>
      </c>
      <c r="C402" s="283" t="s">
        <v>14151</v>
      </c>
      <c r="D402" s="283" t="s">
        <v>1128</v>
      </c>
      <c r="E402" s="283" t="s">
        <v>802</v>
      </c>
      <c r="F402" s="249" t="s">
        <v>13577</v>
      </c>
      <c r="G402" s="249"/>
      <c r="H402" s="283" t="s">
        <v>1834</v>
      </c>
      <c r="I402" s="283" t="s">
        <v>13183</v>
      </c>
      <c r="J402" s="250" t="str">
        <f t="shared" si="38"/>
        <v>TinINDONESIAN STATE TIN CORPORATION MENTOK SMELTER</v>
      </c>
      <c r="K402" s="250" t="str">
        <f t="shared" si="39"/>
        <v>TinINDONESIAN STATE TIN CORPORATION MENTOK SMELTER</v>
      </c>
    </row>
    <row r="403" spans="1:11">
      <c r="A403" s="283" t="s">
        <v>1154</v>
      </c>
      <c r="B403" s="283" t="s">
        <v>2342</v>
      </c>
      <c r="C403" s="283" t="s">
        <v>13518</v>
      </c>
      <c r="D403" s="283" t="s">
        <v>1123</v>
      </c>
      <c r="E403" s="283" t="s">
        <v>1828</v>
      </c>
      <c r="F403" s="249" t="s">
        <v>13577</v>
      </c>
      <c r="G403" s="249"/>
      <c r="H403" s="283" t="s">
        <v>1812</v>
      </c>
      <c r="I403" s="283" t="s">
        <v>13966</v>
      </c>
      <c r="J403" s="250" t="str">
        <f t="shared" si="38"/>
        <v>TinJiangxi Nanshan</v>
      </c>
      <c r="K403" s="250" t="str">
        <f t="shared" si="39"/>
        <v>TinJiangxi Nanshan</v>
      </c>
    </row>
    <row r="404" spans="1:11">
      <c r="A404" s="283" t="s">
        <v>1154</v>
      </c>
      <c r="B404" s="283" t="s">
        <v>13518</v>
      </c>
      <c r="C404" s="283" t="s">
        <v>13518</v>
      </c>
      <c r="D404" s="283" t="s">
        <v>1123</v>
      </c>
      <c r="E404" s="283" t="s">
        <v>1828</v>
      </c>
      <c r="F404" s="249" t="s">
        <v>13577</v>
      </c>
      <c r="G404" s="249"/>
      <c r="H404" s="283" t="s">
        <v>1812</v>
      </c>
      <c r="I404" s="283" t="s">
        <v>13966</v>
      </c>
      <c r="J404" s="250" t="str">
        <f t="shared" si="38"/>
        <v>TinJiangxi New Nanshan Technology Ltd.</v>
      </c>
      <c r="K404" s="250" t="str">
        <f t="shared" si="39"/>
        <v>TinJiangxi New Nanshan Technology Ltd.</v>
      </c>
    </row>
    <row r="405" spans="1:11">
      <c r="A405" s="283" t="s">
        <v>1154</v>
      </c>
      <c r="B405" s="283" t="s">
        <v>2325</v>
      </c>
      <c r="C405" s="283" t="s">
        <v>2249</v>
      </c>
      <c r="D405" s="283" t="s">
        <v>1123</v>
      </c>
      <c r="E405" s="283" t="s">
        <v>789</v>
      </c>
      <c r="F405" s="249" t="s">
        <v>13577</v>
      </c>
      <c r="G405" s="249"/>
      <c r="H405" s="283" t="s">
        <v>1812</v>
      </c>
      <c r="I405" s="283" t="s">
        <v>13966</v>
      </c>
      <c r="J405" s="250" t="str">
        <f t="shared" si="38"/>
        <v>TinJiangxi Shunda Huichang Kam Tin Co., Ltd.</v>
      </c>
      <c r="K405" s="250" t="str">
        <f t="shared" si="39"/>
        <v>TinJiangxi Shunda Huichang Kam Tin Co., Ltd.</v>
      </c>
    </row>
    <row r="406" spans="1:11">
      <c r="A406" s="283" t="s">
        <v>1154</v>
      </c>
      <c r="B406" s="283" t="s">
        <v>2343</v>
      </c>
      <c r="C406" s="283" t="s">
        <v>1450</v>
      </c>
      <c r="D406" s="283" t="s">
        <v>1123</v>
      </c>
      <c r="E406" s="283" t="s">
        <v>790</v>
      </c>
      <c r="F406" s="249" t="s">
        <v>13577</v>
      </c>
      <c r="G406" s="249"/>
      <c r="H406" s="283" t="s">
        <v>2590</v>
      </c>
      <c r="I406" s="283" t="s">
        <v>13975</v>
      </c>
      <c r="J406" s="250" t="str">
        <f t="shared" si="38"/>
        <v>TinKai Union Industry and Trade Co., Ltd. (China)</v>
      </c>
      <c r="K406" s="250" t="str">
        <f t="shared" si="39"/>
        <v>TinKai Union Industry and Trade Co., Ltd. (China)</v>
      </c>
    </row>
    <row r="407" spans="1:11">
      <c r="A407" s="283" t="s">
        <v>1154</v>
      </c>
      <c r="B407" s="283" t="s">
        <v>551</v>
      </c>
      <c r="C407" s="283" t="s">
        <v>1450</v>
      </c>
      <c r="D407" s="283" t="s">
        <v>1123</v>
      </c>
      <c r="E407" s="283" t="s">
        <v>790</v>
      </c>
      <c r="F407" s="249" t="s">
        <v>13577</v>
      </c>
      <c r="G407" s="249"/>
      <c r="H407" s="283" t="s">
        <v>2590</v>
      </c>
      <c r="I407" s="283" t="s">
        <v>13975</v>
      </c>
      <c r="J407" s="250" t="str">
        <f t="shared" si="38"/>
        <v>TinKai Unita Trade Limited Liability Company</v>
      </c>
      <c r="K407" s="250" t="str">
        <f t="shared" si="39"/>
        <v>TinKai Unita Trade Limited Liability Company</v>
      </c>
    </row>
    <row r="408" spans="1:11">
      <c r="A408" s="283" t="s">
        <v>1154</v>
      </c>
      <c r="B408" s="283" t="s">
        <v>13519</v>
      </c>
      <c r="C408" s="283" t="s">
        <v>1450</v>
      </c>
      <c r="D408" s="283" t="s">
        <v>1123</v>
      </c>
      <c r="E408" s="283" t="s">
        <v>790</v>
      </c>
      <c r="F408" s="249" t="s">
        <v>13577</v>
      </c>
      <c r="G408" s="249"/>
      <c r="H408" s="283" t="s">
        <v>2590</v>
      </c>
      <c r="I408" s="283" t="s">
        <v>13975</v>
      </c>
      <c r="J408" s="250" t="str">
        <f t="shared" si="38"/>
        <v>TinKaimeng (Gejiu) Industry and Trade Co., Ltd.</v>
      </c>
      <c r="K408" s="250" t="str">
        <f t="shared" si="39"/>
        <v>TinKaimeng (Gejiu) Industry and Trade Co., Ltd.</v>
      </c>
    </row>
    <row r="409" spans="1:11">
      <c r="A409" s="283" t="s">
        <v>1154</v>
      </c>
      <c r="B409" s="283" t="s">
        <v>1833</v>
      </c>
      <c r="C409" s="283" t="s">
        <v>14152</v>
      </c>
      <c r="D409" s="283" t="s">
        <v>1128</v>
      </c>
      <c r="E409" s="283" t="s">
        <v>824</v>
      </c>
      <c r="F409" s="249" t="s">
        <v>13577</v>
      </c>
      <c r="G409" s="249"/>
      <c r="H409" s="283" t="s">
        <v>1832</v>
      </c>
      <c r="I409" s="283" t="s">
        <v>6250</v>
      </c>
      <c r="J409" s="250" t="str">
        <f t="shared" si="38"/>
        <v>TinKundur Smelter</v>
      </c>
      <c r="K409" s="250" t="str">
        <f t="shared" si="39"/>
        <v>TinKundur Smelter</v>
      </c>
    </row>
    <row r="410" spans="1:11">
      <c r="A410" s="283" t="s">
        <v>1154</v>
      </c>
      <c r="B410" s="283" t="s">
        <v>1816</v>
      </c>
      <c r="C410" s="283" t="s">
        <v>1350</v>
      </c>
      <c r="D410" s="283" t="s">
        <v>1123</v>
      </c>
      <c r="E410" s="283" t="s">
        <v>791</v>
      </c>
      <c r="F410" s="249" t="s">
        <v>13577</v>
      </c>
      <c r="G410" s="249"/>
      <c r="H410" s="283" t="s">
        <v>1814</v>
      </c>
      <c r="I410" s="283" t="s">
        <v>13950</v>
      </c>
      <c r="J410" s="250" t="str">
        <f t="shared" si="38"/>
        <v>TinLiuzhhou China Tin</v>
      </c>
      <c r="K410" s="250" t="str">
        <f t="shared" si="39"/>
        <v>TinLiuzhhou China Tin</v>
      </c>
    </row>
    <row r="411" spans="1:11">
      <c r="A411" s="283" t="s">
        <v>1154</v>
      </c>
      <c r="B411" s="283" t="s">
        <v>14224</v>
      </c>
      <c r="C411" s="283" t="s">
        <v>14224</v>
      </c>
      <c r="D411" s="283" t="s">
        <v>13442</v>
      </c>
      <c r="E411" s="283" t="s">
        <v>14240</v>
      </c>
      <c r="F411" s="249" t="s">
        <v>13577</v>
      </c>
      <c r="G411" s="249"/>
      <c r="H411" s="283" t="s">
        <v>14254</v>
      </c>
      <c r="I411" s="283" t="s">
        <v>10389</v>
      </c>
      <c r="J411" s="250" t="str">
        <f t="shared" si="38"/>
        <v>TinLuna Smelter, Ltd.</v>
      </c>
      <c r="K411" s="250" t="str">
        <f t="shared" si="39"/>
        <v>TinLuna Smelter, Ltd.</v>
      </c>
    </row>
    <row r="412" spans="1:11">
      <c r="A412" s="283" t="s">
        <v>1154</v>
      </c>
      <c r="B412" s="283" t="s">
        <v>14153</v>
      </c>
      <c r="C412" s="283" t="s">
        <v>14153</v>
      </c>
      <c r="D412" s="283" t="s">
        <v>1123</v>
      </c>
      <c r="E412" s="283" t="s">
        <v>14154</v>
      </c>
      <c r="F412" s="249" t="s">
        <v>13577</v>
      </c>
      <c r="G412" s="249"/>
      <c r="H412" s="283" t="s">
        <v>14193</v>
      </c>
      <c r="I412" s="283" t="s">
        <v>13964</v>
      </c>
      <c r="J412" s="250" t="str">
        <f t="shared" si="38"/>
        <v>TinMa'anshan Weitai Tin Co., Ltd.</v>
      </c>
      <c r="K412" s="250" t="str">
        <f t="shared" si="39"/>
        <v>TinMa'anshan Weitai Tin Co., Ltd.</v>
      </c>
    </row>
    <row r="413" spans="1:11">
      <c r="A413" s="283" t="s">
        <v>1154</v>
      </c>
      <c r="B413" s="283" t="s">
        <v>2274</v>
      </c>
      <c r="C413" s="283" t="s">
        <v>2274</v>
      </c>
      <c r="D413" s="283" t="s">
        <v>1119</v>
      </c>
      <c r="E413" s="283" t="s">
        <v>142</v>
      </c>
      <c r="F413" s="249" t="s">
        <v>13577</v>
      </c>
      <c r="G413" s="249"/>
      <c r="H413" s="283" t="s">
        <v>1757</v>
      </c>
      <c r="I413" s="283" t="s">
        <v>1577</v>
      </c>
      <c r="J413" s="250" t="str">
        <f t="shared" si="38"/>
        <v>TinMagnu's Minerais Metais e Ligas Ltda.</v>
      </c>
      <c r="K413" s="250" t="str">
        <f t="shared" si="39"/>
        <v>TinMagnu's Minerais Metais e Ligas Ltda.</v>
      </c>
    </row>
    <row r="414" spans="1:11">
      <c r="A414" s="283" t="s">
        <v>1154</v>
      </c>
      <c r="B414" s="283" t="s">
        <v>844</v>
      </c>
      <c r="C414" s="283" t="s">
        <v>844</v>
      </c>
      <c r="D414" s="283" t="s">
        <v>1138</v>
      </c>
      <c r="E414" s="283" t="s">
        <v>792</v>
      </c>
      <c r="F414" s="249" t="s">
        <v>13577</v>
      </c>
      <c r="G414" s="249"/>
      <c r="H414" s="283" t="s">
        <v>1819</v>
      </c>
      <c r="I414" s="283" t="s">
        <v>8983</v>
      </c>
      <c r="J414" s="250" t="str">
        <f t="shared" si="38"/>
        <v>TinMalaysia Smelting Corporation (MSC)</v>
      </c>
      <c r="K414" s="250" t="str">
        <f t="shared" si="39"/>
        <v>TinMalaysia Smelting Corporation (MSC)</v>
      </c>
    </row>
    <row r="415" spans="1:11">
      <c r="A415" s="283" t="s">
        <v>1154</v>
      </c>
      <c r="B415" s="283" t="s">
        <v>2468</v>
      </c>
      <c r="C415" s="283" t="s">
        <v>2468</v>
      </c>
      <c r="D415" s="283" t="s">
        <v>1119</v>
      </c>
      <c r="E415" s="283" t="s">
        <v>1349</v>
      </c>
      <c r="F415" s="249" t="s">
        <v>13577</v>
      </c>
      <c r="G415" s="249"/>
      <c r="H415" s="283" t="s">
        <v>1804</v>
      </c>
      <c r="I415" s="283" t="s">
        <v>1808</v>
      </c>
      <c r="J415" s="250" t="str">
        <f t="shared" si="38"/>
        <v>TinMelt Metais e Ligas S.A.</v>
      </c>
      <c r="K415" s="250" t="str">
        <f t="shared" si="39"/>
        <v>TinMelt Metais e Ligas S.A.</v>
      </c>
    </row>
    <row r="416" spans="1:11">
      <c r="A416" s="283" t="s">
        <v>1154</v>
      </c>
      <c r="B416" s="283" t="s">
        <v>2344</v>
      </c>
      <c r="C416" s="283" t="s">
        <v>14151</v>
      </c>
      <c r="D416" s="283" t="s">
        <v>1128</v>
      </c>
      <c r="E416" s="283" t="s">
        <v>802</v>
      </c>
      <c r="F416" s="249" t="s">
        <v>13577</v>
      </c>
      <c r="G416" s="249"/>
      <c r="H416" s="283" t="s">
        <v>1834</v>
      </c>
      <c r="I416" s="283" t="s">
        <v>13183</v>
      </c>
      <c r="J416" s="250" t="str">
        <f t="shared" si="38"/>
        <v>TinMentok Smelter</v>
      </c>
      <c r="K416" s="250" t="str">
        <f t="shared" si="39"/>
        <v>TinMentok Smelter</v>
      </c>
    </row>
    <row r="417" spans="1:11">
      <c r="A417" s="283" t="s">
        <v>1154</v>
      </c>
      <c r="B417" s="283" t="s">
        <v>1817</v>
      </c>
      <c r="C417" s="283" t="s">
        <v>1350</v>
      </c>
      <c r="D417" s="283" t="s">
        <v>1123</v>
      </c>
      <c r="E417" s="283" t="s">
        <v>791</v>
      </c>
      <c r="F417" s="249" t="s">
        <v>13577</v>
      </c>
      <c r="G417" s="249"/>
      <c r="H417" s="283" t="s">
        <v>1814</v>
      </c>
      <c r="I417" s="283" t="s">
        <v>13950</v>
      </c>
      <c r="J417" s="250" t="str">
        <f t="shared" si="38"/>
        <v>TinMetallic Materials Branch of Guangxi China Tin Group Co.,Ltd.</v>
      </c>
      <c r="K417" s="250" t="str">
        <f t="shared" si="39"/>
        <v>TinMetallic Materials Branch of Guangxi China Tin Group Co.,Ltd.</v>
      </c>
    </row>
    <row r="418" spans="1:11">
      <c r="A418" s="283" t="s">
        <v>1154</v>
      </c>
      <c r="B418" s="283" t="s">
        <v>2254</v>
      </c>
      <c r="C418" s="283" t="s">
        <v>2254</v>
      </c>
      <c r="D418" s="283" t="s">
        <v>2576</v>
      </c>
      <c r="E418" s="283" t="s">
        <v>1820</v>
      </c>
      <c r="F418" s="249" t="s">
        <v>13577</v>
      </c>
      <c r="G418" s="249"/>
      <c r="H418" s="283" t="s">
        <v>1821</v>
      </c>
      <c r="I418" s="283" t="s">
        <v>1666</v>
      </c>
      <c r="J418" s="250" t="str">
        <f t="shared" si="38"/>
        <v>TinMetallic Resources, Inc.</v>
      </c>
      <c r="K418" s="250" t="str">
        <f t="shared" si="39"/>
        <v>TinMetallic Resources, Inc.</v>
      </c>
    </row>
    <row r="419" spans="1:11">
      <c r="A419" s="283" t="s">
        <v>1154</v>
      </c>
      <c r="B419" s="283" t="s">
        <v>13267</v>
      </c>
      <c r="C419" s="283" t="s">
        <v>13267</v>
      </c>
      <c r="D419" s="283" t="s">
        <v>1118</v>
      </c>
      <c r="E419" s="283" t="s">
        <v>1856</v>
      </c>
      <c r="F419" s="249" t="s">
        <v>13577</v>
      </c>
      <c r="G419" s="249"/>
      <c r="H419" s="283" t="s">
        <v>1857</v>
      </c>
      <c r="I419" s="283" t="s">
        <v>3305</v>
      </c>
      <c r="J419" s="250" t="str">
        <f t="shared" si="38"/>
        <v>TinMetallo Belgium N.V.</v>
      </c>
      <c r="K419" s="250" t="str">
        <f t="shared" si="39"/>
        <v>TinMetallo Belgium N.V.</v>
      </c>
    </row>
    <row r="420" spans="1:11">
      <c r="A420" s="283" t="s">
        <v>1154</v>
      </c>
      <c r="B420" s="283" t="s">
        <v>13268</v>
      </c>
      <c r="C420" s="283" t="s">
        <v>13268</v>
      </c>
      <c r="D420" s="283" t="s">
        <v>1125</v>
      </c>
      <c r="E420" s="283" t="s">
        <v>1858</v>
      </c>
      <c r="F420" s="249" t="s">
        <v>13577</v>
      </c>
      <c r="G420" s="249"/>
      <c r="H420" s="283" t="s">
        <v>1859</v>
      </c>
      <c r="I420" s="283" t="s">
        <v>12739</v>
      </c>
      <c r="J420" s="250" t="str">
        <f t="shared" si="38"/>
        <v>TinMetallo Spain S.L.U.</v>
      </c>
      <c r="K420" s="250" t="str">
        <f t="shared" si="39"/>
        <v>TinMetallo Spain S.L.U.</v>
      </c>
    </row>
    <row r="421" spans="1:11">
      <c r="A421" s="283" t="s">
        <v>1154</v>
      </c>
      <c r="B421" s="283" t="s">
        <v>12757</v>
      </c>
      <c r="C421" s="283" t="s">
        <v>12757</v>
      </c>
      <c r="D421" s="283" t="s">
        <v>1119</v>
      </c>
      <c r="E421" s="283" t="s">
        <v>793</v>
      </c>
      <c r="F421" s="249" t="s">
        <v>13577</v>
      </c>
      <c r="G421" s="249"/>
      <c r="H421" s="283" t="s">
        <v>1822</v>
      </c>
      <c r="I421" s="283" t="s">
        <v>1708</v>
      </c>
      <c r="J421" s="250" t="str">
        <f t="shared" si="38"/>
        <v>TinMineracao Taboca S.A.</v>
      </c>
      <c r="K421" s="250" t="str">
        <f t="shared" si="39"/>
        <v>TinMineracao Taboca S.A.</v>
      </c>
    </row>
    <row r="422" spans="1:11">
      <c r="A422" s="283" t="s">
        <v>1154</v>
      </c>
      <c r="B422" s="283" t="s">
        <v>1056</v>
      </c>
      <c r="C422" s="283" t="s">
        <v>12757</v>
      </c>
      <c r="D422" s="283" t="s">
        <v>1119</v>
      </c>
      <c r="E422" s="283" t="s">
        <v>793</v>
      </c>
      <c r="F422" s="249" t="s">
        <v>13577</v>
      </c>
      <c r="G422" s="249"/>
      <c r="H422" s="283" t="s">
        <v>1822</v>
      </c>
      <c r="I422" s="283" t="s">
        <v>1708</v>
      </c>
      <c r="J422" s="250" t="str">
        <f t="shared" si="38"/>
        <v>TinMineração Taboca S.A.</v>
      </c>
      <c r="K422" s="250" t="str">
        <f t="shared" si="39"/>
        <v>TinMineração Taboca S.A.</v>
      </c>
    </row>
    <row r="423" spans="1:11">
      <c r="A423" s="283" t="s">
        <v>1154</v>
      </c>
      <c r="B423" s="283" t="s">
        <v>13263</v>
      </c>
      <c r="C423" s="283" t="s">
        <v>12757</v>
      </c>
      <c r="D423" s="283" t="s">
        <v>1119</v>
      </c>
      <c r="E423" s="283" t="s">
        <v>793</v>
      </c>
      <c r="F423" s="249" t="s">
        <v>13577</v>
      </c>
      <c r="G423" s="249"/>
      <c r="H423" s="283" t="s">
        <v>1822</v>
      </c>
      <c r="I423" s="283" t="s">
        <v>1708</v>
      </c>
      <c r="J423" s="250" t="str">
        <f t="shared" si="38"/>
        <v>TinMineracao Taboca SA</v>
      </c>
      <c r="K423" s="250" t="str">
        <f t="shared" si="39"/>
        <v>TinMineracao Taboca SA</v>
      </c>
    </row>
    <row r="424" spans="1:11">
      <c r="A424" s="283" t="s">
        <v>1154</v>
      </c>
      <c r="B424" s="283" t="s">
        <v>1057</v>
      </c>
      <c r="C424" s="283" t="s">
        <v>1057</v>
      </c>
      <c r="D424" s="283" t="s">
        <v>903</v>
      </c>
      <c r="E424" s="283" t="s">
        <v>794</v>
      </c>
      <c r="F424" s="249" t="s">
        <v>13577</v>
      </c>
      <c r="G424" s="249"/>
      <c r="H424" s="283" t="s">
        <v>1824</v>
      </c>
      <c r="I424" s="283" t="s">
        <v>9438</v>
      </c>
      <c r="J424" s="250" t="str">
        <f t="shared" si="38"/>
        <v>TinMinsur</v>
      </c>
      <c r="K424" s="250" t="str">
        <f t="shared" si="39"/>
        <v>TinMinsur</v>
      </c>
    </row>
    <row r="425" spans="1:11">
      <c r="A425" s="283" t="s">
        <v>1154</v>
      </c>
      <c r="B425" s="283" t="s">
        <v>1187</v>
      </c>
      <c r="C425" s="283" t="s">
        <v>1187</v>
      </c>
      <c r="D425" s="283" t="s">
        <v>1131</v>
      </c>
      <c r="E425" s="283" t="s">
        <v>795</v>
      </c>
      <c r="F425" s="249" t="s">
        <v>13577</v>
      </c>
      <c r="G425" s="249"/>
      <c r="H425" s="283" t="s">
        <v>1827</v>
      </c>
      <c r="I425" s="283" t="s">
        <v>1581</v>
      </c>
      <c r="J425" s="250" t="str">
        <f t="shared" si="38"/>
        <v>TinMitsubishi Materials Corporation</v>
      </c>
      <c r="K425" s="250" t="str">
        <f t="shared" si="39"/>
        <v>TinMitsubishi Materials Corporation</v>
      </c>
    </row>
    <row r="426" spans="1:11">
      <c r="A426" s="283" t="s">
        <v>1154</v>
      </c>
      <c r="B426" s="283" t="s">
        <v>2436</v>
      </c>
      <c r="C426" s="283" t="s">
        <v>2436</v>
      </c>
      <c r="D426" s="283" t="s">
        <v>1138</v>
      </c>
      <c r="E426" s="283" t="s">
        <v>2474</v>
      </c>
      <c r="F426" s="249" t="s">
        <v>13577</v>
      </c>
      <c r="G426" s="249"/>
      <c r="H426" s="283" t="s">
        <v>2478</v>
      </c>
      <c r="I426" s="283" t="s">
        <v>2479</v>
      </c>
      <c r="J426" s="250" t="str">
        <f t="shared" ref="J426:J456" si="40">A426&amp;B426</f>
        <v>TinModeltech Sdn Bhd</v>
      </c>
      <c r="K426" s="250" t="str">
        <f t="shared" ref="K426:K456" si="41">A426&amp;B426</f>
        <v>TinModeltech Sdn Bhd</v>
      </c>
    </row>
    <row r="427" spans="1:11">
      <c r="A427" s="283" t="s">
        <v>1154</v>
      </c>
      <c r="B427" s="283" t="s">
        <v>2345</v>
      </c>
      <c r="C427" s="283" t="s">
        <v>844</v>
      </c>
      <c r="D427" s="283" t="s">
        <v>1138</v>
      </c>
      <c r="E427" s="283" t="s">
        <v>792</v>
      </c>
      <c r="F427" s="249" t="s">
        <v>13577</v>
      </c>
      <c r="G427" s="249"/>
      <c r="H427" s="283" t="s">
        <v>1819</v>
      </c>
      <c r="I427" s="283" t="s">
        <v>8983</v>
      </c>
      <c r="J427" s="250" t="str">
        <f t="shared" si="40"/>
        <v>TinMSC</v>
      </c>
      <c r="K427" s="250" t="str">
        <f t="shared" si="41"/>
        <v>TinMSC</v>
      </c>
    </row>
    <row r="428" spans="1:11">
      <c r="A428" s="283" t="s">
        <v>1154</v>
      </c>
      <c r="B428" s="283" t="s">
        <v>2258</v>
      </c>
      <c r="C428" s="283" t="s">
        <v>13518</v>
      </c>
      <c r="D428" s="283" t="s">
        <v>1123</v>
      </c>
      <c r="E428" s="283" t="s">
        <v>1828</v>
      </c>
      <c r="F428" s="249" t="s">
        <v>13577</v>
      </c>
      <c r="G428" s="249"/>
      <c r="H428" s="283" t="s">
        <v>1812</v>
      </c>
      <c r="I428" s="283" t="s">
        <v>13966</v>
      </c>
      <c r="J428" s="250" t="str">
        <f t="shared" si="40"/>
        <v>TinNankang Nanshan Tin Manufactory Co., Ltd.</v>
      </c>
      <c r="K428" s="250" t="str">
        <f t="shared" si="41"/>
        <v>TinNankang Nanshan Tin Manufactory Co., Ltd.</v>
      </c>
    </row>
    <row r="429" spans="1:11">
      <c r="A429" s="283" t="s">
        <v>1154</v>
      </c>
      <c r="B429" s="283" t="s">
        <v>1829</v>
      </c>
      <c r="C429" s="283" t="s">
        <v>13518</v>
      </c>
      <c r="D429" s="283" t="s">
        <v>1123</v>
      </c>
      <c r="E429" s="283" t="s">
        <v>1828</v>
      </c>
      <c r="F429" s="249" t="s">
        <v>13577</v>
      </c>
      <c r="G429" s="249"/>
      <c r="H429" s="283" t="s">
        <v>1812</v>
      </c>
      <c r="I429" s="283" t="s">
        <v>13966</v>
      </c>
      <c r="J429" s="250" t="str">
        <f t="shared" si="40"/>
        <v>TinNanshan Tin Co. Ltd.</v>
      </c>
      <c r="K429" s="250" t="str">
        <f t="shared" si="41"/>
        <v>TinNanshan Tin Co. Ltd.</v>
      </c>
    </row>
    <row r="430" spans="1:11">
      <c r="A430" s="283" t="s">
        <v>1154</v>
      </c>
      <c r="B430" s="283" t="s">
        <v>1849</v>
      </c>
      <c r="C430" s="283" t="s">
        <v>1849</v>
      </c>
      <c r="D430" s="283" t="s">
        <v>915</v>
      </c>
      <c r="E430" s="283" t="s">
        <v>1850</v>
      </c>
      <c r="F430" s="249" t="s">
        <v>13577</v>
      </c>
      <c r="G430" s="249"/>
      <c r="H430" s="283" t="s">
        <v>1851</v>
      </c>
      <c r="I430" s="283" t="s">
        <v>12453</v>
      </c>
      <c r="J430" s="250" t="str">
        <f t="shared" si="40"/>
        <v>TinNghe Tinh Non-Ferrous Metals Joint Stock Company</v>
      </c>
      <c r="K430" s="250" t="str">
        <f t="shared" si="41"/>
        <v>TinNghe Tinh Non-Ferrous Metals Joint Stock Company</v>
      </c>
    </row>
    <row r="431" spans="1:11">
      <c r="A431" s="283" t="s">
        <v>1154</v>
      </c>
      <c r="B431" s="283" t="s">
        <v>796</v>
      </c>
      <c r="C431" s="283" t="s">
        <v>796</v>
      </c>
      <c r="D431" s="283" t="s">
        <v>911</v>
      </c>
      <c r="E431" s="283" t="s">
        <v>797</v>
      </c>
      <c r="F431" s="249" t="s">
        <v>13577</v>
      </c>
      <c r="G431" s="249"/>
      <c r="H431" s="283" t="s">
        <v>2469</v>
      </c>
      <c r="I431" s="283" t="s">
        <v>11350</v>
      </c>
      <c r="J431" s="250" t="str">
        <f t="shared" si="40"/>
        <v>TinO.M. Manufacturing (Thailand) Co., Ltd.</v>
      </c>
      <c r="K431" s="250" t="str">
        <f t="shared" si="41"/>
        <v>TinO.M. Manufacturing (Thailand) Co., Ltd.</v>
      </c>
    </row>
    <row r="432" spans="1:11">
      <c r="A432" s="283" t="s">
        <v>1154</v>
      </c>
      <c r="B432" s="283" t="s">
        <v>1424</v>
      </c>
      <c r="C432" s="283" t="s">
        <v>1424</v>
      </c>
      <c r="D432" s="283" t="s">
        <v>904</v>
      </c>
      <c r="E432" s="283" t="s">
        <v>1425</v>
      </c>
      <c r="F432" s="249" t="s">
        <v>13577</v>
      </c>
      <c r="G432" s="249"/>
      <c r="H432" s="283" t="s">
        <v>13278</v>
      </c>
      <c r="I432" s="283" t="s">
        <v>9774</v>
      </c>
      <c r="J432" s="250" t="str">
        <f t="shared" si="40"/>
        <v>TinO.M. Manufacturing Philippines, Inc.</v>
      </c>
      <c r="K432" s="250" t="str">
        <f t="shared" si="41"/>
        <v>TinO.M. Manufacturing Philippines, Inc.</v>
      </c>
    </row>
    <row r="433" spans="1:11">
      <c r="A433" s="283" t="s">
        <v>1154</v>
      </c>
      <c r="B433" s="283" t="s">
        <v>2242</v>
      </c>
      <c r="C433" s="283" t="s">
        <v>14155</v>
      </c>
      <c r="D433" s="283" t="s">
        <v>2574</v>
      </c>
      <c r="E433" s="283" t="s">
        <v>798</v>
      </c>
      <c r="F433" s="249" t="s">
        <v>13577</v>
      </c>
      <c r="G433" s="249"/>
      <c r="H433" s="283" t="s">
        <v>1807</v>
      </c>
      <c r="I433" s="283" t="s">
        <v>1807</v>
      </c>
      <c r="J433" s="250" t="str">
        <f t="shared" si="40"/>
        <v>TinOMSA</v>
      </c>
      <c r="K433" s="250" t="str">
        <f t="shared" si="41"/>
        <v>TinOMSA</v>
      </c>
    </row>
    <row r="434" spans="1:11">
      <c r="A434" s="283" t="s">
        <v>1154</v>
      </c>
      <c r="B434" s="283" t="s">
        <v>14155</v>
      </c>
      <c r="C434" s="283" t="s">
        <v>14155</v>
      </c>
      <c r="D434" s="283" t="s">
        <v>2574</v>
      </c>
      <c r="E434" s="283" t="s">
        <v>798</v>
      </c>
      <c r="F434" s="249" t="s">
        <v>13577</v>
      </c>
      <c r="G434" s="249"/>
      <c r="H434" s="283" t="s">
        <v>1807</v>
      </c>
      <c r="I434" s="283" t="s">
        <v>1807</v>
      </c>
      <c r="J434" s="250" t="str">
        <f t="shared" si="40"/>
        <v>TinOperaciones Metalurgicas S.A.</v>
      </c>
      <c r="K434" s="250" t="str">
        <f t="shared" si="41"/>
        <v>TinOperaciones Metalurgicas S.A.</v>
      </c>
    </row>
    <row r="435" spans="1:11">
      <c r="A435" s="283" t="s">
        <v>1154</v>
      </c>
      <c r="B435" s="283" t="s">
        <v>14156</v>
      </c>
      <c r="C435" s="283" t="s">
        <v>14155</v>
      </c>
      <c r="D435" s="283" t="s">
        <v>2574</v>
      </c>
      <c r="E435" s="283" t="s">
        <v>798</v>
      </c>
      <c r="F435" s="249" t="s">
        <v>13577</v>
      </c>
      <c r="G435" s="249"/>
      <c r="H435" s="283" t="s">
        <v>1807</v>
      </c>
      <c r="I435" s="283" t="s">
        <v>1807</v>
      </c>
      <c r="J435" s="250" t="str">
        <f t="shared" si="40"/>
        <v>TinOperaciones Metalúrgicas S.A.</v>
      </c>
      <c r="K435" s="250" t="str">
        <f t="shared" si="41"/>
        <v>TinOperaciones Metalúrgicas S.A.</v>
      </c>
    </row>
    <row r="436" spans="1:11">
      <c r="A436" s="283" t="s">
        <v>1154</v>
      </c>
      <c r="B436" s="283" t="s">
        <v>13269</v>
      </c>
      <c r="C436" s="283" t="s">
        <v>13269</v>
      </c>
      <c r="D436" s="283" t="s">
        <v>1137</v>
      </c>
      <c r="E436" s="283" t="s">
        <v>13270</v>
      </c>
      <c r="F436" s="249" t="s">
        <v>13577</v>
      </c>
      <c r="G436" s="249"/>
      <c r="H436" s="283" t="s">
        <v>8558</v>
      </c>
      <c r="I436" s="283" t="s">
        <v>8558</v>
      </c>
      <c r="J436" s="250" t="str">
        <f t="shared" si="40"/>
        <v>TinPongpipat Company Limited</v>
      </c>
      <c r="K436" s="250" t="str">
        <f t="shared" si="41"/>
        <v>TinPongpipat Company Limited</v>
      </c>
    </row>
    <row r="437" spans="1:11">
      <c r="A437" s="283" t="s">
        <v>1154</v>
      </c>
      <c r="B437" s="283" t="s">
        <v>14157</v>
      </c>
      <c r="C437" s="283" t="s">
        <v>14157</v>
      </c>
      <c r="D437" s="283" t="s">
        <v>1129</v>
      </c>
      <c r="E437" s="283" t="s">
        <v>14158</v>
      </c>
      <c r="F437" s="249" t="s">
        <v>13577</v>
      </c>
      <c r="G437" s="249"/>
      <c r="H437" s="283" t="s">
        <v>14185</v>
      </c>
      <c r="I437" s="283" t="s">
        <v>6355</v>
      </c>
      <c r="J437" s="250" t="str">
        <f t="shared" si="40"/>
        <v>TinPrecious Minerals and Smelting Limited</v>
      </c>
      <c r="K437" s="250" t="str">
        <f t="shared" si="41"/>
        <v>TinPrecious Minerals and Smelting Limited</v>
      </c>
    </row>
    <row r="438" spans="1:11">
      <c r="A438" s="283" t="s">
        <v>1154</v>
      </c>
      <c r="B438" s="283" t="s">
        <v>867</v>
      </c>
      <c r="C438" s="283" t="s">
        <v>867</v>
      </c>
      <c r="D438" s="283" t="s">
        <v>1128</v>
      </c>
      <c r="E438" s="283" t="s">
        <v>799</v>
      </c>
      <c r="F438" s="249" t="s">
        <v>13577</v>
      </c>
      <c r="G438" s="249"/>
      <c r="H438" s="283" t="s">
        <v>1805</v>
      </c>
      <c r="I438" s="283" t="s">
        <v>13183</v>
      </c>
      <c r="J438" s="250" t="str">
        <f t="shared" si="40"/>
        <v>TinPT Artha Cipta Langgeng</v>
      </c>
      <c r="K438" s="250" t="str">
        <f t="shared" si="41"/>
        <v>TinPT Artha Cipta Langgeng</v>
      </c>
    </row>
    <row r="439" spans="1:11">
      <c r="A439" s="283" t="s">
        <v>1154</v>
      </c>
      <c r="B439" s="283" t="s">
        <v>1426</v>
      </c>
      <c r="C439" s="283" t="s">
        <v>1426</v>
      </c>
      <c r="D439" s="283" t="s">
        <v>1128</v>
      </c>
      <c r="E439" s="283" t="s">
        <v>1427</v>
      </c>
      <c r="F439" s="249" t="s">
        <v>13577</v>
      </c>
      <c r="G439" s="249"/>
      <c r="H439" s="283" t="s">
        <v>1805</v>
      </c>
      <c r="I439" s="283" t="s">
        <v>13183</v>
      </c>
      <c r="J439" s="250" t="str">
        <f t="shared" si="40"/>
        <v>TinPT ATD Makmur Mandiri Jaya</v>
      </c>
      <c r="K439" s="250" t="str">
        <f t="shared" si="41"/>
        <v>TinPT ATD Makmur Mandiri Jaya</v>
      </c>
    </row>
    <row r="440" spans="1:11">
      <c r="A440" s="283" t="s">
        <v>1154</v>
      </c>
      <c r="B440" s="283" t="s">
        <v>13271</v>
      </c>
      <c r="C440" s="283" t="s">
        <v>13271</v>
      </c>
      <c r="D440" s="283" t="s">
        <v>1128</v>
      </c>
      <c r="E440" s="283" t="s">
        <v>14413</v>
      </c>
      <c r="F440" s="249" t="s">
        <v>13577</v>
      </c>
      <c r="G440" s="249"/>
      <c r="H440" s="283" t="s">
        <v>14250</v>
      </c>
      <c r="I440" s="283" t="s">
        <v>13183</v>
      </c>
      <c r="J440" s="250" t="str">
        <f t="shared" si="40"/>
        <v>TinPT Bangka Serumpun</v>
      </c>
      <c r="K440" s="250" t="str">
        <f t="shared" si="41"/>
        <v>TinPT Bangka Serumpun</v>
      </c>
    </row>
    <row r="441" spans="1:11">
      <c r="A441" s="283" t="s">
        <v>1154</v>
      </c>
      <c r="B441" s="283" t="s">
        <v>643</v>
      </c>
      <c r="C441" s="283" t="s">
        <v>643</v>
      </c>
      <c r="D441" s="283" t="s">
        <v>1128</v>
      </c>
      <c r="E441" s="283" t="s">
        <v>800</v>
      </c>
      <c r="F441" s="249" t="s">
        <v>13577</v>
      </c>
      <c r="G441" s="249"/>
      <c r="H441" s="283" t="s">
        <v>1805</v>
      </c>
      <c r="I441" s="283" t="s">
        <v>13183</v>
      </c>
      <c r="J441" s="250" t="str">
        <f t="shared" si="40"/>
        <v>TinPT Mitra Stania Prima</v>
      </c>
      <c r="K441" s="250" t="str">
        <f t="shared" si="41"/>
        <v>TinPT Mitra Stania Prima</v>
      </c>
    </row>
    <row r="442" spans="1:11">
      <c r="A442" s="283" t="s">
        <v>1154</v>
      </c>
      <c r="B442" s="283" t="s">
        <v>14225</v>
      </c>
      <c r="C442" s="283" t="s">
        <v>14225</v>
      </c>
      <c r="D442" s="283" t="s">
        <v>1128</v>
      </c>
      <c r="E442" s="283" t="s">
        <v>14241</v>
      </c>
      <c r="F442" s="249" t="s">
        <v>13577</v>
      </c>
      <c r="G442" s="249"/>
      <c r="H442" s="283" t="s">
        <v>14250</v>
      </c>
      <c r="I442" s="283" t="s">
        <v>14250</v>
      </c>
      <c r="J442" s="250" t="str">
        <f t="shared" si="40"/>
        <v>TinPT Mitra Sukses Globalindo</v>
      </c>
      <c r="K442" s="250" t="str">
        <f t="shared" si="41"/>
        <v>TinPT Mitra Sukses Globalindo</v>
      </c>
    </row>
    <row r="443" spans="1:11">
      <c r="A443" s="283" t="s">
        <v>1154</v>
      </c>
      <c r="B443" s="283" t="s">
        <v>2262</v>
      </c>
      <c r="C443" s="283" t="s">
        <v>2262</v>
      </c>
      <c r="D443" s="283" t="s">
        <v>1128</v>
      </c>
      <c r="E443" s="283" t="s">
        <v>801</v>
      </c>
      <c r="F443" s="249" t="s">
        <v>13577</v>
      </c>
      <c r="G443" s="249"/>
      <c r="H443" s="283" t="s">
        <v>1805</v>
      </c>
      <c r="I443" s="283" t="s">
        <v>13183</v>
      </c>
      <c r="J443" s="250" t="str">
        <f t="shared" si="40"/>
        <v>TinPT Refined Bangka Tin</v>
      </c>
      <c r="K443" s="250" t="str">
        <f t="shared" si="41"/>
        <v>TinPT Refined Bangka Tin</v>
      </c>
    </row>
    <row r="444" spans="1:11">
      <c r="A444" s="283" t="s">
        <v>1154</v>
      </c>
      <c r="B444" s="283" t="s">
        <v>1055</v>
      </c>
      <c r="C444" s="283" t="s">
        <v>14152</v>
      </c>
      <c r="D444" s="283" t="s">
        <v>1128</v>
      </c>
      <c r="E444" s="283" t="s">
        <v>824</v>
      </c>
      <c r="F444" s="249" t="s">
        <v>13577</v>
      </c>
      <c r="G444" s="249"/>
      <c r="H444" s="283" t="s">
        <v>1832</v>
      </c>
      <c r="I444" s="283" t="s">
        <v>6250</v>
      </c>
      <c r="J444" s="250" t="str">
        <f t="shared" si="40"/>
        <v>TinPT Tambang Timah</v>
      </c>
      <c r="K444" s="250" t="str">
        <f t="shared" si="41"/>
        <v>TinPT Tambang Timah</v>
      </c>
    </row>
    <row r="445" spans="1:11">
      <c r="A445" s="283" t="s">
        <v>1154</v>
      </c>
      <c r="B445" s="283" t="s">
        <v>14152</v>
      </c>
      <c r="C445" s="283" t="s">
        <v>14152</v>
      </c>
      <c r="D445" s="283" t="s">
        <v>1128</v>
      </c>
      <c r="E445" s="283" t="s">
        <v>824</v>
      </c>
      <c r="F445" s="249" t="s">
        <v>13577</v>
      </c>
      <c r="G445" s="249"/>
      <c r="H445" s="283" t="s">
        <v>1832</v>
      </c>
      <c r="I445" s="283" t="s">
        <v>6250</v>
      </c>
      <c r="J445" s="250" t="str">
        <f t="shared" si="40"/>
        <v>TinPT Timah Tbk Kundur</v>
      </c>
      <c r="K445" s="250" t="str">
        <f t="shared" si="41"/>
        <v>TinPT Timah Tbk Kundur</v>
      </c>
    </row>
    <row r="446" spans="1:11">
      <c r="A446" s="283" t="s">
        <v>1154</v>
      </c>
      <c r="B446" s="283" t="s">
        <v>14151</v>
      </c>
      <c r="C446" s="283" t="s">
        <v>14151</v>
      </c>
      <c r="D446" s="283" t="s">
        <v>1128</v>
      </c>
      <c r="E446" s="283" t="s">
        <v>802</v>
      </c>
      <c r="F446" s="249" t="s">
        <v>13577</v>
      </c>
      <c r="G446" s="249"/>
      <c r="H446" s="283" t="s">
        <v>1834</v>
      </c>
      <c r="I446" s="283" t="s">
        <v>13183</v>
      </c>
      <c r="J446" s="250" t="str">
        <f t="shared" si="40"/>
        <v>TinPT Timah Tbk Mentok</v>
      </c>
      <c r="K446" s="250" t="str">
        <f t="shared" si="41"/>
        <v>TinPT Timah Tbk Mentok</v>
      </c>
    </row>
    <row r="447" spans="1:11">
      <c r="A447" s="283" t="s">
        <v>1154</v>
      </c>
      <c r="B447" s="283" t="s">
        <v>2676</v>
      </c>
      <c r="C447" s="283" t="s">
        <v>12761</v>
      </c>
      <c r="D447" s="283" t="s">
        <v>1119</v>
      </c>
      <c r="E447" s="283" t="s">
        <v>1855</v>
      </c>
      <c r="F447" s="249" t="s">
        <v>13577</v>
      </c>
      <c r="G447" s="249"/>
      <c r="H447" s="283" t="s">
        <v>1757</v>
      </c>
      <c r="I447" s="283" t="s">
        <v>1796</v>
      </c>
      <c r="J447" s="250" t="str">
        <f t="shared" si="40"/>
        <v>TinResind Ind e Com Ltda.</v>
      </c>
      <c r="K447" s="250" t="str">
        <f t="shared" si="41"/>
        <v>TinResind Ind e Com Ltda.</v>
      </c>
    </row>
    <row r="448" spans="1:11">
      <c r="A448" s="283" t="s">
        <v>1154</v>
      </c>
      <c r="B448" s="283" t="s">
        <v>12761</v>
      </c>
      <c r="C448" s="283" t="s">
        <v>12761</v>
      </c>
      <c r="D448" s="283" t="s">
        <v>1119</v>
      </c>
      <c r="E448" s="283" t="s">
        <v>1855</v>
      </c>
      <c r="F448" s="249" t="s">
        <v>13577</v>
      </c>
      <c r="G448" s="249"/>
      <c r="H448" s="283" t="s">
        <v>1757</v>
      </c>
      <c r="I448" s="283" t="s">
        <v>1796</v>
      </c>
      <c r="J448" s="250" t="str">
        <f t="shared" si="40"/>
        <v>TinResind Industria e Comercio Ltda.</v>
      </c>
      <c r="K448" s="250" t="str">
        <f t="shared" si="41"/>
        <v>TinResind Industria e Comercio Ltda.</v>
      </c>
    </row>
    <row r="449" spans="1:11">
      <c r="A449" s="283" t="s">
        <v>1154</v>
      </c>
      <c r="B449" s="283" t="s">
        <v>2329</v>
      </c>
      <c r="C449" s="283" t="s">
        <v>12761</v>
      </c>
      <c r="D449" s="283" t="s">
        <v>1119</v>
      </c>
      <c r="E449" s="283" t="s">
        <v>1855</v>
      </c>
      <c r="F449" s="249" t="s">
        <v>13577</v>
      </c>
      <c r="G449" s="249"/>
      <c r="H449" s="283" t="s">
        <v>1757</v>
      </c>
      <c r="I449" s="283" t="s">
        <v>1796</v>
      </c>
      <c r="J449" s="250" t="str">
        <f t="shared" si="40"/>
        <v>TinResind Indústria e Comércio Ltda.</v>
      </c>
      <c r="K449" s="250" t="str">
        <f t="shared" si="41"/>
        <v>TinResind Indústria e Comércio Ltda.</v>
      </c>
    </row>
    <row r="450" spans="1:11">
      <c r="A450" s="283" t="s">
        <v>1154</v>
      </c>
      <c r="B450" s="283" t="s">
        <v>803</v>
      </c>
      <c r="C450" s="283" t="s">
        <v>803</v>
      </c>
      <c r="D450" s="283" t="s">
        <v>2575</v>
      </c>
      <c r="E450" s="283" t="s">
        <v>804</v>
      </c>
      <c r="F450" s="249" t="s">
        <v>13577</v>
      </c>
      <c r="G450" s="249"/>
      <c r="H450" s="283" t="s">
        <v>14186</v>
      </c>
      <c r="I450" s="283" t="s">
        <v>1736</v>
      </c>
      <c r="J450" s="250" t="str">
        <f t="shared" si="40"/>
        <v>TinRui Da Hung</v>
      </c>
      <c r="K450" s="250" t="str">
        <f t="shared" si="41"/>
        <v>TinRui Da Hung</v>
      </c>
    </row>
    <row r="451" spans="1:11">
      <c r="A451" s="283" t="s">
        <v>1154</v>
      </c>
      <c r="B451" s="283" t="s">
        <v>2467</v>
      </c>
      <c r="C451" s="283" t="s">
        <v>2249</v>
      </c>
      <c r="D451" s="283" t="s">
        <v>1123</v>
      </c>
      <c r="E451" s="283" t="s">
        <v>789</v>
      </c>
      <c r="F451" s="249" t="s">
        <v>13577</v>
      </c>
      <c r="G451" s="249"/>
      <c r="H451" s="283" t="s">
        <v>1812</v>
      </c>
      <c r="I451" s="283" t="s">
        <v>13966</v>
      </c>
      <c r="J451" s="250" t="str">
        <f t="shared" si="40"/>
        <v>TinShunda Huichang Kam Tin Co., Ltd.</v>
      </c>
      <c r="K451" s="250" t="str">
        <f t="shared" si="41"/>
        <v>TinShunda Huichang Kam Tin Co., Ltd.</v>
      </c>
    </row>
    <row r="452" spans="1:11">
      <c r="A452" s="283" t="s">
        <v>1154</v>
      </c>
      <c r="B452" s="283" t="s">
        <v>2346</v>
      </c>
      <c r="C452" s="283" t="s">
        <v>2471</v>
      </c>
      <c r="D452" s="283" t="s">
        <v>1123</v>
      </c>
      <c r="E452" s="283" t="s">
        <v>809</v>
      </c>
      <c r="F452" s="249" t="s">
        <v>13577</v>
      </c>
      <c r="G452" s="249"/>
      <c r="H452" s="283" t="s">
        <v>2590</v>
      </c>
      <c r="I452" s="283" t="s">
        <v>13975</v>
      </c>
      <c r="J452" s="250" t="str">
        <f t="shared" si="40"/>
        <v>TinSmelting Branch of Yunnan Tin Company Ltd</v>
      </c>
      <c r="K452" s="250" t="str">
        <f t="shared" si="41"/>
        <v>TinSmelting Branch of Yunnan Tin Company Ltd</v>
      </c>
    </row>
    <row r="453" spans="1:11">
      <c r="A453" s="283" t="s">
        <v>1154</v>
      </c>
      <c r="B453" s="283" t="s">
        <v>2267</v>
      </c>
      <c r="C453" s="283" t="s">
        <v>2267</v>
      </c>
      <c r="D453" s="283" t="s">
        <v>1119</v>
      </c>
      <c r="E453" s="283" t="s">
        <v>805</v>
      </c>
      <c r="F453" s="249" t="s">
        <v>13577</v>
      </c>
      <c r="G453" s="249"/>
      <c r="H453" s="283" t="s">
        <v>1835</v>
      </c>
      <c r="I453" s="283" t="s">
        <v>1708</v>
      </c>
      <c r="J453" s="250" t="str">
        <f t="shared" si="40"/>
        <v>TinSoft Metais Ltda.</v>
      </c>
      <c r="K453" s="250" t="str">
        <f t="shared" si="41"/>
        <v>TinSoft Metais Ltda.</v>
      </c>
    </row>
    <row r="454" spans="1:11">
      <c r="A454" s="283" t="s">
        <v>1154</v>
      </c>
      <c r="B454" s="283" t="s">
        <v>2679</v>
      </c>
      <c r="C454" s="283" t="s">
        <v>2679</v>
      </c>
      <c r="D454" s="283" t="s">
        <v>1119</v>
      </c>
      <c r="E454" s="283" t="s">
        <v>2680</v>
      </c>
      <c r="F454" s="249" t="s">
        <v>13577</v>
      </c>
      <c r="G454" s="249"/>
      <c r="H454" s="283" t="s">
        <v>2692</v>
      </c>
      <c r="I454" s="283" t="s">
        <v>1708</v>
      </c>
      <c r="J454" s="250" t="str">
        <f t="shared" si="40"/>
        <v>TinSuper Ligas</v>
      </c>
      <c r="K454" s="250" t="str">
        <f t="shared" si="41"/>
        <v>TinSuper Ligas</v>
      </c>
    </row>
    <row r="455" spans="1:11">
      <c r="A455" s="283" t="s">
        <v>1154</v>
      </c>
      <c r="B455" s="283" t="s">
        <v>14159</v>
      </c>
      <c r="C455" s="283" t="s">
        <v>14159</v>
      </c>
      <c r="D455" s="283" t="s">
        <v>915</v>
      </c>
      <c r="E455" s="283" t="s">
        <v>14160</v>
      </c>
      <c r="F455" s="249" t="s">
        <v>13577</v>
      </c>
      <c r="G455" s="249"/>
      <c r="H455" s="283" t="s">
        <v>14187</v>
      </c>
      <c r="I455" s="283" t="s">
        <v>12459</v>
      </c>
      <c r="J455" s="250" t="str">
        <f t="shared" si="40"/>
        <v>TinThai Nguyen Mining and Metallurgy Co., Ltd.</v>
      </c>
      <c r="K455" s="250" t="str">
        <f t="shared" si="41"/>
        <v>TinThai Nguyen Mining and Metallurgy Co., Ltd.</v>
      </c>
    </row>
    <row r="456" spans="1:11">
      <c r="A456" s="283" t="s">
        <v>1154</v>
      </c>
      <c r="B456" s="283" t="s">
        <v>44</v>
      </c>
      <c r="C456" s="283" t="s">
        <v>1054</v>
      </c>
      <c r="D456" s="283" t="s">
        <v>911</v>
      </c>
      <c r="E456" s="283" t="s">
        <v>806</v>
      </c>
      <c r="F456" s="249" t="s">
        <v>13577</v>
      </c>
      <c r="G456" s="249"/>
      <c r="H456" s="283" t="s">
        <v>1836</v>
      </c>
      <c r="I456" s="283" t="s">
        <v>1837</v>
      </c>
      <c r="J456" s="250" t="str">
        <f t="shared" si="40"/>
        <v>TinThai Solder Industry Corp., Ltd.</v>
      </c>
      <c r="K456" s="250" t="str">
        <f t="shared" si="41"/>
        <v>TinThai Solder Industry Corp., Ltd.</v>
      </c>
    </row>
    <row r="457" spans="1:11">
      <c r="A457" s="283" t="s">
        <v>1154</v>
      </c>
      <c r="B457" s="283" t="s">
        <v>1838</v>
      </c>
      <c r="C457" s="283" t="s">
        <v>1054</v>
      </c>
      <c r="D457" s="283" t="s">
        <v>911</v>
      </c>
      <c r="E457" s="283" t="s">
        <v>806</v>
      </c>
      <c r="F457" s="249" t="s">
        <v>13577</v>
      </c>
      <c r="G457" s="249"/>
      <c r="H457" s="283" t="s">
        <v>1836</v>
      </c>
      <c r="I457" s="283" t="s">
        <v>1837</v>
      </c>
      <c r="J457" s="250" t="str">
        <f t="shared" ref="J457" si="42">A457&amp;B457</f>
        <v>TinThailand Smelting &amp; Refining Co Ltd</v>
      </c>
      <c r="K457" s="250" t="str">
        <f t="shared" ref="K457" si="43">A457&amp;B457</f>
        <v>TinThailand Smelting &amp; Refining Co Ltd</v>
      </c>
    </row>
    <row r="458" spans="1:11">
      <c r="A458" s="283" t="s">
        <v>1154</v>
      </c>
      <c r="B458" s="283" t="s">
        <v>1054</v>
      </c>
      <c r="C458" s="283" t="s">
        <v>1054</v>
      </c>
      <c r="D458" s="283" t="s">
        <v>911</v>
      </c>
      <c r="E458" s="283" t="s">
        <v>806</v>
      </c>
      <c r="F458" s="249" t="s">
        <v>13577</v>
      </c>
      <c r="G458" s="249"/>
      <c r="H458" s="283" t="s">
        <v>1836</v>
      </c>
      <c r="I458" s="283" t="s">
        <v>1837</v>
      </c>
      <c r="J458" s="250" t="str">
        <f t="shared" ref="J458:J489" si="44">A458&amp;B458</f>
        <v>TinThaisarco</v>
      </c>
      <c r="K458" s="250" t="str">
        <f t="shared" ref="K458:K489" si="45">A458&amp;B458</f>
        <v>TinThaisarco</v>
      </c>
    </row>
    <row r="459" spans="1:11">
      <c r="A459" s="283" t="s">
        <v>1154</v>
      </c>
      <c r="B459" s="283" t="s">
        <v>1841</v>
      </c>
      <c r="C459" s="283" t="s">
        <v>1839</v>
      </c>
      <c r="D459" s="283" t="s">
        <v>1123</v>
      </c>
      <c r="E459" s="283" t="s">
        <v>1840</v>
      </c>
      <c r="F459" s="249" t="s">
        <v>13577</v>
      </c>
      <c r="G459" s="249"/>
      <c r="H459" s="283" t="s">
        <v>2590</v>
      </c>
      <c r="I459" s="283" t="s">
        <v>13975</v>
      </c>
      <c r="J459" s="250" t="str">
        <f t="shared" si="44"/>
        <v>TinThe Gejiu cloud new colored electrolytic</v>
      </c>
      <c r="K459" s="250" t="str">
        <f t="shared" si="45"/>
        <v>TinThe Gejiu cloud new colored electrolytic</v>
      </c>
    </row>
    <row r="460" spans="1:11">
      <c r="A460" s="283" t="s">
        <v>1154</v>
      </c>
      <c r="B460" s="283" t="s">
        <v>45</v>
      </c>
      <c r="C460" s="283" t="s">
        <v>2471</v>
      </c>
      <c r="D460" s="283" t="s">
        <v>1123</v>
      </c>
      <c r="E460" s="283" t="s">
        <v>809</v>
      </c>
      <c r="F460" s="249" t="s">
        <v>13577</v>
      </c>
      <c r="G460" s="249"/>
      <c r="H460" s="283" t="s">
        <v>2590</v>
      </c>
      <c r="I460" s="283" t="s">
        <v>13975</v>
      </c>
      <c r="J460" s="250" t="str">
        <f t="shared" si="44"/>
        <v>TinTin Products Manufacturing Co.LTD. of YTCL</v>
      </c>
      <c r="K460" s="250" t="str">
        <f t="shared" si="45"/>
        <v>TinTin Products Manufacturing Co.LTD. of YTCL</v>
      </c>
    </row>
    <row r="461" spans="1:11">
      <c r="A461" s="283" t="s">
        <v>1154</v>
      </c>
      <c r="B461" s="283" t="s">
        <v>13520</v>
      </c>
      <c r="C461" s="283" t="s">
        <v>13520</v>
      </c>
      <c r="D461" s="283" t="s">
        <v>2576</v>
      </c>
      <c r="E461" s="283" t="s">
        <v>13521</v>
      </c>
      <c r="F461" s="249" t="s">
        <v>13577</v>
      </c>
      <c r="G461" s="249"/>
      <c r="H461" s="283" t="s">
        <v>13522</v>
      </c>
      <c r="I461" s="283" t="s">
        <v>1774</v>
      </c>
      <c r="J461" s="250" t="str">
        <f t="shared" si="44"/>
        <v>TinTin Technology &amp; Refining</v>
      </c>
      <c r="K461" s="250" t="str">
        <f t="shared" si="45"/>
        <v>TinTin Technology &amp; Refining</v>
      </c>
    </row>
    <row r="462" spans="1:11">
      <c r="A462" s="283" t="s">
        <v>1154</v>
      </c>
      <c r="B462" s="283" t="s">
        <v>1823</v>
      </c>
      <c r="C462" s="283" t="s">
        <v>12757</v>
      </c>
      <c r="D462" s="283" t="s">
        <v>1119</v>
      </c>
      <c r="E462" s="283" t="s">
        <v>793</v>
      </c>
      <c r="F462" s="249" t="s">
        <v>13577</v>
      </c>
      <c r="G462" s="249"/>
      <c r="H462" s="283" t="s">
        <v>1822</v>
      </c>
      <c r="I462" s="283" t="s">
        <v>1708</v>
      </c>
      <c r="J462" s="250" t="str">
        <f t="shared" si="44"/>
        <v>TinToboca/ Paranapenema</v>
      </c>
      <c r="K462" s="250" t="str">
        <f t="shared" si="45"/>
        <v>TinToboca/ Paranapenema</v>
      </c>
    </row>
    <row r="463" spans="1:11">
      <c r="A463" s="283" t="s">
        <v>1154</v>
      </c>
      <c r="B463" s="283" t="s">
        <v>1852</v>
      </c>
      <c r="C463" s="283" t="s">
        <v>1852</v>
      </c>
      <c r="D463" s="283" t="s">
        <v>915</v>
      </c>
      <c r="E463" s="283" t="s">
        <v>1853</v>
      </c>
      <c r="F463" s="249" t="s">
        <v>13577</v>
      </c>
      <c r="G463" s="249"/>
      <c r="H463" s="283" t="s">
        <v>1854</v>
      </c>
      <c r="I463" s="283" t="s">
        <v>12481</v>
      </c>
      <c r="J463" s="250" t="str">
        <f t="shared" si="44"/>
        <v>TinTuyen Quang Non-Ferrous Metals Joint Stock Company</v>
      </c>
      <c r="K463" s="250" t="str">
        <f t="shared" si="45"/>
        <v>TinTuyen Quang Non-Ferrous Metals Joint Stock Company</v>
      </c>
    </row>
    <row r="464" spans="1:11">
      <c r="A464" s="283" t="s">
        <v>1154</v>
      </c>
      <c r="B464" s="283" t="s">
        <v>2347</v>
      </c>
      <c r="C464" s="283" t="s">
        <v>14152</v>
      </c>
      <c r="D464" s="283" t="s">
        <v>1128</v>
      </c>
      <c r="E464" s="283" t="s">
        <v>824</v>
      </c>
      <c r="F464" s="249" t="s">
        <v>13577</v>
      </c>
      <c r="G464" s="249"/>
      <c r="H464" s="283" t="s">
        <v>1832</v>
      </c>
      <c r="I464" s="283" t="s">
        <v>6250</v>
      </c>
      <c r="J464" s="250" t="str">
        <f t="shared" si="44"/>
        <v>TinUnit Timah Kundur PT Tambang</v>
      </c>
      <c r="K464" s="250" t="str">
        <f t="shared" si="45"/>
        <v>TinUnit Timah Kundur PT Tambang</v>
      </c>
    </row>
    <row r="465" spans="1:11">
      <c r="A465" s="283" t="s">
        <v>1154</v>
      </c>
      <c r="B465" s="283" t="s">
        <v>2681</v>
      </c>
      <c r="C465" s="283" t="s">
        <v>2681</v>
      </c>
      <c r="D465" s="283" t="s">
        <v>1119</v>
      </c>
      <c r="E465" s="283" t="s">
        <v>807</v>
      </c>
      <c r="F465" s="249" t="s">
        <v>13577</v>
      </c>
      <c r="G465" s="249"/>
      <c r="H465" s="283" t="s">
        <v>1804</v>
      </c>
      <c r="I465" s="283" t="s">
        <v>1808</v>
      </c>
      <c r="J465" s="250" t="str">
        <f t="shared" si="44"/>
        <v>TinWhite Solder Metalurgia e Mineracao Ltda.</v>
      </c>
      <c r="K465" s="250" t="str">
        <f t="shared" si="45"/>
        <v>TinWhite Solder Metalurgia e Mineracao Ltda.</v>
      </c>
    </row>
    <row r="466" spans="1:11">
      <c r="A466" s="283" t="s">
        <v>1154</v>
      </c>
      <c r="B466" s="283" t="s">
        <v>52</v>
      </c>
      <c r="C466" s="283" t="s">
        <v>2681</v>
      </c>
      <c r="D466" s="283" t="s">
        <v>1119</v>
      </c>
      <c r="E466" s="283" t="s">
        <v>807</v>
      </c>
      <c r="F466" s="249" t="s">
        <v>13577</v>
      </c>
      <c r="G466" s="249"/>
      <c r="H466" s="283" t="s">
        <v>1804</v>
      </c>
      <c r="I466" s="283" t="s">
        <v>1808</v>
      </c>
      <c r="J466" s="250" t="str">
        <f t="shared" si="44"/>
        <v>TinWhite Solder Metalurgia e Mineração Ltda.</v>
      </c>
      <c r="K466" s="250" t="str">
        <f t="shared" si="45"/>
        <v>TinWhite Solder Metalurgia e Mineração Ltda.</v>
      </c>
    </row>
    <row r="467" spans="1:11">
      <c r="A467" s="283" t="s">
        <v>1154</v>
      </c>
      <c r="B467" s="283" t="s">
        <v>1843</v>
      </c>
      <c r="C467" s="283" t="s">
        <v>2681</v>
      </c>
      <c r="D467" s="283" t="s">
        <v>1119</v>
      </c>
      <c r="E467" s="283" t="s">
        <v>807</v>
      </c>
      <c r="F467" s="249" t="s">
        <v>13577</v>
      </c>
      <c r="G467" s="249"/>
      <c r="H467" s="283" t="s">
        <v>1804</v>
      </c>
      <c r="I467" s="283" t="s">
        <v>1808</v>
      </c>
      <c r="J467" s="250" t="str">
        <f t="shared" si="44"/>
        <v>TinWhite Solder Metalurgica</v>
      </c>
      <c r="K467" s="250" t="str">
        <f t="shared" si="45"/>
        <v>TinWhite Solder Metalurgica</v>
      </c>
    </row>
    <row r="468" spans="1:11">
      <c r="A468" s="283" t="s">
        <v>1154</v>
      </c>
      <c r="B468" s="283" t="s">
        <v>1818</v>
      </c>
      <c r="C468" s="283" t="s">
        <v>1350</v>
      </c>
      <c r="D468" s="283" t="s">
        <v>1123</v>
      </c>
      <c r="E468" s="283" t="s">
        <v>791</v>
      </c>
      <c r="F468" s="249" t="s">
        <v>13577</v>
      </c>
      <c r="G468" s="249"/>
      <c r="H468" s="283" t="s">
        <v>1814</v>
      </c>
      <c r="I468" s="283" t="s">
        <v>13950</v>
      </c>
      <c r="J468" s="250" t="str">
        <f t="shared" si="44"/>
        <v>TinXiHai - Liuzhou China Tin Group Co ltd</v>
      </c>
      <c r="K468" s="250" t="str">
        <f t="shared" si="45"/>
        <v>TinXiHai - Liuzhou China Tin Group Co ltd</v>
      </c>
    </row>
    <row r="469" spans="1:11">
      <c r="A469" s="283" t="s">
        <v>1154</v>
      </c>
      <c r="B469" s="283" t="s">
        <v>1046</v>
      </c>
      <c r="C469" s="283" t="s">
        <v>2471</v>
      </c>
      <c r="D469" s="283" t="s">
        <v>1123</v>
      </c>
      <c r="E469" s="283" t="s">
        <v>809</v>
      </c>
      <c r="F469" s="249" t="s">
        <v>13577</v>
      </c>
      <c r="G469" s="249"/>
      <c r="H469" s="283" t="s">
        <v>2590</v>
      </c>
      <c r="I469" s="283" t="s">
        <v>13975</v>
      </c>
      <c r="J469" s="250" t="str">
        <f t="shared" si="44"/>
        <v>TinYTCL</v>
      </c>
      <c r="K469" s="250" t="str">
        <f t="shared" si="45"/>
        <v>TinYTCL</v>
      </c>
    </row>
    <row r="470" spans="1:11">
      <c r="A470" s="283" t="s">
        <v>1154</v>
      </c>
      <c r="B470" s="283" t="s">
        <v>1842</v>
      </c>
      <c r="C470" s="283" t="s">
        <v>1839</v>
      </c>
      <c r="D470" s="283" t="s">
        <v>1123</v>
      </c>
      <c r="E470" s="283" t="s">
        <v>1840</v>
      </c>
      <c r="F470" s="249" t="s">
        <v>13577</v>
      </c>
      <c r="G470" s="249"/>
      <c r="H470" s="283" t="s">
        <v>2590</v>
      </c>
      <c r="I470" s="283" t="s">
        <v>13975</v>
      </c>
      <c r="J470" s="250" t="str">
        <f t="shared" si="44"/>
        <v>TinYunan Gejiu Yunxin Electrolyze Limited</v>
      </c>
      <c r="K470" s="250" t="str">
        <f t="shared" si="45"/>
        <v>TinYunan Gejiu Yunxin Electrolyze Limited</v>
      </c>
    </row>
    <row r="471" spans="1:11">
      <c r="A471" s="283" t="s">
        <v>1154</v>
      </c>
      <c r="B471" s="283" t="s">
        <v>1844</v>
      </c>
      <c r="C471" s="283" t="s">
        <v>2273</v>
      </c>
      <c r="D471" s="283" t="s">
        <v>1123</v>
      </c>
      <c r="E471" s="283" t="s">
        <v>808</v>
      </c>
      <c r="F471" s="249" t="s">
        <v>13577</v>
      </c>
      <c r="G471" s="249"/>
      <c r="H471" s="283" t="s">
        <v>2590</v>
      </c>
      <c r="I471" s="283" t="s">
        <v>13975</v>
      </c>
      <c r="J471" s="250" t="str">
        <f t="shared" si="44"/>
        <v>TinYunnan Adventure Co., Ltd.</v>
      </c>
      <c r="K471" s="250" t="str">
        <f t="shared" si="45"/>
        <v>TinYunnan Adventure Co., Ltd.</v>
      </c>
    </row>
    <row r="472" spans="1:11">
      <c r="A472" s="283" t="s">
        <v>1154</v>
      </c>
      <c r="B472" s="283" t="s">
        <v>2348</v>
      </c>
      <c r="C472" s="283" t="s">
        <v>2273</v>
      </c>
      <c r="D472" s="283" t="s">
        <v>1123</v>
      </c>
      <c r="E472" s="283" t="s">
        <v>808</v>
      </c>
      <c r="F472" s="249" t="s">
        <v>13577</v>
      </c>
      <c r="G472" s="249"/>
      <c r="H472" s="283" t="s">
        <v>2590</v>
      </c>
      <c r="I472" s="283" t="s">
        <v>13975</v>
      </c>
      <c r="J472" s="250" t="str">
        <f t="shared" si="44"/>
        <v>TinYunnan Chengfeng</v>
      </c>
      <c r="K472" s="250" t="str">
        <f t="shared" si="45"/>
        <v>TinYunnan Chengfeng</v>
      </c>
    </row>
    <row r="473" spans="1:11">
      <c r="A473" s="283" t="s">
        <v>1154</v>
      </c>
      <c r="B473" s="283" t="s">
        <v>2273</v>
      </c>
      <c r="C473" s="283" t="s">
        <v>2273</v>
      </c>
      <c r="D473" s="283" t="s">
        <v>1123</v>
      </c>
      <c r="E473" s="283" t="s">
        <v>808</v>
      </c>
      <c r="F473" s="249" t="s">
        <v>13577</v>
      </c>
      <c r="G473" s="249"/>
      <c r="H473" s="283" t="s">
        <v>2590</v>
      </c>
      <c r="I473" s="283" t="s">
        <v>13975</v>
      </c>
      <c r="J473" s="250" t="str">
        <f t="shared" si="44"/>
        <v>TinYunnan Chengfeng Non-ferrous Metals Co., Ltd.</v>
      </c>
      <c r="K473" s="250" t="str">
        <f t="shared" si="45"/>
        <v>TinYunnan Chengfeng Non-ferrous Metals Co., Ltd.</v>
      </c>
    </row>
    <row r="474" spans="1:11">
      <c r="A474" s="283" t="s">
        <v>1154</v>
      </c>
      <c r="B474" s="283" t="s">
        <v>2465</v>
      </c>
      <c r="C474" s="283" t="s">
        <v>1839</v>
      </c>
      <c r="D474" s="283" t="s">
        <v>1123</v>
      </c>
      <c r="E474" s="283" t="s">
        <v>1840</v>
      </c>
      <c r="F474" s="249" t="s">
        <v>13577</v>
      </c>
      <c r="G474" s="249"/>
      <c r="H474" s="283" t="s">
        <v>2590</v>
      </c>
      <c r="I474" s="283" t="s">
        <v>13975</v>
      </c>
      <c r="J474" s="250" t="str">
        <f t="shared" si="44"/>
        <v>TinYunNan Gejiu Yunxin Electrolyze Limited</v>
      </c>
      <c r="K474" s="250" t="str">
        <f t="shared" si="45"/>
        <v>TinYunNan Gejiu Yunxin Electrolyze Limited</v>
      </c>
    </row>
    <row r="475" spans="1:11">
      <c r="A475" s="283" t="s">
        <v>1154</v>
      </c>
      <c r="B475" s="283" t="s">
        <v>13613</v>
      </c>
      <c r="C475" s="283" t="s">
        <v>1811</v>
      </c>
      <c r="D475" s="283" t="s">
        <v>1123</v>
      </c>
      <c r="E475" s="283" t="s">
        <v>788</v>
      </c>
      <c r="F475" s="249" t="s">
        <v>13577</v>
      </c>
      <c r="G475" s="249"/>
      <c r="H475" s="283" t="s">
        <v>2590</v>
      </c>
      <c r="I475" s="283" t="s">
        <v>13975</v>
      </c>
      <c r="J475" s="250" t="str">
        <f t="shared" si="44"/>
        <v>TinYunnan Gejiu Zili Metallurgy Co. Ltd.</v>
      </c>
      <c r="K475" s="250" t="str">
        <f t="shared" si="45"/>
        <v>TinYunnan Gejiu Zili Metallurgy Co. Ltd.</v>
      </c>
    </row>
    <row r="476" spans="1:11">
      <c r="A476" s="283" t="s">
        <v>1154</v>
      </c>
      <c r="B476" s="283" t="s">
        <v>2682</v>
      </c>
      <c r="C476" s="283" t="s">
        <v>2273</v>
      </c>
      <c r="D476" s="283" t="s">
        <v>1123</v>
      </c>
      <c r="E476" s="283" t="s">
        <v>808</v>
      </c>
      <c r="F476" s="249" t="s">
        <v>13577</v>
      </c>
      <c r="G476" s="249"/>
      <c r="H476" s="283" t="s">
        <v>2590</v>
      </c>
      <c r="I476" s="283" t="s">
        <v>13975</v>
      </c>
      <c r="J476" s="250" t="str">
        <f t="shared" si="44"/>
        <v>TinYunnan ride non-ferrous metal co., LTD</v>
      </c>
      <c r="K476" s="250" t="str">
        <f t="shared" si="45"/>
        <v>TinYunnan ride non-ferrous metal co., LTD</v>
      </c>
    </row>
    <row r="477" spans="1:11">
      <c r="A477" s="283" t="s">
        <v>1154</v>
      </c>
      <c r="B477" s="283" t="s">
        <v>2471</v>
      </c>
      <c r="C477" s="283" t="s">
        <v>2471</v>
      </c>
      <c r="D477" s="283" t="s">
        <v>1123</v>
      </c>
      <c r="E477" s="283" t="s">
        <v>809</v>
      </c>
      <c r="F477" s="249" t="s">
        <v>13577</v>
      </c>
      <c r="G477" s="249"/>
      <c r="H477" s="283" t="s">
        <v>2590</v>
      </c>
      <c r="I477" s="283" t="s">
        <v>13975</v>
      </c>
      <c r="J477" s="250" t="str">
        <f t="shared" si="44"/>
        <v>TinYunnan Tin Company Limited</v>
      </c>
      <c r="K477" s="250" t="str">
        <f t="shared" si="45"/>
        <v>TinYunnan Tin Company Limited</v>
      </c>
    </row>
    <row r="478" spans="1:11">
      <c r="A478" s="283" t="s">
        <v>1154</v>
      </c>
      <c r="B478" s="283" t="s">
        <v>53</v>
      </c>
      <c r="C478" s="283" t="s">
        <v>2471</v>
      </c>
      <c r="D478" s="283" t="s">
        <v>1123</v>
      </c>
      <c r="E478" s="283" t="s">
        <v>809</v>
      </c>
      <c r="F478" s="249" t="s">
        <v>13577</v>
      </c>
      <c r="G478" s="249"/>
      <c r="H478" s="283" t="s">
        <v>2590</v>
      </c>
      <c r="I478" s="283" t="s">
        <v>13975</v>
      </c>
      <c r="J478" s="250" t="str">
        <f t="shared" si="44"/>
        <v>TinYunnan Tin Company, Ltd.</v>
      </c>
      <c r="K478" s="250" t="str">
        <f t="shared" si="45"/>
        <v>TinYunnan Tin Company, Ltd.</v>
      </c>
    </row>
    <row r="479" spans="1:11">
      <c r="A479" s="283" t="s">
        <v>1154</v>
      </c>
      <c r="B479" s="283" t="s">
        <v>1845</v>
      </c>
      <c r="C479" s="283" t="s">
        <v>2273</v>
      </c>
      <c r="D479" s="283" t="s">
        <v>1123</v>
      </c>
      <c r="E479" s="283" t="s">
        <v>808</v>
      </c>
      <c r="F479" s="249" t="s">
        <v>13577</v>
      </c>
      <c r="G479" s="249"/>
      <c r="H479" s="283" t="s">
        <v>2590</v>
      </c>
      <c r="I479" s="283" t="s">
        <v>13975</v>
      </c>
      <c r="J479" s="250" t="str">
        <f t="shared" si="44"/>
        <v>TinYunnan wind Nonferrous Metals Co., Ltd.</v>
      </c>
      <c r="K479" s="250" t="str">
        <f t="shared" si="45"/>
        <v>TinYunnan wind Nonferrous Metals Co., Ltd.</v>
      </c>
    </row>
    <row r="480" spans="1:11">
      <c r="A480" s="283" t="s">
        <v>1154</v>
      </c>
      <c r="B480" s="283" t="s">
        <v>2683</v>
      </c>
      <c r="C480" s="283" t="s">
        <v>2471</v>
      </c>
      <c r="D480" s="283" t="s">
        <v>1123</v>
      </c>
      <c r="E480" s="283" t="s">
        <v>809</v>
      </c>
      <c r="F480" s="249" t="s">
        <v>13577</v>
      </c>
      <c r="G480" s="249"/>
      <c r="H480" s="283" t="s">
        <v>2590</v>
      </c>
      <c r="I480" s="283" t="s">
        <v>13975</v>
      </c>
      <c r="J480" s="250" t="str">
        <f t="shared" si="44"/>
        <v>TinYunnan Xi YE</v>
      </c>
      <c r="K480" s="250" t="str">
        <f t="shared" si="45"/>
        <v>TinYunnan Xi YE</v>
      </c>
    </row>
    <row r="481" spans="1:11">
      <c r="A481" s="283" t="s">
        <v>1154</v>
      </c>
      <c r="B481" s="283" t="s">
        <v>14161</v>
      </c>
      <c r="C481" s="283" t="s">
        <v>14161</v>
      </c>
      <c r="D481" s="283" t="s">
        <v>1123</v>
      </c>
      <c r="E481" s="283" t="s">
        <v>14162</v>
      </c>
      <c r="F481" s="249" t="s">
        <v>13577</v>
      </c>
      <c r="G481" s="249"/>
      <c r="H481" s="283" t="s">
        <v>2590</v>
      </c>
      <c r="I481" s="283" t="s">
        <v>13975</v>
      </c>
      <c r="J481" s="250" t="str">
        <f t="shared" si="44"/>
        <v>TinYunnan Yunfan Non-ferrous Metals Co., Ltd.</v>
      </c>
      <c r="K481" s="250" t="str">
        <f t="shared" si="45"/>
        <v>TinYunnan Yunfan Non-ferrous Metals Co., Ltd.</v>
      </c>
    </row>
    <row r="482" spans="1:11">
      <c r="A482" s="283" t="s">
        <v>1154</v>
      </c>
      <c r="B482" s="283" t="s">
        <v>46</v>
      </c>
      <c r="C482" s="283" t="s">
        <v>2471</v>
      </c>
      <c r="D482" s="283" t="s">
        <v>1123</v>
      </c>
      <c r="E482" s="283" t="s">
        <v>809</v>
      </c>
      <c r="F482" s="249" t="s">
        <v>13577</v>
      </c>
      <c r="G482" s="249"/>
      <c r="H482" s="283" t="s">
        <v>2590</v>
      </c>
      <c r="I482" s="283" t="s">
        <v>13975</v>
      </c>
      <c r="J482" s="250" t="str">
        <f t="shared" si="44"/>
        <v>TinYuntinic Resources</v>
      </c>
      <c r="K482" s="250" t="str">
        <f t="shared" si="45"/>
        <v>TinYuntinic Resources</v>
      </c>
    </row>
    <row r="483" spans="1:11">
      <c r="A483" s="283" t="s">
        <v>1154</v>
      </c>
      <c r="B483" s="283" t="s">
        <v>2466</v>
      </c>
      <c r="C483" s="283" t="s">
        <v>1839</v>
      </c>
      <c r="D483" s="283" t="s">
        <v>1123</v>
      </c>
      <c r="E483" s="283" t="s">
        <v>1840</v>
      </c>
      <c r="F483" s="249" t="s">
        <v>13577</v>
      </c>
      <c r="G483" s="249"/>
      <c r="H483" s="283" t="s">
        <v>2590</v>
      </c>
      <c r="I483" s="283" t="s">
        <v>13975</v>
      </c>
      <c r="J483" s="250" t="str">
        <f t="shared" si="44"/>
        <v>TinYUNXIN colored electrolysis Company Limited</v>
      </c>
      <c r="K483" s="250" t="str">
        <f t="shared" si="45"/>
        <v>TinYUNXIN colored electrolysis Company Limited</v>
      </c>
    </row>
    <row r="484" spans="1:11" s="284" customFormat="1">
      <c r="A484" s="283" t="s">
        <v>1154</v>
      </c>
      <c r="B484" s="283" t="s">
        <v>1898</v>
      </c>
      <c r="C484" s="283"/>
      <c r="D484" s="283"/>
      <c r="E484" s="283"/>
      <c r="F484" s="283"/>
      <c r="H484" s="283"/>
      <c r="J484" s="285" t="str">
        <f t="shared" si="44"/>
        <v>TinSmelter not listed</v>
      </c>
      <c r="K484" s="285" t="str">
        <f t="shared" si="45"/>
        <v>TinSmelter not listed</v>
      </c>
    </row>
    <row r="485" spans="1:11" s="284" customFormat="1">
      <c r="A485" s="283" t="s">
        <v>1154</v>
      </c>
      <c r="B485" s="283" t="s">
        <v>1347</v>
      </c>
      <c r="C485" s="283" t="s">
        <v>500</v>
      </c>
      <c r="D485" s="283" t="s">
        <v>500</v>
      </c>
      <c r="E485" s="283"/>
      <c r="F485" s="283"/>
      <c r="H485" s="283"/>
      <c r="J485" s="285" t="str">
        <f t="shared" si="44"/>
        <v>TinSmelter not yet identified</v>
      </c>
      <c r="K485" s="285" t="str">
        <f t="shared" si="45"/>
        <v>TinSmelter not yet identified</v>
      </c>
    </row>
    <row r="486" spans="1:11">
      <c r="A486" s="283" t="s">
        <v>1156</v>
      </c>
      <c r="B486" s="283" t="s">
        <v>14163</v>
      </c>
      <c r="C486" s="283" t="s">
        <v>14163</v>
      </c>
      <c r="D486" s="283" t="s">
        <v>1131</v>
      </c>
      <c r="E486" s="283" t="s">
        <v>810</v>
      </c>
      <c r="F486" s="249" t="s">
        <v>13577</v>
      </c>
      <c r="G486" s="249"/>
      <c r="H486" s="283" t="s">
        <v>2236</v>
      </c>
      <c r="I486" s="283" t="s">
        <v>2237</v>
      </c>
      <c r="J486" s="250" t="str">
        <f t="shared" si="44"/>
        <v>TungstenA.L.M.T. Corp.</v>
      </c>
      <c r="K486" s="250" t="str">
        <f t="shared" si="45"/>
        <v>TungstenA.L.M.T. Corp.</v>
      </c>
    </row>
    <row r="487" spans="1:11">
      <c r="A487" s="283" t="s">
        <v>1156</v>
      </c>
      <c r="B487" s="283" t="s">
        <v>1860</v>
      </c>
      <c r="C487" s="283" t="s">
        <v>14163</v>
      </c>
      <c r="D487" s="283" t="s">
        <v>1131</v>
      </c>
      <c r="E487" s="283" t="s">
        <v>810</v>
      </c>
      <c r="F487" s="249" t="s">
        <v>13577</v>
      </c>
      <c r="G487" s="249"/>
      <c r="H487" s="283" t="s">
        <v>2236</v>
      </c>
      <c r="I487" s="283" t="s">
        <v>2237</v>
      </c>
      <c r="J487" s="250" t="str">
        <f t="shared" si="44"/>
        <v>TungstenA.L.M.T. TUNGSTEN Corp.</v>
      </c>
      <c r="K487" s="250" t="str">
        <f t="shared" si="45"/>
        <v>TungstenA.L.M.T. TUNGSTEN Corp.</v>
      </c>
    </row>
    <row r="488" spans="1:11">
      <c r="A488" s="283" t="s">
        <v>1156</v>
      </c>
      <c r="B488" s="283" t="s">
        <v>2381</v>
      </c>
      <c r="C488" s="283" t="s">
        <v>2381</v>
      </c>
      <c r="D488" s="283" t="s">
        <v>1119</v>
      </c>
      <c r="E488" s="283" t="s">
        <v>2382</v>
      </c>
      <c r="F488" s="249" t="s">
        <v>13577</v>
      </c>
      <c r="G488" s="249"/>
      <c r="H488" s="283" t="s">
        <v>2383</v>
      </c>
      <c r="I488" s="283" t="s">
        <v>1708</v>
      </c>
      <c r="J488" s="250" t="str">
        <f t="shared" si="44"/>
        <v>TungstenACL Metais Eireli</v>
      </c>
      <c r="K488" s="250" t="str">
        <f t="shared" si="45"/>
        <v>TungstenACL Metais Eireli</v>
      </c>
    </row>
    <row r="489" spans="1:11">
      <c r="A489" s="283" t="s">
        <v>1156</v>
      </c>
      <c r="B489" s="283" t="s">
        <v>14226</v>
      </c>
      <c r="C489" s="283" t="s">
        <v>14226</v>
      </c>
      <c r="D489" s="283" t="s">
        <v>1119</v>
      </c>
      <c r="E489" s="283" t="s">
        <v>14242</v>
      </c>
      <c r="F489" s="249" t="s">
        <v>13577</v>
      </c>
      <c r="G489" s="249"/>
      <c r="H489" s="283" t="s">
        <v>2657</v>
      </c>
      <c r="I489" s="283" t="s">
        <v>1708</v>
      </c>
      <c r="J489" s="250" t="str">
        <f t="shared" si="44"/>
        <v>TungstenAlbasteel Industria e Comercio de Ligas Para Fundicao Ltd.</v>
      </c>
      <c r="K489" s="250" t="str">
        <f t="shared" si="45"/>
        <v>TungstenAlbasteel Industria e Comercio de Ligas Para Fundicao Ltd.</v>
      </c>
    </row>
    <row r="490" spans="1:11">
      <c r="A490" s="283" t="s">
        <v>1156</v>
      </c>
      <c r="B490" s="283" t="s">
        <v>1861</v>
      </c>
      <c r="C490" s="283" t="s">
        <v>14163</v>
      </c>
      <c r="D490" s="283" t="s">
        <v>1131</v>
      </c>
      <c r="E490" s="283" t="s">
        <v>810</v>
      </c>
      <c r="F490" s="249" t="s">
        <v>13577</v>
      </c>
      <c r="G490" s="249"/>
      <c r="H490" s="283" t="s">
        <v>2236</v>
      </c>
      <c r="I490" s="283" t="s">
        <v>2237</v>
      </c>
      <c r="J490" s="250" t="str">
        <f t="shared" ref="J490:J521" si="46">A490&amp;B490</f>
        <v>TungstenAllied Material Corporation</v>
      </c>
      <c r="K490" s="250" t="str">
        <f t="shared" ref="K490:K521" si="47">A490&amp;B490</f>
        <v>TungstenAllied Material Corporation</v>
      </c>
    </row>
    <row r="491" spans="1:11">
      <c r="A491" s="283" t="s">
        <v>1156</v>
      </c>
      <c r="B491" s="283" t="s">
        <v>1862</v>
      </c>
      <c r="C491" s="283" t="s">
        <v>14163</v>
      </c>
      <c r="D491" s="283" t="s">
        <v>1131</v>
      </c>
      <c r="E491" s="283" t="s">
        <v>810</v>
      </c>
      <c r="F491" s="249" t="s">
        <v>13577</v>
      </c>
      <c r="G491" s="249"/>
      <c r="H491" s="283" t="s">
        <v>2236</v>
      </c>
      <c r="I491" s="283" t="s">
        <v>2237</v>
      </c>
      <c r="J491" s="250" t="str">
        <f t="shared" si="46"/>
        <v>TungstenALMT Corp</v>
      </c>
      <c r="K491" s="250" t="str">
        <f t="shared" si="47"/>
        <v>TungstenALMT Corp</v>
      </c>
    </row>
    <row r="492" spans="1:11">
      <c r="A492" s="283" t="s">
        <v>1156</v>
      </c>
      <c r="B492" s="283" t="s">
        <v>2349</v>
      </c>
      <c r="C492" s="283" t="s">
        <v>14163</v>
      </c>
      <c r="D492" s="283" t="s">
        <v>1131</v>
      </c>
      <c r="E492" s="283" t="s">
        <v>810</v>
      </c>
      <c r="F492" s="249" t="s">
        <v>13577</v>
      </c>
      <c r="G492" s="249"/>
      <c r="H492" s="283" t="s">
        <v>2236</v>
      </c>
      <c r="I492" s="283" t="s">
        <v>2237</v>
      </c>
      <c r="J492" s="250" t="str">
        <f t="shared" si="46"/>
        <v>TungstenALMT Sumitomo Group</v>
      </c>
      <c r="K492" s="250" t="str">
        <f t="shared" si="47"/>
        <v>TungstenALMT Sumitomo Group</v>
      </c>
    </row>
    <row r="493" spans="1:11">
      <c r="A493" s="283" t="s">
        <v>1156</v>
      </c>
      <c r="B493" s="283" t="s">
        <v>14227</v>
      </c>
      <c r="C493" s="283" t="s">
        <v>14227</v>
      </c>
      <c r="D493" s="283" t="s">
        <v>915</v>
      </c>
      <c r="E493" s="283" t="s">
        <v>14243</v>
      </c>
      <c r="F493" s="249" t="s">
        <v>13577</v>
      </c>
      <c r="G493" s="249"/>
      <c r="H493" s="283" t="s">
        <v>14255</v>
      </c>
      <c r="I493" s="283" t="s">
        <v>1884</v>
      </c>
      <c r="J493" s="250" t="str">
        <f t="shared" si="46"/>
        <v>TungstenAsia Tungsten Products Vietnam Ltd.</v>
      </c>
      <c r="K493" s="250" t="str">
        <f t="shared" si="47"/>
        <v>TungstenAsia Tungsten Products Vietnam Ltd.</v>
      </c>
    </row>
    <row r="494" spans="1:11">
      <c r="A494" s="283" t="s">
        <v>1156</v>
      </c>
      <c r="B494" s="283" t="s">
        <v>2350</v>
      </c>
      <c r="C494" s="283" t="s">
        <v>151</v>
      </c>
      <c r="D494" s="283" t="s">
        <v>2576</v>
      </c>
      <c r="E494" s="283" t="s">
        <v>811</v>
      </c>
      <c r="F494" s="249" t="s">
        <v>13577</v>
      </c>
      <c r="G494" s="249"/>
      <c r="H494" s="283" t="s">
        <v>1863</v>
      </c>
      <c r="I494" s="283" t="s">
        <v>1864</v>
      </c>
      <c r="J494" s="250" t="str">
        <f t="shared" si="46"/>
        <v>TungstenATI Metalworking Products</v>
      </c>
      <c r="K494" s="250" t="str">
        <f t="shared" si="47"/>
        <v>TungstenATI Metalworking Products</v>
      </c>
    </row>
    <row r="495" spans="1:11">
      <c r="A495" s="283" t="s">
        <v>1156</v>
      </c>
      <c r="B495" s="283" t="s">
        <v>1189</v>
      </c>
      <c r="C495" s="283" t="s">
        <v>151</v>
      </c>
      <c r="D495" s="283" t="s">
        <v>2576</v>
      </c>
      <c r="E495" s="283" t="s">
        <v>811</v>
      </c>
      <c r="F495" s="249" t="s">
        <v>13577</v>
      </c>
      <c r="G495" s="249"/>
      <c r="H495" s="283" t="s">
        <v>1863</v>
      </c>
      <c r="I495" s="283" t="s">
        <v>1864</v>
      </c>
      <c r="J495" s="250" t="str">
        <f t="shared" si="46"/>
        <v>TungstenATI Tungsten Materials</v>
      </c>
      <c r="K495" s="250" t="str">
        <f t="shared" si="47"/>
        <v>TungstenATI Tungsten Materials</v>
      </c>
    </row>
    <row r="496" spans="1:11">
      <c r="A496" s="283" t="s">
        <v>1156</v>
      </c>
      <c r="B496" s="283" t="s">
        <v>2353</v>
      </c>
      <c r="C496" s="283" t="s">
        <v>1403</v>
      </c>
      <c r="D496" s="283" t="s">
        <v>1123</v>
      </c>
      <c r="E496" s="283" t="s">
        <v>812</v>
      </c>
      <c r="F496" s="249" t="s">
        <v>13577</v>
      </c>
      <c r="G496" s="249"/>
      <c r="H496" s="283" t="s">
        <v>1865</v>
      </c>
      <c r="I496" s="283" t="s">
        <v>13971</v>
      </c>
      <c r="J496" s="250" t="str">
        <f t="shared" si="46"/>
        <v>TungstenChaozhou Xianglu Tungsten Industry Co., Ltd.</v>
      </c>
      <c r="K496" s="250" t="str">
        <f t="shared" si="47"/>
        <v>TungstenChaozhou Xianglu Tungsten Industry Co., Ltd.</v>
      </c>
    </row>
    <row r="497" spans="1:11">
      <c r="A497" s="283" t="s">
        <v>1156</v>
      </c>
      <c r="B497" s="283" t="s">
        <v>1428</v>
      </c>
      <c r="C497" s="283" t="s">
        <v>1428</v>
      </c>
      <c r="D497" s="283" t="s">
        <v>1123</v>
      </c>
      <c r="E497" s="283" t="s">
        <v>1429</v>
      </c>
      <c r="F497" s="249" t="s">
        <v>13577</v>
      </c>
      <c r="G497" s="249"/>
      <c r="H497" s="283" t="s">
        <v>1813</v>
      </c>
      <c r="I497" s="283" t="s">
        <v>13970</v>
      </c>
      <c r="J497" s="250" t="str">
        <f t="shared" si="46"/>
        <v>TungstenChenzhou Diamond Tungsten Products Co., Ltd.</v>
      </c>
      <c r="K497" s="250" t="str">
        <f t="shared" si="47"/>
        <v>TungstenChenzhou Diamond Tungsten Products Co., Ltd.</v>
      </c>
    </row>
    <row r="498" spans="1:11">
      <c r="A498" s="283" t="s">
        <v>1156</v>
      </c>
      <c r="B498" s="283" t="s">
        <v>14164</v>
      </c>
      <c r="C498" s="283" t="s">
        <v>14164</v>
      </c>
      <c r="D498" s="283" t="s">
        <v>1123</v>
      </c>
      <c r="E498" s="283" t="s">
        <v>14166</v>
      </c>
      <c r="F498" s="249" t="s">
        <v>13577</v>
      </c>
      <c r="G498" s="249"/>
      <c r="H498" s="283" t="s">
        <v>1645</v>
      </c>
      <c r="I498" s="283" t="s">
        <v>13970</v>
      </c>
      <c r="J498" s="250" t="str">
        <f t="shared" si="46"/>
        <v>TungstenChina Molybdenum Co., Ltd.</v>
      </c>
      <c r="K498" s="250" t="str">
        <f t="shared" si="47"/>
        <v>TungstenChina Molybdenum Co., Ltd.</v>
      </c>
    </row>
    <row r="499" spans="1:11">
      <c r="A499" s="283" t="s">
        <v>1156</v>
      </c>
      <c r="B499" s="283" t="s">
        <v>14165</v>
      </c>
      <c r="C499" s="283" t="s">
        <v>14164</v>
      </c>
      <c r="D499" s="283" t="s">
        <v>1123</v>
      </c>
      <c r="E499" s="283" t="s">
        <v>14166</v>
      </c>
      <c r="F499" s="249" t="s">
        <v>13577</v>
      </c>
      <c r="G499" s="249"/>
      <c r="H499" s="283" t="s">
        <v>1645</v>
      </c>
      <c r="I499" s="283" t="s">
        <v>13970</v>
      </c>
      <c r="J499" s="250" t="str">
        <f t="shared" si="46"/>
        <v>TungstenChina MuYe Tungsten Co,. Ltd.</v>
      </c>
      <c r="K499" s="250" t="str">
        <f t="shared" si="47"/>
        <v>TungstenChina MuYe Tungsten Co,. Ltd.</v>
      </c>
    </row>
    <row r="500" spans="1:11">
      <c r="A500" s="283" t="s">
        <v>1156</v>
      </c>
      <c r="B500" s="283" t="s">
        <v>1869</v>
      </c>
      <c r="C500" s="283" t="s">
        <v>152</v>
      </c>
      <c r="D500" s="283" t="s">
        <v>1123</v>
      </c>
      <c r="E500" s="283" t="s">
        <v>819</v>
      </c>
      <c r="F500" s="249" t="s">
        <v>13577</v>
      </c>
      <c r="G500" s="249"/>
      <c r="H500" s="283" t="s">
        <v>1812</v>
      </c>
      <c r="I500" s="283" t="s">
        <v>13966</v>
      </c>
      <c r="J500" s="250" t="str">
        <f t="shared" si="46"/>
        <v>TungstenChina National Non Ferrous</v>
      </c>
      <c r="K500" s="250" t="str">
        <f t="shared" si="47"/>
        <v>TungstenChina National Non Ferrous</v>
      </c>
    </row>
    <row r="501" spans="1:11">
      <c r="A501" s="283" t="s">
        <v>1156</v>
      </c>
      <c r="B501" s="283" t="s">
        <v>1402</v>
      </c>
      <c r="C501" s="283" t="s">
        <v>1402</v>
      </c>
      <c r="D501" s="283" t="s">
        <v>1123</v>
      </c>
      <c r="E501" s="283" t="s">
        <v>813</v>
      </c>
      <c r="F501" s="249" t="s">
        <v>13577</v>
      </c>
      <c r="G501" s="249"/>
      <c r="H501" s="283" t="s">
        <v>1812</v>
      </c>
      <c r="I501" s="283" t="s">
        <v>13966</v>
      </c>
      <c r="J501" s="250" t="str">
        <f t="shared" si="46"/>
        <v>TungstenChongyi Zhangyuan Tungsten Co., Ltd.</v>
      </c>
      <c r="K501" s="250" t="str">
        <f t="shared" si="47"/>
        <v>TungstenChongyi Zhangyuan Tungsten Co., Ltd.</v>
      </c>
    </row>
    <row r="502" spans="1:11">
      <c r="A502" s="283" t="s">
        <v>1156</v>
      </c>
      <c r="B502" s="283" t="s">
        <v>2247</v>
      </c>
      <c r="C502" s="283" t="s">
        <v>2247</v>
      </c>
      <c r="D502" s="283" t="s">
        <v>1123</v>
      </c>
      <c r="E502" s="283" t="s">
        <v>14167</v>
      </c>
      <c r="F502" s="249" t="s">
        <v>13577</v>
      </c>
      <c r="G502" s="249"/>
      <c r="H502" s="283" t="s">
        <v>1797</v>
      </c>
      <c r="I502" s="283" t="s">
        <v>13950</v>
      </c>
      <c r="J502" s="250" t="str">
        <f t="shared" si="46"/>
        <v>TungstenCNMC (Guangxi) PGMA Co., Ltd.</v>
      </c>
      <c r="K502" s="250" t="str">
        <f t="shared" si="47"/>
        <v>TungstenCNMC (Guangxi) PGMA Co., Ltd.</v>
      </c>
    </row>
    <row r="503" spans="1:11">
      <c r="A503" s="283" t="s">
        <v>1156</v>
      </c>
      <c r="B503" s="283" t="s">
        <v>14145</v>
      </c>
      <c r="C503" s="283" t="s">
        <v>14145</v>
      </c>
      <c r="D503" s="283" t="s">
        <v>2576</v>
      </c>
      <c r="E503" s="283" t="s">
        <v>14244</v>
      </c>
      <c r="F503" s="249" t="s">
        <v>13577</v>
      </c>
      <c r="G503" s="249"/>
      <c r="H503" s="283" t="s">
        <v>14182</v>
      </c>
      <c r="I503" s="283" t="s">
        <v>1666</v>
      </c>
      <c r="J503" s="250" t="str">
        <f t="shared" si="46"/>
        <v>TungstenCP Metals Inc.</v>
      </c>
      <c r="K503" s="250" t="str">
        <f t="shared" si="47"/>
        <v>TungstenCP Metals Inc.</v>
      </c>
    </row>
    <row r="504" spans="1:11">
      <c r="A504" s="283" t="s">
        <v>1156</v>
      </c>
      <c r="B504" s="283" t="s">
        <v>14228</v>
      </c>
      <c r="C504" s="283" t="s">
        <v>14228</v>
      </c>
      <c r="D504" s="283" t="s">
        <v>1119</v>
      </c>
      <c r="E504" s="283" t="s">
        <v>14245</v>
      </c>
      <c r="F504" s="249" t="s">
        <v>13577</v>
      </c>
      <c r="G504" s="249"/>
      <c r="H504" s="283" t="s">
        <v>14256</v>
      </c>
      <c r="I504" s="283" t="s">
        <v>3613</v>
      </c>
      <c r="J504" s="250" t="str">
        <f t="shared" si="46"/>
        <v>TungstenCronimet Brasil Ltda</v>
      </c>
      <c r="K504" s="250" t="str">
        <f t="shared" si="47"/>
        <v>TungstenCronimet Brasil Ltda</v>
      </c>
    </row>
    <row r="505" spans="1:11">
      <c r="A505" s="283" t="s">
        <v>1156</v>
      </c>
      <c r="B505" s="283" t="s">
        <v>14168</v>
      </c>
      <c r="C505" s="283" t="s">
        <v>14168</v>
      </c>
      <c r="D505" s="283" t="s">
        <v>1123</v>
      </c>
      <c r="E505" s="283" t="s">
        <v>14169</v>
      </c>
      <c r="F505" s="249" t="s">
        <v>13577</v>
      </c>
      <c r="G505" s="249"/>
      <c r="H505" s="283" t="s">
        <v>14195</v>
      </c>
      <c r="I505" s="283" t="s">
        <v>13965</v>
      </c>
      <c r="J505" s="250" t="str">
        <f t="shared" si="46"/>
        <v>TungstenFujian Ganmin RareMetal Co., Ltd.</v>
      </c>
      <c r="K505" s="250" t="str">
        <f t="shared" si="47"/>
        <v>TungstenFujian Ganmin RareMetal Co., Ltd.</v>
      </c>
    </row>
    <row r="506" spans="1:11">
      <c r="A506" s="283" t="s">
        <v>1156</v>
      </c>
      <c r="B506" s="283" t="s">
        <v>837</v>
      </c>
      <c r="C506" s="283" t="s">
        <v>837</v>
      </c>
      <c r="D506" s="283" t="s">
        <v>1123</v>
      </c>
      <c r="E506" s="283" t="s">
        <v>814</v>
      </c>
      <c r="F506" s="249" t="s">
        <v>13577</v>
      </c>
      <c r="G506" s="249"/>
      <c r="H506" s="283" t="s">
        <v>1867</v>
      </c>
      <c r="I506" s="283" t="s">
        <v>13965</v>
      </c>
      <c r="J506" s="250" t="str">
        <f t="shared" si="46"/>
        <v>TungstenFujian Jinxin Tungsten Co., Ltd.</v>
      </c>
      <c r="K506" s="250" t="str">
        <f t="shared" si="47"/>
        <v>TungstenFujian Jinxin Tungsten Co., Ltd.</v>
      </c>
    </row>
    <row r="507" spans="1:11">
      <c r="A507" s="283" t="s">
        <v>1156</v>
      </c>
      <c r="B507" s="283" t="s">
        <v>13272</v>
      </c>
      <c r="C507" s="283" t="s">
        <v>13272</v>
      </c>
      <c r="D507" s="283" t="s">
        <v>1123</v>
      </c>
      <c r="E507" s="283" t="s">
        <v>2684</v>
      </c>
      <c r="F507" s="249" t="s">
        <v>13577</v>
      </c>
      <c r="G507" s="249"/>
      <c r="H507" s="283" t="s">
        <v>1812</v>
      </c>
      <c r="I507" s="283" t="s">
        <v>13966</v>
      </c>
      <c r="J507" s="250" t="str">
        <f t="shared" si="46"/>
        <v>TungstenGanzhou Haichuang Tungsten Co., Ltd.</v>
      </c>
      <c r="K507" s="250" t="str">
        <f t="shared" si="47"/>
        <v>TungstenGanzhou Haichuang Tungsten Co., Ltd.</v>
      </c>
    </row>
    <row r="508" spans="1:11">
      <c r="A508" s="283" t="s">
        <v>1156</v>
      </c>
      <c r="B508" s="283" t="s">
        <v>152</v>
      </c>
      <c r="C508" s="283" t="s">
        <v>152</v>
      </c>
      <c r="D508" s="283" t="s">
        <v>1123</v>
      </c>
      <c r="E508" s="283" t="s">
        <v>819</v>
      </c>
      <c r="F508" s="249" t="s">
        <v>13577</v>
      </c>
      <c r="G508" s="249"/>
      <c r="H508" s="283" t="s">
        <v>1812</v>
      </c>
      <c r="I508" s="283" t="s">
        <v>13966</v>
      </c>
      <c r="J508" s="250" t="str">
        <f t="shared" si="46"/>
        <v>TungstenGanzhou Huaxing Tungsten Products Co., Ltd.</v>
      </c>
      <c r="K508" s="250" t="str">
        <f t="shared" si="47"/>
        <v>TungstenGanzhou Huaxing Tungsten Products Co., Ltd.</v>
      </c>
    </row>
    <row r="509" spans="1:11">
      <c r="A509" s="283" t="s">
        <v>1156</v>
      </c>
      <c r="B509" s="283" t="s">
        <v>154</v>
      </c>
      <c r="C509" s="283" t="s">
        <v>154</v>
      </c>
      <c r="D509" s="283" t="s">
        <v>1123</v>
      </c>
      <c r="E509" s="283" t="s">
        <v>143</v>
      </c>
      <c r="F509" s="249" t="s">
        <v>13577</v>
      </c>
      <c r="G509" s="249"/>
      <c r="H509" s="283" t="s">
        <v>1812</v>
      </c>
      <c r="I509" s="283" t="s">
        <v>13966</v>
      </c>
      <c r="J509" s="250" t="str">
        <f t="shared" si="46"/>
        <v>TungstenGanzhou Jiangwu Ferrotungsten Co., Ltd.</v>
      </c>
      <c r="K509" s="250" t="str">
        <f t="shared" si="47"/>
        <v>TungstenGanzhou Jiangwu Ferrotungsten Co., Ltd.</v>
      </c>
    </row>
    <row r="510" spans="1:11">
      <c r="A510" s="283" t="s">
        <v>1156</v>
      </c>
      <c r="B510" s="283" t="s">
        <v>402</v>
      </c>
      <c r="C510" s="283" t="s">
        <v>402</v>
      </c>
      <c r="D510" s="283" t="s">
        <v>1123</v>
      </c>
      <c r="E510" s="283" t="s">
        <v>403</v>
      </c>
      <c r="F510" s="249" t="s">
        <v>13577</v>
      </c>
      <c r="G510" s="249"/>
      <c r="H510" s="283" t="s">
        <v>1812</v>
      </c>
      <c r="I510" s="283" t="s">
        <v>13966</v>
      </c>
      <c r="J510" s="250" t="str">
        <f t="shared" si="46"/>
        <v>TungstenGanzhou Seadragon W &amp; Mo Co., Ltd.</v>
      </c>
      <c r="K510" s="250" t="str">
        <f t="shared" si="47"/>
        <v>TungstenGanzhou Seadragon W &amp; Mo Co., Ltd.</v>
      </c>
    </row>
    <row r="511" spans="1:11">
      <c r="A511" s="283" t="s">
        <v>1156</v>
      </c>
      <c r="B511" s="283" t="s">
        <v>14229</v>
      </c>
      <c r="C511" s="283" t="s">
        <v>14229</v>
      </c>
      <c r="D511" s="283" t="s">
        <v>1123</v>
      </c>
      <c r="E511" s="283" t="s">
        <v>14246</v>
      </c>
      <c r="F511" s="249" t="s">
        <v>13577</v>
      </c>
      <c r="G511" s="249"/>
      <c r="H511" s="283" t="s">
        <v>14250</v>
      </c>
      <c r="I511" s="283" t="s">
        <v>14250</v>
      </c>
      <c r="J511" s="250" t="str">
        <f t="shared" si="46"/>
        <v>TungstenGEM Co., Ltd.</v>
      </c>
      <c r="K511" s="250" t="str">
        <f t="shared" si="47"/>
        <v>TungstenGEM Co., Ltd.</v>
      </c>
    </row>
    <row r="512" spans="1:11">
      <c r="A512" s="283" t="s">
        <v>1156</v>
      </c>
      <c r="B512" s="283" t="s">
        <v>1</v>
      </c>
      <c r="C512" s="283" t="s">
        <v>1</v>
      </c>
      <c r="D512" s="283" t="s">
        <v>2576</v>
      </c>
      <c r="E512" s="283" t="s">
        <v>815</v>
      </c>
      <c r="F512" s="249" t="s">
        <v>13577</v>
      </c>
      <c r="G512" s="249"/>
      <c r="H512" s="283" t="s">
        <v>1868</v>
      </c>
      <c r="I512" s="283" t="s">
        <v>1774</v>
      </c>
      <c r="J512" s="250" t="str">
        <f t="shared" si="46"/>
        <v>TungstenGlobal Tungsten &amp; Powders Corp.</v>
      </c>
      <c r="K512" s="250" t="str">
        <f t="shared" si="47"/>
        <v>TungstenGlobal Tungsten &amp; Powders Corp.</v>
      </c>
    </row>
    <row r="513" spans="1:11">
      <c r="A513" s="283" t="s">
        <v>1156</v>
      </c>
      <c r="B513" s="283" t="s">
        <v>1047</v>
      </c>
      <c r="C513" s="283" t="s">
        <v>1</v>
      </c>
      <c r="D513" s="283" t="s">
        <v>2576</v>
      </c>
      <c r="E513" s="283" t="s">
        <v>815</v>
      </c>
      <c r="F513" s="249" t="s">
        <v>13577</v>
      </c>
      <c r="G513" s="249"/>
      <c r="H513" s="283" t="s">
        <v>1868</v>
      </c>
      <c r="I513" s="283" t="s">
        <v>1774</v>
      </c>
      <c r="J513" s="250" t="str">
        <f t="shared" si="46"/>
        <v>TungstenGTP</v>
      </c>
      <c r="K513" s="250" t="str">
        <f t="shared" si="47"/>
        <v>TungstenGTP</v>
      </c>
    </row>
    <row r="514" spans="1:11">
      <c r="A514" s="283" t="s">
        <v>1156</v>
      </c>
      <c r="B514" s="283" t="s">
        <v>1403</v>
      </c>
      <c r="C514" s="283" t="s">
        <v>1403</v>
      </c>
      <c r="D514" s="283" t="s">
        <v>1123</v>
      </c>
      <c r="E514" s="283" t="s">
        <v>812</v>
      </c>
      <c r="F514" s="249" t="s">
        <v>13577</v>
      </c>
      <c r="G514" s="249"/>
      <c r="H514" s="283" t="s">
        <v>1865</v>
      </c>
      <c r="I514" s="283" t="s">
        <v>13971</v>
      </c>
      <c r="J514" s="250" t="str">
        <f t="shared" si="46"/>
        <v>TungstenGuangdong Xianglu Tungsten Co., Ltd.</v>
      </c>
      <c r="K514" s="250" t="str">
        <f t="shared" si="47"/>
        <v>TungstenGuangdong Xianglu Tungsten Co., Ltd.</v>
      </c>
    </row>
    <row r="515" spans="1:11">
      <c r="A515" s="283" t="s">
        <v>1156</v>
      </c>
      <c r="B515" s="283" t="s">
        <v>2461</v>
      </c>
      <c r="C515" s="283" t="s">
        <v>2461</v>
      </c>
      <c r="D515" s="283" t="s">
        <v>1124</v>
      </c>
      <c r="E515" s="283" t="s">
        <v>1452</v>
      </c>
      <c r="F515" s="249" t="s">
        <v>13577</v>
      </c>
      <c r="G515" s="249"/>
      <c r="H515" s="283" t="s">
        <v>1787</v>
      </c>
      <c r="I515" s="283" t="s">
        <v>1573</v>
      </c>
      <c r="J515" s="250" t="str">
        <f t="shared" si="46"/>
        <v>TungstenH.C. Starck Smelting GmbH &amp; Co. KG</v>
      </c>
      <c r="K515" s="250" t="str">
        <f t="shared" si="47"/>
        <v>TungstenH.C. Starck Smelting GmbH &amp; Co. KG</v>
      </c>
    </row>
    <row r="516" spans="1:11">
      <c r="A516" s="283" t="s">
        <v>1156</v>
      </c>
      <c r="B516" s="283" t="s">
        <v>2685</v>
      </c>
      <c r="C516" s="283" t="s">
        <v>2685</v>
      </c>
      <c r="D516" s="283" t="s">
        <v>1124</v>
      </c>
      <c r="E516" s="283" t="s">
        <v>1451</v>
      </c>
      <c r="F516" s="249" t="s">
        <v>13577</v>
      </c>
      <c r="H516" s="283" t="s">
        <v>1786</v>
      </c>
      <c r="I516" s="283" t="s">
        <v>4399</v>
      </c>
      <c r="J516" s="250" t="str">
        <f t="shared" si="46"/>
        <v>TungstenH.C. Starck Tungsten GmbH</v>
      </c>
      <c r="K516" s="250" t="str">
        <f t="shared" si="47"/>
        <v>TungstenH.C. Starck Tungsten GmbH</v>
      </c>
    </row>
    <row r="517" spans="1:11">
      <c r="A517" s="283" t="s">
        <v>1156</v>
      </c>
      <c r="B517" s="283" t="s">
        <v>13273</v>
      </c>
      <c r="C517" s="283" t="s">
        <v>154</v>
      </c>
      <c r="D517" s="283" t="s">
        <v>1123</v>
      </c>
      <c r="E517" s="283" t="s">
        <v>143</v>
      </c>
      <c r="F517" s="249" t="s">
        <v>13577</v>
      </c>
      <c r="H517" s="283" t="s">
        <v>1812</v>
      </c>
      <c r="I517" s="283" t="s">
        <v>13966</v>
      </c>
      <c r="J517" s="250" t="str">
        <f t="shared" si="46"/>
        <v>TungstenHan River Pelican State Alloy Co., Ltd.</v>
      </c>
      <c r="K517" s="250" t="str">
        <f t="shared" si="47"/>
        <v>TungstenHan River Pelican State Alloy Co., Ltd.</v>
      </c>
    </row>
    <row r="518" spans="1:11">
      <c r="A518" s="283" t="s">
        <v>1156</v>
      </c>
      <c r="B518" s="283" t="s">
        <v>14170</v>
      </c>
      <c r="C518" s="283" t="s">
        <v>1404</v>
      </c>
      <c r="D518" s="283" t="s">
        <v>1123</v>
      </c>
      <c r="E518" s="283" t="s">
        <v>817</v>
      </c>
      <c r="F518" s="249" t="s">
        <v>13577</v>
      </c>
      <c r="H518" s="283" t="s">
        <v>1777</v>
      </c>
      <c r="I518" s="283" t="s">
        <v>13970</v>
      </c>
      <c r="J518" s="250" t="str">
        <f t="shared" si="46"/>
        <v>TungstenHuman Chun-Chang non-ferrous Smelting &amp; Concentrating Co., Ltd.</v>
      </c>
      <c r="K518" s="250" t="str">
        <f t="shared" si="47"/>
        <v>TungstenHuman Chun-Chang non-ferrous Smelting &amp; Concentrating Co., Ltd.</v>
      </c>
    </row>
    <row r="519" spans="1:11">
      <c r="A519" s="283" t="s">
        <v>1156</v>
      </c>
      <c r="B519" s="283" t="s">
        <v>2324</v>
      </c>
      <c r="C519" s="283" t="s">
        <v>2324</v>
      </c>
      <c r="D519" s="283" t="s">
        <v>1123</v>
      </c>
      <c r="E519" s="283" t="s">
        <v>816</v>
      </c>
      <c r="F519" s="249" t="s">
        <v>13577</v>
      </c>
      <c r="H519" s="283" t="s">
        <v>2238</v>
      </c>
      <c r="I519" s="283" t="s">
        <v>13970</v>
      </c>
      <c r="J519" s="250" t="str">
        <f t="shared" si="46"/>
        <v>TungstenHunan Chenzhou Mining Co., Ltd.</v>
      </c>
      <c r="K519" s="250" t="str">
        <f t="shared" si="47"/>
        <v>TungstenHunan Chenzhou Mining Co., Ltd.</v>
      </c>
    </row>
    <row r="520" spans="1:11">
      <c r="A520" s="283" t="s">
        <v>1156</v>
      </c>
      <c r="B520" s="283" t="s">
        <v>1400</v>
      </c>
      <c r="C520" s="283" t="s">
        <v>2324</v>
      </c>
      <c r="D520" s="283" t="s">
        <v>1123</v>
      </c>
      <c r="E520" s="283" t="s">
        <v>816</v>
      </c>
      <c r="F520" s="249" t="s">
        <v>13577</v>
      </c>
      <c r="G520" s="249"/>
      <c r="H520" s="283" t="s">
        <v>2238</v>
      </c>
      <c r="I520" s="283" t="s">
        <v>13970</v>
      </c>
      <c r="J520" s="250" t="str">
        <f t="shared" si="46"/>
        <v>TungstenHunan Chenzhou Mining Group Co., Ltd.</v>
      </c>
      <c r="K520" s="250" t="str">
        <f t="shared" si="47"/>
        <v>TungstenHunan Chenzhou Mining Group Co., Ltd.</v>
      </c>
    </row>
    <row r="521" spans="1:11">
      <c r="A521" s="283" t="s">
        <v>1156</v>
      </c>
      <c r="B521" s="283" t="s">
        <v>1886</v>
      </c>
      <c r="C521" s="283" t="s">
        <v>1886</v>
      </c>
      <c r="D521" s="283" t="s">
        <v>1123</v>
      </c>
      <c r="E521" s="283" t="s">
        <v>1887</v>
      </c>
      <c r="F521" s="249" t="s">
        <v>13577</v>
      </c>
      <c r="G521" s="249"/>
      <c r="H521" s="283" t="s">
        <v>1777</v>
      </c>
      <c r="I521" s="283" t="s">
        <v>13970</v>
      </c>
      <c r="J521" s="250" t="str">
        <f t="shared" si="46"/>
        <v>TungstenHunan Chuangda Vanadium Tungsten Co., Ltd. Wuji</v>
      </c>
      <c r="K521" s="250" t="str">
        <f t="shared" si="47"/>
        <v>TungstenHunan Chuangda Vanadium Tungsten Co., Ltd. Wuji</v>
      </c>
    </row>
    <row r="522" spans="1:11">
      <c r="A522" s="283" t="s">
        <v>1156</v>
      </c>
      <c r="B522" s="283" t="s">
        <v>1404</v>
      </c>
      <c r="C522" s="283" t="s">
        <v>1404</v>
      </c>
      <c r="D522" s="283" t="s">
        <v>1123</v>
      </c>
      <c r="E522" s="283" t="s">
        <v>817</v>
      </c>
      <c r="F522" s="249" t="s">
        <v>13577</v>
      </c>
      <c r="G522" s="249"/>
      <c r="H522" s="283" t="s">
        <v>1777</v>
      </c>
      <c r="I522" s="283" t="s">
        <v>13970</v>
      </c>
      <c r="J522" s="250" t="str">
        <f t="shared" ref="J522" si="48">A522&amp;B522</f>
        <v>TungstenHunan Chunchang Nonferrous Metals Co., Ltd.</v>
      </c>
      <c r="K522" s="250" t="str">
        <f t="shared" ref="K522" si="49">A522&amp;B522</f>
        <v>TungstenHunan Chunchang Nonferrous Metals Co., Ltd.</v>
      </c>
    </row>
    <row r="523" spans="1:11">
      <c r="A523" s="283" t="s">
        <v>1156</v>
      </c>
      <c r="B523" s="283" t="s">
        <v>2686</v>
      </c>
      <c r="C523" s="283" t="s">
        <v>2686</v>
      </c>
      <c r="D523" s="283" t="s">
        <v>1123</v>
      </c>
      <c r="E523" s="283" t="s">
        <v>2687</v>
      </c>
      <c r="F523" s="249" t="s">
        <v>13577</v>
      </c>
      <c r="G523" s="249"/>
      <c r="H523" s="283" t="s">
        <v>2691</v>
      </c>
      <c r="I523" s="283" t="s">
        <v>13970</v>
      </c>
      <c r="J523" s="250" t="str">
        <f t="shared" ref="J523:J554" si="50">A523&amp;B523</f>
        <v>TungstenHunan Litian Tungsten Industry Co., Ltd.</v>
      </c>
      <c r="K523" s="250" t="str">
        <f t="shared" ref="K523:K554" si="51">A523&amp;B523</f>
        <v>TungstenHunan Litian Tungsten Industry Co., Ltd.</v>
      </c>
    </row>
    <row r="524" spans="1:11">
      <c r="A524" s="283" t="s">
        <v>1156</v>
      </c>
      <c r="B524" s="283" t="s">
        <v>1891</v>
      </c>
      <c r="C524" s="283" t="s">
        <v>1891</v>
      </c>
      <c r="D524" s="283" t="s">
        <v>906</v>
      </c>
      <c r="E524" s="283" t="s">
        <v>1892</v>
      </c>
      <c r="F524" s="249" t="s">
        <v>13577</v>
      </c>
      <c r="G524" s="249"/>
      <c r="H524" s="283" t="s">
        <v>1893</v>
      </c>
      <c r="I524" s="283" t="s">
        <v>10351</v>
      </c>
      <c r="J524" s="250" t="str">
        <f t="shared" si="50"/>
        <v>TungstenHydrometallurg, JSC</v>
      </c>
      <c r="K524" s="250" t="str">
        <f t="shared" si="51"/>
        <v>TungstenHydrometallurg, JSC</v>
      </c>
    </row>
    <row r="525" spans="1:11">
      <c r="A525" s="283" t="s">
        <v>1156</v>
      </c>
      <c r="B525" s="283" t="s">
        <v>1405</v>
      </c>
      <c r="C525" s="283" t="s">
        <v>1405</v>
      </c>
      <c r="D525" s="283" t="s">
        <v>1131</v>
      </c>
      <c r="E525" s="283" t="s">
        <v>818</v>
      </c>
      <c r="F525" s="249" t="s">
        <v>13577</v>
      </c>
      <c r="G525" s="249"/>
      <c r="H525" s="283" t="s">
        <v>2239</v>
      </c>
      <c r="I525" s="283" t="s">
        <v>1605</v>
      </c>
      <c r="J525" s="250" t="str">
        <f t="shared" si="50"/>
        <v>TungstenJapan New Metals Co., Ltd.</v>
      </c>
      <c r="K525" s="250" t="str">
        <f t="shared" si="51"/>
        <v>TungstenJapan New Metals Co., Ltd.</v>
      </c>
    </row>
    <row r="526" spans="1:11">
      <c r="A526" s="283" t="s">
        <v>1156</v>
      </c>
      <c r="B526" s="283" t="s">
        <v>1453</v>
      </c>
      <c r="C526" s="283" t="s">
        <v>1453</v>
      </c>
      <c r="D526" s="283" t="s">
        <v>1123</v>
      </c>
      <c r="E526" s="283" t="s">
        <v>1454</v>
      </c>
      <c r="F526" s="249" t="s">
        <v>13577</v>
      </c>
      <c r="G526" s="249"/>
      <c r="H526" s="283" t="s">
        <v>1812</v>
      </c>
      <c r="I526" s="283" t="s">
        <v>13966</v>
      </c>
      <c r="J526" s="250" t="str">
        <f t="shared" si="50"/>
        <v>TungstenJiangwu H.C. Starck Tungsten Products Co., Ltd.</v>
      </c>
      <c r="K526" s="250" t="str">
        <f t="shared" si="51"/>
        <v>TungstenJiangwu H.C. Starck Tungsten Products Co., Ltd.</v>
      </c>
    </row>
    <row r="527" spans="1:11">
      <c r="A527" s="283" t="s">
        <v>1156</v>
      </c>
      <c r="B527" s="283" t="s">
        <v>2384</v>
      </c>
      <c r="C527" s="283" t="s">
        <v>14230</v>
      </c>
      <c r="D527" s="283" t="s">
        <v>1123</v>
      </c>
      <c r="E527" s="283" t="s">
        <v>2385</v>
      </c>
      <c r="F527" s="249" t="s">
        <v>13577</v>
      </c>
      <c r="G527" s="249"/>
      <c r="H527" s="283" t="s">
        <v>2472</v>
      </c>
      <c r="I527" s="283" t="s">
        <v>13966</v>
      </c>
      <c r="J527" s="250" t="str">
        <f t="shared" si="50"/>
        <v>TungstenJiangxi Dayu Longxintai Tungsten Co., Ltd.</v>
      </c>
      <c r="K527" s="250" t="str">
        <f t="shared" si="51"/>
        <v>TungstenJiangxi Dayu Longxintai Tungsten Co., Ltd.</v>
      </c>
    </row>
    <row r="528" spans="1:11">
      <c r="A528" s="283" t="s">
        <v>1156</v>
      </c>
      <c r="B528" s="283" t="s">
        <v>160</v>
      </c>
      <c r="C528" s="283" t="s">
        <v>160</v>
      </c>
      <c r="D528" s="283" t="s">
        <v>1123</v>
      </c>
      <c r="E528" s="283" t="s">
        <v>141</v>
      </c>
      <c r="F528" s="249" t="s">
        <v>13577</v>
      </c>
      <c r="G528" s="249"/>
      <c r="H528" s="283" t="s">
        <v>1883</v>
      </c>
      <c r="I528" s="283" t="s">
        <v>13966</v>
      </c>
      <c r="J528" s="250" t="str">
        <f t="shared" si="50"/>
        <v>TungstenJiangxi Gan Bei Tungsten Co., Ltd.</v>
      </c>
      <c r="K528" s="250" t="str">
        <f t="shared" si="51"/>
        <v>TungstenJiangxi Gan Bei Tungsten Co., Ltd.</v>
      </c>
    </row>
    <row r="529" spans="1:11">
      <c r="A529" s="283" t="s">
        <v>1156</v>
      </c>
      <c r="B529" s="283" t="s">
        <v>838</v>
      </c>
      <c r="C529" s="283" t="s">
        <v>838</v>
      </c>
      <c r="D529" s="283" t="s">
        <v>1123</v>
      </c>
      <c r="E529" s="283" t="s">
        <v>826</v>
      </c>
      <c r="F529" s="249" t="s">
        <v>13577</v>
      </c>
      <c r="G529" s="249"/>
      <c r="H529" s="283" t="s">
        <v>1879</v>
      </c>
      <c r="I529" s="283" t="s">
        <v>13966</v>
      </c>
      <c r="J529" s="250" t="str">
        <f t="shared" si="50"/>
        <v>TungstenJiangxi Minmetals Gao'an Non-ferrous Metals Co., Ltd.</v>
      </c>
      <c r="K529" s="250" t="str">
        <f t="shared" si="51"/>
        <v>TungstenJiangxi Minmetals Gao'an Non-ferrous Metals Co., Ltd.</v>
      </c>
    </row>
    <row r="530" spans="1:11">
      <c r="A530" s="283" t="s">
        <v>1156</v>
      </c>
      <c r="B530" s="283" t="s">
        <v>157</v>
      </c>
      <c r="C530" s="283" t="s">
        <v>157</v>
      </c>
      <c r="D530" s="283" t="s">
        <v>1123</v>
      </c>
      <c r="E530" s="283" t="s">
        <v>146</v>
      </c>
      <c r="F530" s="249" t="s">
        <v>13577</v>
      </c>
      <c r="G530" s="249"/>
      <c r="H530" s="283" t="s">
        <v>1880</v>
      </c>
      <c r="I530" s="283" t="s">
        <v>13966</v>
      </c>
      <c r="J530" s="250" t="str">
        <f t="shared" si="50"/>
        <v>TungstenJiangxi Tonggu Non-ferrous Metallurgical &amp; Chemical Co., Ltd.</v>
      </c>
      <c r="K530" s="250" t="str">
        <f t="shared" si="51"/>
        <v>TungstenJiangxi Tonggu Non-ferrous Metallurgical &amp; Chemical Co., Ltd.</v>
      </c>
    </row>
    <row r="531" spans="1:11">
      <c r="A531" s="283" t="s">
        <v>1156</v>
      </c>
      <c r="B531" s="283" t="s">
        <v>2351</v>
      </c>
      <c r="C531" s="283" t="s">
        <v>152</v>
      </c>
      <c r="D531" s="283" t="s">
        <v>1123</v>
      </c>
      <c r="E531" s="283" t="s">
        <v>819</v>
      </c>
      <c r="F531" s="249" t="s">
        <v>13577</v>
      </c>
      <c r="G531" s="249"/>
      <c r="H531" s="283" t="s">
        <v>1812</v>
      </c>
      <c r="I531" s="283" t="s">
        <v>13966</v>
      </c>
      <c r="J531" s="250" t="str">
        <f t="shared" si="50"/>
        <v>TungstenJiangxi Tungsten Co Ltd</v>
      </c>
      <c r="K531" s="250" t="str">
        <f t="shared" si="51"/>
        <v>TungstenJiangxi Tungsten Co Ltd</v>
      </c>
    </row>
    <row r="532" spans="1:11">
      <c r="A532" s="283" t="s">
        <v>1156</v>
      </c>
      <c r="B532" s="283" t="s">
        <v>1870</v>
      </c>
      <c r="C532" s="283" t="s">
        <v>152</v>
      </c>
      <c r="D532" s="283" t="s">
        <v>1123</v>
      </c>
      <c r="E532" s="283" t="s">
        <v>819</v>
      </c>
      <c r="F532" s="249" t="s">
        <v>13577</v>
      </c>
      <c r="G532" s="249"/>
      <c r="H532" s="283" t="s">
        <v>1812</v>
      </c>
      <c r="I532" s="283" t="s">
        <v>13966</v>
      </c>
      <c r="J532" s="250" t="str">
        <f t="shared" si="50"/>
        <v>TungstenJiangxi Tungsten Industry Group Co. Ltd.</v>
      </c>
      <c r="K532" s="250" t="str">
        <f t="shared" si="51"/>
        <v>TungstenJiangxi Tungsten Industry Group Co. Ltd.</v>
      </c>
    </row>
    <row r="533" spans="1:11">
      <c r="A533" s="283" t="s">
        <v>1156</v>
      </c>
      <c r="B533" s="283" t="s">
        <v>14230</v>
      </c>
      <c r="C533" s="283" t="s">
        <v>14230</v>
      </c>
      <c r="D533" s="283" t="s">
        <v>1123</v>
      </c>
      <c r="E533" s="283" t="s">
        <v>2385</v>
      </c>
      <c r="F533" s="249" t="s">
        <v>13577</v>
      </c>
      <c r="G533" s="249"/>
      <c r="H533" s="283" t="s">
        <v>2472</v>
      </c>
      <c r="I533" s="283" t="s">
        <v>13966</v>
      </c>
      <c r="J533" s="250" t="str">
        <f t="shared" si="50"/>
        <v>TungstenJiangxi Xianglu Tungsten Co., Ltd.</v>
      </c>
      <c r="K533" s="250" t="str">
        <f t="shared" si="51"/>
        <v>TungstenJiangxi Xianglu Tungsten Co., Ltd.</v>
      </c>
    </row>
    <row r="534" spans="1:11">
      <c r="A534" s="283" t="s">
        <v>1156</v>
      </c>
      <c r="B534" s="283" t="s">
        <v>156</v>
      </c>
      <c r="C534" s="283" t="s">
        <v>156</v>
      </c>
      <c r="D534" s="283" t="s">
        <v>1123</v>
      </c>
      <c r="E534" s="283" t="s">
        <v>145</v>
      </c>
      <c r="F534" s="249" t="s">
        <v>13577</v>
      </c>
      <c r="G534" s="249"/>
      <c r="H534" s="283" t="s">
        <v>1812</v>
      </c>
      <c r="I534" s="283" t="s">
        <v>13966</v>
      </c>
      <c r="J534" s="250" t="str">
        <f t="shared" si="50"/>
        <v>TungstenJiangxi Xinsheng Tungsten Industry Co., Ltd.</v>
      </c>
      <c r="K534" s="250" t="str">
        <f t="shared" si="51"/>
        <v>TungstenJiangxi Xinsheng Tungsten Industry Co., Ltd.</v>
      </c>
    </row>
    <row r="535" spans="1:11">
      <c r="A535" s="283" t="s">
        <v>1156</v>
      </c>
      <c r="B535" s="283" t="s">
        <v>155</v>
      </c>
      <c r="C535" s="283" t="s">
        <v>155</v>
      </c>
      <c r="D535" s="283" t="s">
        <v>1123</v>
      </c>
      <c r="E535" s="283" t="s">
        <v>144</v>
      </c>
      <c r="F535" s="249" t="s">
        <v>13577</v>
      </c>
      <c r="G535" s="249"/>
      <c r="H535" s="283" t="s">
        <v>1812</v>
      </c>
      <c r="I535" s="283" t="s">
        <v>13966</v>
      </c>
      <c r="J535" s="250" t="str">
        <f t="shared" si="50"/>
        <v>TungstenJiangxi Yaosheng Tungsten Co., Ltd.</v>
      </c>
      <c r="K535" s="250" t="str">
        <f t="shared" si="51"/>
        <v>TungstenJiangxi Yaosheng Tungsten Co., Ltd.</v>
      </c>
    </row>
    <row r="536" spans="1:11">
      <c r="A536" s="283" t="s">
        <v>1156</v>
      </c>
      <c r="B536" s="283" t="s">
        <v>14171</v>
      </c>
      <c r="C536" s="283" t="s">
        <v>14171</v>
      </c>
      <c r="D536" s="283" t="s">
        <v>906</v>
      </c>
      <c r="E536" s="283" t="s">
        <v>14172</v>
      </c>
      <c r="F536" s="249" t="s">
        <v>13577</v>
      </c>
      <c r="G536" s="249"/>
      <c r="H536" s="283" t="s">
        <v>14188</v>
      </c>
      <c r="I536" s="283" t="s">
        <v>10268</v>
      </c>
      <c r="J536" s="250" t="str">
        <f t="shared" si="50"/>
        <v>TungstenJSC "Kirovgrad Hard Alloys Plant"</v>
      </c>
      <c r="K536" s="250" t="str">
        <f t="shared" si="51"/>
        <v>TungstenJSC "Kirovgrad Hard Alloys Plant"</v>
      </c>
    </row>
    <row r="537" spans="1:11">
      <c r="A537" s="283" t="s">
        <v>1156</v>
      </c>
      <c r="B537" s="283" t="s">
        <v>153</v>
      </c>
      <c r="C537" s="283" t="s">
        <v>153</v>
      </c>
      <c r="D537" s="283" t="s">
        <v>2576</v>
      </c>
      <c r="E537" s="283" t="s">
        <v>820</v>
      </c>
      <c r="F537" s="249" t="s">
        <v>13577</v>
      </c>
      <c r="G537" s="249"/>
      <c r="H537" s="283" t="s">
        <v>1871</v>
      </c>
      <c r="I537" s="283" t="s">
        <v>1794</v>
      </c>
      <c r="J537" s="250" t="str">
        <f t="shared" si="50"/>
        <v>TungstenKennametal Fallon</v>
      </c>
      <c r="K537" s="250" t="str">
        <f t="shared" si="51"/>
        <v>TungstenKennametal Fallon</v>
      </c>
    </row>
    <row r="538" spans="1:11">
      <c r="A538" s="283" t="s">
        <v>1156</v>
      </c>
      <c r="B538" s="283" t="s">
        <v>151</v>
      </c>
      <c r="C538" s="283" t="s">
        <v>151</v>
      </c>
      <c r="D538" s="283" t="s">
        <v>2576</v>
      </c>
      <c r="E538" s="283" t="s">
        <v>811</v>
      </c>
      <c r="F538" s="249" t="s">
        <v>13577</v>
      </c>
      <c r="G538" s="249"/>
      <c r="H538" s="283" t="s">
        <v>1863</v>
      </c>
      <c r="I538" s="283" t="s">
        <v>1864</v>
      </c>
      <c r="J538" s="250" t="str">
        <f t="shared" si="50"/>
        <v>TungstenKennametal Huntsville</v>
      </c>
      <c r="K538" s="250" t="str">
        <f t="shared" si="51"/>
        <v>TungstenKennametal Huntsville</v>
      </c>
    </row>
    <row r="539" spans="1:11">
      <c r="A539" s="283" t="s">
        <v>1156</v>
      </c>
      <c r="B539" s="283" t="s">
        <v>14173</v>
      </c>
      <c r="C539" s="283" t="s">
        <v>14173</v>
      </c>
      <c r="D539" s="283" t="s">
        <v>1134</v>
      </c>
      <c r="E539" s="283" t="s">
        <v>14174</v>
      </c>
      <c r="F539" s="249" t="s">
        <v>13577</v>
      </c>
      <c r="G539" s="249"/>
      <c r="H539" s="283" t="s">
        <v>14189</v>
      </c>
      <c r="I539" s="283" t="s">
        <v>13202</v>
      </c>
      <c r="J539" s="250" t="str">
        <f t="shared" si="50"/>
        <v>TungstenKGETS Co., Ltd.</v>
      </c>
      <c r="K539" s="250" t="str">
        <f t="shared" si="51"/>
        <v>TungstenKGETS Co., Ltd.</v>
      </c>
    </row>
    <row r="540" spans="1:11">
      <c r="A540" s="283" t="s">
        <v>1156</v>
      </c>
      <c r="B540" s="283" t="s">
        <v>14175</v>
      </c>
      <c r="C540" s="283" t="s">
        <v>14175</v>
      </c>
      <c r="D540" s="283" t="s">
        <v>2575</v>
      </c>
      <c r="E540" s="283" t="s">
        <v>14176</v>
      </c>
      <c r="F540" s="249" t="s">
        <v>13577</v>
      </c>
      <c r="G540" s="249"/>
      <c r="H540" s="283" t="s">
        <v>14190</v>
      </c>
      <c r="I540" s="283" t="s">
        <v>11809</v>
      </c>
      <c r="J540" s="250" t="str">
        <f t="shared" si="50"/>
        <v>TungstenLianyou Metals Co., Ltd.</v>
      </c>
      <c r="K540" s="250" t="str">
        <f t="shared" si="51"/>
        <v>TungstenLianyou Metals Co., Ltd.</v>
      </c>
    </row>
    <row r="541" spans="1:11">
      <c r="A541" s="283" t="s">
        <v>1156</v>
      </c>
      <c r="B541" s="283" t="s">
        <v>158</v>
      </c>
      <c r="C541" s="283" t="s">
        <v>158</v>
      </c>
      <c r="D541" s="283" t="s">
        <v>1123</v>
      </c>
      <c r="E541" s="283" t="s">
        <v>147</v>
      </c>
      <c r="F541" s="249" t="s">
        <v>13577</v>
      </c>
      <c r="G541" s="249"/>
      <c r="H541" s="283" t="s">
        <v>1881</v>
      </c>
      <c r="I541" s="283" t="s">
        <v>13975</v>
      </c>
      <c r="J541" s="250" t="str">
        <f t="shared" si="50"/>
        <v>TungstenMalipo Haiyu Tungsten Co., Ltd.</v>
      </c>
      <c r="K541" s="250" t="str">
        <f t="shared" si="51"/>
        <v>TungstenMalipo Haiyu Tungsten Co., Ltd.</v>
      </c>
    </row>
    <row r="542" spans="1:11">
      <c r="A542" s="283" t="s">
        <v>1156</v>
      </c>
      <c r="B542" s="283" t="s">
        <v>14177</v>
      </c>
      <c r="C542" s="283" t="s">
        <v>14177</v>
      </c>
      <c r="D542" s="283" t="s">
        <v>915</v>
      </c>
      <c r="E542" s="283" t="s">
        <v>1455</v>
      </c>
      <c r="F542" s="249" t="s">
        <v>13577</v>
      </c>
      <c r="G542" s="249"/>
      <c r="H542" s="283" t="s">
        <v>1885</v>
      </c>
      <c r="I542" s="283" t="s">
        <v>12459</v>
      </c>
      <c r="J542" s="250" t="str">
        <f t="shared" si="50"/>
        <v>TungstenMasan Tungsten Chemical LLC (MTC)</v>
      </c>
      <c r="K542" s="250" t="str">
        <f t="shared" si="51"/>
        <v>TungstenMasan Tungsten Chemical LLC (MTC)</v>
      </c>
    </row>
    <row r="543" spans="1:11">
      <c r="A543" s="283" t="s">
        <v>1156</v>
      </c>
      <c r="B543" s="283" t="s">
        <v>2688</v>
      </c>
      <c r="C543" s="283" t="s">
        <v>2688</v>
      </c>
      <c r="D543" s="283" t="s">
        <v>906</v>
      </c>
      <c r="E543" s="283" t="s">
        <v>2388</v>
      </c>
      <c r="F543" s="249" t="s">
        <v>13577</v>
      </c>
      <c r="G543" s="249"/>
      <c r="H543" s="283" t="s">
        <v>2389</v>
      </c>
      <c r="I543" s="283" t="s">
        <v>10284</v>
      </c>
      <c r="J543" s="250" t="str">
        <f t="shared" si="50"/>
        <v>TungstenMoliren Ltd.</v>
      </c>
      <c r="K543" s="250" t="str">
        <f t="shared" si="51"/>
        <v>TungstenMoliren Ltd.</v>
      </c>
    </row>
    <row r="544" spans="1:11">
      <c r="A544" s="283" t="s">
        <v>1156</v>
      </c>
      <c r="B544" s="283" t="s">
        <v>1888</v>
      </c>
      <c r="C544" s="283" t="s">
        <v>1888</v>
      </c>
      <c r="D544" s="283" t="s">
        <v>2576</v>
      </c>
      <c r="E544" s="283" t="s">
        <v>1889</v>
      </c>
      <c r="F544" s="249" t="s">
        <v>13577</v>
      </c>
      <c r="G544" s="249"/>
      <c r="H544" s="283" t="s">
        <v>1890</v>
      </c>
      <c r="I544" s="283" t="s">
        <v>1647</v>
      </c>
      <c r="J544" s="250" t="str">
        <f t="shared" si="50"/>
        <v>TungstenNiagara Refining LLC</v>
      </c>
      <c r="K544" s="250" t="str">
        <f t="shared" si="51"/>
        <v>TungstenNiagara Refining LLC</v>
      </c>
    </row>
    <row r="545" spans="1:11">
      <c r="A545" s="283" t="s">
        <v>1156</v>
      </c>
      <c r="B545" s="283" t="s">
        <v>14231</v>
      </c>
      <c r="C545" s="283" t="s">
        <v>14231</v>
      </c>
      <c r="D545" s="283" t="s">
        <v>906</v>
      </c>
      <c r="E545" s="283" t="s">
        <v>14247</v>
      </c>
      <c r="F545" s="249" t="s">
        <v>13577</v>
      </c>
      <c r="G545" s="249"/>
      <c r="H545" s="283" t="s">
        <v>14257</v>
      </c>
      <c r="I545" s="283" t="s">
        <v>14258</v>
      </c>
      <c r="J545" s="250" t="str">
        <f t="shared" si="50"/>
        <v>TungstenNPP Tyazhmetprom LLC</v>
      </c>
      <c r="K545" s="250" t="str">
        <f t="shared" si="51"/>
        <v>TungstenNPP Tyazhmetprom LLC</v>
      </c>
    </row>
    <row r="546" spans="1:11">
      <c r="A546" s="283" t="s">
        <v>1156</v>
      </c>
      <c r="B546" s="283" t="s">
        <v>1456</v>
      </c>
      <c r="C546" s="283" t="s">
        <v>14177</v>
      </c>
      <c r="D546" s="283" t="s">
        <v>915</v>
      </c>
      <c r="E546" s="283" t="s">
        <v>1455</v>
      </c>
      <c r="F546" s="249" t="s">
        <v>13577</v>
      </c>
      <c r="G546" s="249"/>
      <c r="H546" s="283" t="s">
        <v>1885</v>
      </c>
      <c r="I546" s="283" t="s">
        <v>12459</v>
      </c>
      <c r="J546" s="250" t="str">
        <f t="shared" si="50"/>
        <v>TungstenNui Phao H.C. Starck Tungsten Chemicals Manufacturing LLC</v>
      </c>
      <c r="K546" s="250" t="str">
        <f t="shared" si="51"/>
        <v>TungstenNui Phao H.C. Starck Tungsten Chemicals Manufacturing LLC</v>
      </c>
    </row>
    <row r="547" spans="1:11">
      <c r="A547" s="283" t="s">
        <v>1156</v>
      </c>
      <c r="B547" s="283" t="s">
        <v>2473</v>
      </c>
      <c r="C547" s="283" t="s">
        <v>2473</v>
      </c>
      <c r="D547" s="283" t="s">
        <v>904</v>
      </c>
      <c r="E547" s="283" t="s">
        <v>2390</v>
      </c>
      <c r="F547" s="249" t="s">
        <v>13577</v>
      </c>
      <c r="G547" s="249"/>
      <c r="H547" s="283" t="s">
        <v>2391</v>
      </c>
      <c r="I547" s="283" t="s">
        <v>2392</v>
      </c>
      <c r="J547" s="250" t="str">
        <f t="shared" si="50"/>
        <v>TungstenPhilippine Chuangxin Industrial Co., Inc.</v>
      </c>
      <c r="K547" s="250" t="str">
        <f t="shared" si="51"/>
        <v>TungstenPhilippine Chuangxin Industrial Co., Inc.</v>
      </c>
    </row>
    <row r="548" spans="1:11">
      <c r="A548" s="283" t="s">
        <v>1156</v>
      </c>
      <c r="B548" s="283" t="s">
        <v>1878</v>
      </c>
      <c r="C548" s="283" t="s">
        <v>839</v>
      </c>
      <c r="D548" s="283" t="s">
        <v>1123</v>
      </c>
      <c r="E548" s="283" t="s">
        <v>825</v>
      </c>
      <c r="F548" s="249" t="s">
        <v>13577</v>
      </c>
      <c r="G548" s="249"/>
      <c r="H548" s="283" t="s">
        <v>1877</v>
      </c>
      <c r="I548" s="283" t="s">
        <v>13971</v>
      </c>
      <c r="J548" s="250" t="str">
        <f t="shared" si="50"/>
        <v>TungstenShaoguan Xinhai Rendan Tungsten Industry Co. Ltd</v>
      </c>
      <c r="K548" s="250" t="str">
        <f t="shared" si="51"/>
        <v>TungstenShaoguan Xinhai Rendan Tungsten Industry Co. Ltd</v>
      </c>
    </row>
    <row r="549" spans="1:11">
      <c r="A549" s="283" t="s">
        <v>1156</v>
      </c>
      <c r="B549" s="283" t="s">
        <v>2</v>
      </c>
      <c r="C549" s="283" t="s">
        <v>2</v>
      </c>
      <c r="D549" s="283" t="s">
        <v>915</v>
      </c>
      <c r="E549" s="283" t="s">
        <v>821</v>
      </c>
      <c r="F549" s="249" t="s">
        <v>13577</v>
      </c>
      <c r="G549" s="249"/>
      <c r="H549" s="283" t="s">
        <v>1872</v>
      </c>
      <c r="I549" s="283" t="s">
        <v>12487</v>
      </c>
      <c r="J549" s="250" t="str">
        <f t="shared" si="50"/>
        <v>TungstenTejing (Vietnam) Tungsten Co., Ltd.</v>
      </c>
      <c r="K549" s="250" t="str">
        <f t="shared" si="51"/>
        <v>TungstenTejing (Vietnam) Tungsten Co., Ltd.</v>
      </c>
    </row>
    <row r="550" spans="1:11">
      <c r="A550" s="283" t="s">
        <v>1156</v>
      </c>
      <c r="B550" s="283" t="s">
        <v>2591</v>
      </c>
      <c r="C550" s="283" t="s">
        <v>2591</v>
      </c>
      <c r="D550" s="283" t="s">
        <v>906</v>
      </c>
      <c r="E550" s="283" t="s">
        <v>2592</v>
      </c>
      <c r="F550" s="249" t="s">
        <v>13577</v>
      </c>
      <c r="G550" s="249"/>
      <c r="H550" s="283" t="s">
        <v>2689</v>
      </c>
      <c r="I550" s="283" t="s">
        <v>10271</v>
      </c>
      <c r="J550" s="250" t="str">
        <f t="shared" si="50"/>
        <v>TungstenUnecha Refractory metals plant</v>
      </c>
      <c r="K550" s="250" t="str">
        <f t="shared" si="51"/>
        <v>TungstenUnecha Refractory metals plant</v>
      </c>
    </row>
    <row r="551" spans="1:11">
      <c r="A551" s="283" t="s">
        <v>1156</v>
      </c>
      <c r="B551" s="283" t="s">
        <v>1875</v>
      </c>
      <c r="C551" s="283" t="s">
        <v>2690</v>
      </c>
      <c r="D551" s="283" t="s">
        <v>1117</v>
      </c>
      <c r="E551" s="283" t="s">
        <v>822</v>
      </c>
      <c r="F551" s="249" t="s">
        <v>13577</v>
      </c>
      <c r="G551" s="249"/>
      <c r="H551" s="283" t="s">
        <v>1873</v>
      </c>
      <c r="I551" s="283" t="s">
        <v>2962</v>
      </c>
      <c r="J551" s="250" t="str">
        <f t="shared" si="50"/>
        <v>TungstenWBH</v>
      </c>
      <c r="K551" s="250" t="str">
        <f t="shared" si="51"/>
        <v>TungstenWBH</v>
      </c>
    </row>
    <row r="552" spans="1:11">
      <c r="A552" s="283" t="s">
        <v>1156</v>
      </c>
      <c r="B552" s="283" t="s">
        <v>1874</v>
      </c>
      <c r="C552" s="283" t="s">
        <v>2690</v>
      </c>
      <c r="D552" s="283" t="s">
        <v>1117</v>
      </c>
      <c r="E552" s="283" t="s">
        <v>822</v>
      </c>
      <c r="F552" s="249" t="s">
        <v>13577</v>
      </c>
      <c r="G552" s="249"/>
      <c r="H552" s="283" t="s">
        <v>1873</v>
      </c>
      <c r="I552" s="283" t="s">
        <v>2962</v>
      </c>
      <c r="J552" s="250" t="str">
        <f t="shared" si="50"/>
        <v>TungstenWBH,Wolfram [Austria]</v>
      </c>
      <c r="K552" s="250" t="str">
        <f t="shared" si="51"/>
        <v>TungstenWBH,Wolfram [Austria]</v>
      </c>
    </row>
    <row r="553" spans="1:11">
      <c r="A553" s="283" t="s">
        <v>1156</v>
      </c>
      <c r="B553" s="283" t="s">
        <v>2690</v>
      </c>
      <c r="C553" s="283" t="s">
        <v>2690</v>
      </c>
      <c r="D553" s="283" t="s">
        <v>1117</v>
      </c>
      <c r="E553" s="283" t="s">
        <v>822</v>
      </c>
      <c r="F553" s="249" t="s">
        <v>13577</v>
      </c>
      <c r="G553" s="249"/>
      <c r="H553" s="283" t="s">
        <v>1873</v>
      </c>
      <c r="I553" s="283" t="s">
        <v>2962</v>
      </c>
      <c r="J553" s="250" t="str">
        <f t="shared" si="50"/>
        <v>TungstenWolfram Bergbau und Hutten AG</v>
      </c>
      <c r="K553" s="250" t="str">
        <f t="shared" si="51"/>
        <v>TungstenWolfram Bergbau und Hutten AG</v>
      </c>
    </row>
    <row r="554" spans="1:11">
      <c r="A554" s="283" t="s">
        <v>1156</v>
      </c>
      <c r="B554" s="283" t="s">
        <v>926</v>
      </c>
      <c r="C554" s="283" t="s">
        <v>2690</v>
      </c>
      <c r="D554" s="283" t="s">
        <v>1117</v>
      </c>
      <c r="E554" s="283" t="s">
        <v>822</v>
      </c>
      <c r="F554" s="249" t="s">
        <v>13577</v>
      </c>
      <c r="G554" s="249"/>
      <c r="H554" s="283" t="s">
        <v>1873</v>
      </c>
      <c r="I554" s="283" t="s">
        <v>2962</v>
      </c>
      <c r="J554" s="250" t="str">
        <f t="shared" si="50"/>
        <v>TungstenWolfram Bergbau und Hütten AG</v>
      </c>
      <c r="K554" s="250" t="str">
        <f t="shared" si="51"/>
        <v>TungstenWolfram Bergbau und Hütten AG</v>
      </c>
    </row>
    <row r="555" spans="1:11">
      <c r="A555" s="283" t="s">
        <v>1156</v>
      </c>
      <c r="B555" s="283" t="s">
        <v>2395</v>
      </c>
      <c r="C555" s="283" t="s">
        <v>2395</v>
      </c>
      <c r="D555" s="283" t="s">
        <v>1134</v>
      </c>
      <c r="E555" s="283" t="s">
        <v>2396</v>
      </c>
      <c r="F555" s="249" t="s">
        <v>13577</v>
      </c>
      <c r="G555" s="249"/>
      <c r="H555" s="283" t="s">
        <v>13279</v>
      </c>
      <c r="I555" s="283" t="s">
        <v>13203</v>
      </c>
      <c r="J555" s="250" t="str">
        <f t="shared" ref="J555:J585" si="52">A555&amp;B555</f>
        <v>TungstenWoltech Korea Co., Ltd.</v>
      </c>
      <c r="K555" s="250" t="str">
        <f t="shared" ref="K555:K585" si="53">A555&amp;B555</f>
        <v>TungstenWoltech Korea Co., Ltd.</v>
      </c>
    </row>
    <row r="556" spans="1:11">
      <c r="A556" s="283" t="s">
        <v>1156</v>
      </c>
      <c r="B556" s="283" t="s">
        <v>1882</v>
      </c>
      <c r="C556" s="283" t="s">
        <v>159</v>
      </c>
      <c r="D556" s="283" t="s">
        <v>1123</v>
      </c>
      <c r="E556" s="283" t="s">
        <v>148</v>
      </c>
      <c r="F556" s="249" t="s">
        <v>13577</v>
      </c>
      <c r="G556" s="249"/>
      <c r="H556" s="283" t="s">
        <v>1876</v>
      </c>
      <c r="I556" s="283" t="s">
        <v>13965</v>
      </c>
      <c r="J556" s="250" t="str">
        <f t="shared" si="52"/>
        <v>TungstenXiamen H.C.</v>
      </c>
      <c r="K556" s="250" t="str">
        <f t="shared" si="53"/>
        <v>TungstenXiamen H.C.</v>
      </c>
    </row>
    <row r="557" spans="1:11">
      <c r="A557" s="283" t="s">
        <v>1156</v>
      </c>
      <c r="B557" s="283" t="s">
        <v>159</v>
      </c>
      <c r="C557" s="283" t="s">
        <v>159</v>
      </c>
      <c r="D557" s="283" t="s">
        <v>1123</v>
      </c>
      <c r="E557" s="283" t="s">
        <v>148</v>
      </c>
      <c r="F557" s="249" t="s">
        <v>13577</v>
      </c>
      <c r="G557" s="249"/>
      <c r="H557" s="283" t="s">
        <v>1876</v>
      </c>
      <c r="I557" s="283" t="s">
        <v>13965</v>
      </c>
      <c r="J557" s="250" t="str">
        <f t="shared" si="52"/>
        <v>TungstenXiamen Tungsten (H.C.) Co., Ltd.</v>
      </c>
      <c r="K557" s="250" t="str">
        <f t="shared" si="53"/>
        <v>TungstenXiamen Tungsten (H.C.) Co., Ltd.</v>
      </c>
    </row>
    <row r="558" spans="1:11">
      <c r="A558" s="283" t="s">
        <v>1156</v>
      </c>
      <c r="B558" s="283" t="s">
        <v>1406</v>
      </c>
      <c r="C558" s="283" t="s">
        <v>1406</v>
      </c>
      <c r="D558" s="283" t="s">
        <v>1123</v>
      </c>
      <c r="E558" s="283" t="s">
        <v>823</v>
      </c>
      <c r="F558" s="249" t="s">
        <v>13577</v>
      </c>
      <c r="G558" s="249"/>
      <c r="H558" s="283" t="s">
        <v>1876</v>
      </c>
      <c r="I558" s="283" t="s">
        <v>13965</v>
      </c>
      <c r="J558" s="250" t="str">
        <f t="shared" si="52"/>
        <v>TungstenXiamen Tungsten Co., Ltd.</v>
      </c>
      <c r="K558" s="250" t="str">
        <f t="shared" si="53"/>
        <v>TungstenXiamen Tungsten Co., Ltd.</v>
      </c>
    </row>
    <row r="559" spans="1:11">
      <c r="A559" s="283" t="s">
        <v>1156</v>
      </c>
      <c r="B559" s="283" t="s">
        <v>2397</v>
      </c>
      <c r="C559" s="283" t="s">
        <v>2397</v>
      </c>
      <c r="D559" s="283" t="s">
        <v>1123</v>
      </c>
      <c r="E559" s="283" t="s">
        <v>2398</v>
      </c>
      <c r="F559" s="249" t="s">
        <v>13577</v>
      </c>
      <c r="G559" s="249"/>
      <c r="H559" s="283" t="s">
        <v>1812</v>
      </c>
      <c r="I559" s="283" t="s">
        <v>13966</v>
      </c>
      <c r="J559" s="250" t="str">
        <f t="shared" si="52"/>
        <v>TungstenXinfeng Huarui Tungsten &amp; Molybdenum New Material Co., Ltd.</v>
      </c>
      <c r="K559" s="250" t="str">
        <f t="shared" si="53"/>
        <v>TungstenXinfeng Huarui Tungsten &amp; Molybdenum New Material Co., Ltd.</v>
      </c>
    </row>
    <row r="560" spans="1:11">
      <c r="A560" s="283" t="s">
        <v>1156</v>
      </c>
      <c r="B560" s="283" t="s">
        <v>839</v>
      </c>
      <c r="C560" s="283" t="s">
        <v>839</v>
      </c>
      <c r="D560" s="283" t="s">
        <v>1123</v>
      </c>
      <c r="E560" s="283" t="s">
        <v>825</v>
      </c>
      <c r="F560" s="249" t="s">
        <v>13577</v>
      </c>
      <c r="G560" s="249"/>
      <c r="H560" s="283" t="s">
        <v>1877</v>
      </c>
      <c r="I560" s="283" t="s">
        <v>13971</v>
      </c>
      <c r="J560" s="250" t="str">
        <f t="shared" si="52"/>
        <v>TungstenXinhai Rendan Shaoguan Tungsten Co., Ltd.</v>
      </c>
      <c r="K560" s="250" t="str">
        <f t="shared" si="53"/>
        <v>TungstenXinhai Rendan Shaoguan Tungsten Co., Ltd.</v>
      </c>
    </row>
    <row r="561" spans="1:11">
      <c r="A561" s="283" t="s">
        <v>1156</v>
      </c>
      <c r="B561" s="283" t="s">
        <v>1866</v>
      </c>
      <c r="C561" s="283" t="s">
        <v>1402</v>
      </c>
      <c r="D561" s="283" t="s">
        <v>1123</v>
      </c>
      <c r="E561" s="283" t="s">
        <v>813</v>
      </c>
      <c r="F561" s="249" t="s">
        <v>13577</v>
      </c>
      <c r="G561" s="249"/>
      <c r="H561" s="283" t="s">
        <v>1812</v>
      </c>
      <c r="I561" s="283" t="s">
        <v>13966</v>
      </c>
      <c r="J561" s="250" t="str">
        <f t="shared" si="52"/>
        <v>TungstenZhangyuan Tungsten Co Ltd</v>
      </c>
      <c r="K561" s="250" t="str">
        <f t="shared" si="53"/>
        <v>TungstenZhangyuan Tungsten Co Ltd</v>
      </c>
    </row>
    <row r="562" spans="1:11">
      <c r="A562" s="283" t="s">
        <v>1156</v>
      </c>
      <c r="B562" s="283" t="s">
        <v>14178</v>
      </c>
      <c r="C562" s="283" t="s">
        <v>14164</v>
      </c>
      <c r="D562" s="283" t="s">
        <v>1123</v>
      </c>
      <c r="E562" s="283" t="s">
        <v>14166</v>
      </c>
      <c r="F562" s="249" t="s">
        <v>13577</v>
      </c>
      <c r="G562" s="249"/>
      <c r="H562" s="283" t="s">
        <v>1645</v>
      </c>
      <c r="I562" s="283" t="s">
        <v>13970</v>
      </c>
      <c r="J562" s="250" t="str">
        <f t="shared" si="52"/>
        <v>Tungsten洛阳栾川钼业集团钨业有限公司</v>
      </c>
      <c r="K562" s="250" t="str">
        <f t="shared" si="53"/>
        <v>Tungsten洛阳栾川钼业集团钨业有限公司</v>
      </c>
    </row>
    <row r="563" spans="1:11">
      <c r="A563" s="249" t="s">
        <v>1156</v>
      </c>
      <c r="B563" s="249" t="s">
        <v>14171</v>
      </c>
      <c r="C563" s="249" t="s">
        <v>14171</v>
      </c>
      <c r="D563" s="249" t="s">
        <v>906</v>
      </c>
      <c r="E563" s="249" t="s">
        <v>14172</v>
      </c>
      <c r="F563" s="249" t="s">
        <v>13577</v>
      </c>
      <c r="G563" s="249"/>
      <c r="H563" s="249" t="s">
        <v>14188</v>
      </c>
      <c r="I563" s="249" t="s">
        <v>10268</v>
      </c>
      <c r="J563" s="250" t="str">
        <f t="shared" si="52"/>
        <v>TungstenJSC "Kirovgrad Hard Alloys Plant"</v>
      </c>
      <c r="K563" s="250" t="str">
        <f t="shared" si="53"/>
        <v>TungstenJSC "Kirovgrad Hard Alloys Plant"</v>
      </c>
    </row>
    <row r="564" spans="1:11">
      <c r="A564" s="249" t="s">
        <v>1156</v>
      </c>
      <c r="B564" s="249" t="s">
        <v>153</v>
      </c>
      <c r="C564" s="249" t="s">
        <v>153</v>
      </c>
      <c r="D564" s="249" t="s">
        <v>2576</v>
      </c>
      <c r="E564" s="249" t="s">
        <v>820</v>
      </c>
      <c r="F564" s="249" t="s">
        <v>13577</v>
      </c>
      <c r="G564" s="249"/>
      <c r="H564" s="249" t="s">
        <v>1871</v>
      </c>
      <c r="I564" s="249" t="s">
        <v>1794</v>
      </c>
      <c r="J564" s="250" t="str">
        <f t="shared" si="52"/>
        <v>TungstenKennametal Fallon</v>
      </c>
      <c r="K564" s="250" t="str">
        <f t="shared" si="53"/>
        <v>TungstenKennametal Fallon</v>
      </c>
    </row>
    <row r="565" spans="1:11">
      <c r="A565" s="249" t="s">
        <v>1156</v>
      </c>
      <c r="B565" s="249" t="s">
        <v>151</v>
      </c>
      <c r="C565" s="249" t="s">
        <v>151</v>
      </c>
      <c r="D565" s="249" t="s">
        <v>2576</v>
      </c>
      <c r="E565" s="249" t="s">
        <v>811</v>
      </c>
      <c r="F565" s="249" t="s">
        <v>13577</v>
      </c>
      <c r="G565" s="249"/>
      <c r="H565" s="249" t="s">
        <v>1863</v>
      </c>
      <c r="I565" s="249" t="s">
        <v>1864</v>
      </c>
      <c r="J565" s="250" t="str">
        <f t="shared" si="52"/>
        <v>TungstenKennametal Huntsville</v>
      </c>
      <c r="K565" s="250" t="str">
        <f t="shared" si="53"/>
        <v>TungstenKennametal Huntsville</v>
      </c>
    </row>
    <row r="566" spans="1:11">
      <c r="A566" s="249" t="s">
        <v>1156</v>
      </c>
      <c r="B566" s="249" t="s">
        <v>14173</v>
      </c>
      <c r="C566" s="249" t="s">
        <v>14173</v>
      </c>
      <c r="D566" s="249" t="s">
        <v>1134</v>
      </c>
      <c r="E566" s="249" t="s">
        <v>14174</v>
      </c>
      <c r="F566" s="249" t="s">
        <v>13577</v>
      </c>
      <c r="G566" s="249"/>
      <c r="H566" s="249" t="s">
        <v>14189</v>
      </c>
      <c r="I566" s="249" t="s">
        <v>13202</v>
      </c>
      <c r="J566" s="250" t="str">
        <f t="shared" si="52"/>
        <v>TungstenKGETS Co., Ltd.</v>
      </c>
      <c r="K566" s="250" t="str">
        <f t="shared" si="53"/>
        <v>TungstenKGETS Co., Ltd.</v>
      </c>
    </row>
    <row r="567" spans="1:11">
      <c r="A567" s="249" t="s">
        <v>1156</v>
      </c>
      <c r="B567" s="249" t="s">
        <v>14175</v>
      </c>
      <c r="C567" s="249" t="s">
        <v>14175</v>
      </c>
      <c r="D567" s="249" t="s">
        <v>2575</v>
      </c>
      <c r="E567" s="249" t="s">
        <v>14176</v>
      </c>
      <c r="F567" s="249" t="s">
        <v>13577</v>
      </c>
      <c r="G567" s="249"/>
      <c r="H567" s="249" t="s">
        <v>14190</v>
      </c>
      <c r="I567" s="249" t="s">
        <v>11809</v>
      </c>
      <c r="J567" s="250" t="str">
        <f t="shared" si="52"/>
        <v>TungstenLianyou Metals Co., Ltd.</v>
      </c>
      <c r="K567" s="250" t="str">
        <f t="shared" si="53"/>
        <v>TungstenLianyou Metals Co., Ltd.</v>
      </c>
    </row>
    <row r="568" spans="1:11">
      <c r="A568" s="249" t="s">
        <v>1156</v>
      </c>
      <c r="B568" s="249" t="s">
        <v>158</v>
      </c>
      <c r="C568" s="249" t="s">
        <v>158</v>
      </c>
      <c r="D568" s="249" t="s">
        <v>1123</v>
      </c>
      <c r="E568" s="249" t="s">
        <v>147</v>
      </c>
      <c r="F568" s="249" t="s">
        <v>13577</v>
      </c>
      <c r="G568" s="249"/>
      <c r="H568" s="249" t="s">
        <v>1881</v>
      </c>
      <c r="I568" s="249" t="s">
        <v>13975</v>
      </c>
      <c r="J568" s="250" t="str">
        <f t="shared" si="52"/>
        <v>TungstenMalipo Haiyu Tungsten Co., Ltd.</v>
      </c>
      <c r="K568" s="250" t="str">
        <f t="shared" si="53"/>
        <v>TungstenMalipo Haiyu Tungsten Co., Ltd.</v>
      </c>
    </row>
    <row r="569" spans="1:11">
      <c r="A569" s="249" t="s">
        <v>1156</v>
      </c>
      <c r="B569" s="249" t="s">
        <v>14177</v>
      </c>
      <c r="C569" s="249" t="s">
        <v>14177</v>
      </c>
      <c r="D569" s="249" t="s">
        <v>915</v>
      </c>
      <c r="E569" s="249" t="s">
        <v>1455</v>
      </c>
      <c r="F569" s="249" t="s">
        <v>13577</v>
      </c>
      <c r="G569" s="249"/>
      <c r="H569" s="249" t="s">
        <v>1885</v>
      </c>
      <c r="I569" s="249" t="s">
        <v>12459</v>
      </c>
      <c r="J569" s="250" t="str">
        <f t="shared" si="52"/>
        <v>TungstenMasan Tungsten Chemical LLC (MTC)</v>
      </c>
      <c r="K569" s="250" t="str">
        <f t="shared" si="53"/>
        <v>TungstenMasan Tungsten Chemical LLC (MTC)</v>
      </c>
    </row>
    <row r="570" spans="1:11">
      <c r="A570" s="249" t="s">
        <v>1156</v>
      </c>
      <c r="B570" s="249" t="s">
        <v>2688</v>
      </c>
      <c r="C570" s="249" t="s">
        <v>2688</v>
      </c>
      <c r="D570" s="249" t="s">
        <v>906</v>
      </c>
      <c r="E570" s="249" t="s">
        <v>2388</v>
      </c>
      <c r="F570" s="249" t="s">
        <v>13577</v>
      </c>
      <c r="G570" s="249"/>
      <c r="H570" s="249" t="s">
        <v>2389</v>
      </c>
      <c r="I570" s="249" t="s">
        <v>10284</v>
      </c>
      <c r="J570" s="250" t="str">
        <f t="shared" si="52"/>
        <v>TungstenMoliren Ltd.</v>
      </c>
      <c r="K570" s="250" t="str">
        <f t="shared" si="53"/>
        <v>TungstenMoliren Ltd.</v>
      </c>
    </row>
    <row r="571" spans="1:11">
      <c r="A571" s="249" t="s">
        <v>1156</v>
      </c>
      <c r="B571" s="249" t="s">
        <v>1888</v>
      </c>
      <c r="C571" s="249" t="s">
        <v>1888</v>
      </c>
      <c r="D571" s="249" t="s">
        <v>2576</v>
      </c>
      <c r="E571" s="249" t="s">
        <v>1889</v>
      </c>
      <c r="F571" s="249" t="s">
        <v>13577</v>
      </c>
      <c r="G571" s="249"/>
      <c r="H571" s="249" t="s">
        <v>1890</v>
      </c>
      <c r="I571" s="249" t="s">
        <v>1647</v>
      </c>
      <c r="J571" s="250" t="str">
        <f t="shared" si="52"/>
        <v>TungstenNiagara Refining LLC</v>
      </c>
      <c r="K571" s="250" t="str">
        <f t="shared" si="53"/>
        <v>TungstenNiagara Refining LLC</v>
      </c>
    </row>
    <row r="572" spans="1:11">
      <c r="A572" s="249" t="s">
        <v>1156</v>
      </c>
      <c r="B572" s="249" t="s">
        <v>1456</v>
      </c>
      <c r="C572" s="249" t="s">
        <v>14177</v>
      </c>
      <c r="D572" s="249" t="s">
        <v>915</v>
      </c>
      <c r="E572" s="249" t="s">
        <v>1455</v>
      </c>
      <c r="F572" s="249" t="s">
        <v>13577</v>
      </c>
      <c r="G572" s="249"/>
      <c r="H572" s="249" t="s">
        <v>1885</v>
      </c>
      <c r="I572" s="249" t="s">
        <v>12459</v>
      </c>
      <c r="J572" s="250" t="str">
        <f t="shared" si="52"/>
        <v>TungstenNui Phao H.C. Starck Tungsten Chemicals Manufacturing LLC</v>
      </c>
      <c r="K572" s="250" t="str">
        <f t="shared" si="53"/>
        <v>TungstenNui Phao H.C. Starck Tungsten Chemicals Manufacturing LLC</v>
      </c>
    </row>
    <row r="573" spans="1:11">
      <c r="A573" s="249" t="s">
        <v>1156</v>
      </c>
      <c r="B573" s="249" t="s">
        <v>2473</v>
      </c>
      <c r="C573" s="249" t="s">
        <v>2473</v>
      </c>
      <c r="D573" s="249" t="s">
        <v>904</v>
      </c>
      <c r="E573" s="249" t="s">
        <v>2390</v>
      </c>
      <c r="F573" s="249" t="s">
        <v>13577</v>
      </c>
      <c r="G573" s="249"/>
      <c r="H573" s="249" t="s">
        <v>2391</v>
      </c>
      <c r="I573" s="249" t="s">
        <v>2392</v>
      </c>
      <c r="J573" s="250" t="str">
        <f t="shared" si="52"/>
        <v>TungstenPhilippine Chuangxin Industrial Co., Inc.</v>
      </c>
      <c r="K573" s="250" t="str">
        <f t="shared" si="53"/>
        <v>TungstenPhilippine Chuangxin Industrial Co., Inc.</v>
      </c>
    </row>
    <row r="574" spans="1:11">
      <c r="A574" s="249" t="s">
        <v>1156</v>
      </c>
      <c r="B574" s="249" t="s">
        <v>1878</v>
      </c>
      <c r="C574" s="249" t="s">
        <v>839</v>
      </c>
      <c r="D574" s="249" t="s">
        <v>1123</v>
      </c>
      <c r="E574" s="249" t="s">
        <v>825</v>
      </c>
      <c r="F574" s="249" t="s">
        <v>13577</v>
      </c>
      <c r="G574" s="249"/>
      <c r="H574" s="249" t="s">
        <v>1877</v>
      </c>
      <c r="I574" s="249" t="s">
        <v>13971</v>
      </c>
      <c r="J574" s="250" t="str">
        <f t="shared" si="52"/>
        <v>TungstenShaoguan Xinhai Rendan Tungsten Industry Co. Ltd</v>
      </c>
      <c r="K574" s="250" t="str">
        <f t="shared" si="53"/>
        <v>TungstenShaoguan Xinhai Rendan Tungsten Industry Co. Ltd</v>
      </c>
    </row>
    <row r="575" spans="1:11">
      <c r="A575" s="249" t="s">
        <v>1156</v>
      </c>
      <c r="B575" s="249" t="s">
        <v>2393</v>
      </c>
      <c r="C575" s="249" t="s">
        <v>2393</v>
      </c>
      <c r="D575" s="249" t="s">
        <v>1123</v>
      </c>
      <c r="E575" s="249" t="s">
        <v>2394</v>
      </c>
      <c r="F575" s="249" t="s">
        <v>13577</v>
      </c>
      <c r="G575" s="249"/>
      <c r="H575" s="249" t="s">
        <v>1777</v>
      </c>
      <c r="I575" s="249" t="s">
        <v>13970</v>
      </c>
      <c r="J575" s="250" t="str">
        <f t="shared" si="52"/>
        <v>TungstenSouth-East Nonferrous Metal Company Limited of Hengyang City</v>
      </c>
      <c r="K575" s="250" t="str">
        <f t="shared" si="53"/>
        <v>TungstenSouth-East Nonferrous Metal Company Limited of Hengyang City</v>
      </c>
    </row>
    <row r="576" spans="1:11">
      <c r="A576" s="249" t="s">
        <v>1156</v>
      </c>
      <c r="B576" s="249" t="s">
        <v>2</v>
      </c>
      <c r="C576" s="249" t="s">
        <v>2</v>
      </c>
      <c r="D576" s="249" t="s">
        <v>915</v>
      </c>
      <c r="E576" s="249" t="s">
        <v>821</v>
      </c>
      <c r="F576" s="249" t="s">
        <v>13577</v>
      </c>
      <c r="G576" s="249"/>
      <c r="H576" s="249" t="s">
        <v>1872</v>
      </c>
      <c r="I576" s="249" t="s">
        <v>12487</v>
      </c>
      <c r="J576" s="250" t="str">
        <f t="shared" si="52"/>
        <v>TungstenTejing (Vietnam) Tungsten Co., Ltd.</v>
      </c>
      <c r="K576" s="250" t="str">
        <f t="shared" si="53"/>
        <v>TungstenTejing (Vietnam) Tungsten Co., Ltd.</v>
      </c>
    </row>
    <row r="577" spans="1:11">
      <c r="A577" s="249" t="s">
        <v>1156</v>
      </c>
      <c r="B577" s="249" t="s">
        <v>2591</v>
      </c>
      <c r="C577" s="249" t="s">
        <v>2591</v>
      </c>
      <c r="D577" s="249" t="s">
        <v>906</v>
      </c>
      <c r="E577" s="249" t="s">
        <v>2592</v>
      </c>
      <c r="F577" s="249" t="s">
        <v>13577</v>
      </c>
      <c r="G577" s="249"/>
      <c r="H577" s="249" t="s">
        <v>2689</v>
      </c>
      <c r="I577" s="249" t="s">
        <v>10271</v>
      </c>
      <c r="J577" s="250" t="str">
        <f t="shared" si="52"/>
        <v>TungstenUnecha Refractory metals plant</v>
      </c>
      <c r="K577" s="250" t="str">
        <f t="shared" si="53"/>
        <v>TungstenUnecha Refractory metals plant</v>
      </c>
    </row>
    <row r="578" spans="1:11">
      <c r="A578" s="249" t="s">
        <v>1156</v>
      </c>
      <c r="B578" s="249" t="s">
        <v>1875</v>
      </c>
      <c r="C578" s="249" t="s">
        <v>2690</v>
      </c>
      <c r="D578" s="249" t="s">
        <v>1117</v>
      </c>
      <c r="E578" s="249" t="s">
        <v>822</v>
      </c>
      <c r="F578" s="249" t="s">
        <v>13577</v>
      </c>
      <c r="G578" s="249"/>
      <c r="H578" s="249" t="s">
        <v>1873</v>
      </c>
      <c r="I578" s="249" t="s">
        <v>2962</v>
      </c>
      <c r="J578" s="250" t="str">
        <f t="shared" si="52"/>
        <v>TungstenWBH</v>
      </c>
      <c r="K578" s="250" t="str">
        <f t="shared" si="53"/>
        <v>TungstenWBH</v>
      </c>
    </row>
    <row r="579" spans="1:11">
      <c r="A579" s="249" t="s">
        <v>1156</v>
      </c>
      <c r="B579" s="249" t="s">
        <v>1874</v>
      </c>
      <c r="C579" s="249" t="s">
        <v>2690</v>
      </c>
      <c r="D579" s="249" t="s">
        <v>1117</v>
      </c>
      <c r="E579" s="249" t="s">
        <v>822</v>
      </c>
      <c r="F579" s="249" t="s">
        <v>13577</v>
      </c>
      <c r="G579" s="249"/>
      <c r="H579" s="249" t="s">
        <v>1873</v>
      </c>
      <c r="I579" s="249" t="s">
        <v>2962</v>
      </c>
      <c r="J579" s="250" t="str">
        <f t="shared" si="52"/>
        <v>TungstenWBH,Wolfram [Austria]</v>
      </c>
      <c r="K579" s="250" t="str">
        <f t="shared" si="53"/>
        <v>TungstenWBH,Wolfram [Austria]</v>
      </c>
    </row>
    <row r="580" spans="1:11">
      <c r="A580" s="249" t="s">
        <v>1156</v>
      </c>
      <c r="B580" s="249" t="s">
        <v>2690</v>
      </c>
      <c r="C580" s="249" t="s">
        <v>2690</v>
      </c>
      <c r="D580" s="249" t="s">
        <v>1117</v>
      </c>
      <c r="E580" s="249" t="s">
        <v>822</v>
      </c>
      <c r="F580" s="249" t="s">
        <v>13577</v>
      </c>
      <c r="G580" s="249"/>
      <c r="H580" s="249" t="s">
        <v>1873</v>
      </c>
      <c r="I580" s="249" t="s">
        <v>2962</v>
      </c>
      <c r="J580" s="250" t="str">
        <f t="shared" si="52"/>
        <v>TungstenWolfram Bergbau und Hutten AG</v>
      </c>
      <c r="K580" s="250" t="str">
        <f t="shared" si="53"/>
        <v>TungstenWolfram Bergbau und Hutten AG</v>
      </c>
    </row>
    <row r="581" spans="1:11">
      <c r="A581" s="249" t="s">
        <v>1156</v>
      </c>
      <c r="B581" s="249" t="s">
        <v>926</v>
      </c>
      <c r="C581" s="249" t="s">
        <v>2690</v>
      </c>
      <c r="D581" s="249" t="s">
        <v>1117</v>
      </c>
      <c r="E581" s="249" t="s">
        <v>822</v>
      </c>
      <c r="F581" s="249" t="s">
        <v>13577</v>
      </c>
      <c r="G581" s="249"/>
      <c r="H581" s="249" t="s">
        <v>1873</v>
      </c>
      <c r="I581" s="249" t="s">
        <v>2962</v>
      </c>
      <c r="J581" s="250" t="str">
        <f t="shared" si="52"/>
        <v>TungstenWolfram Bergbau und Hütten AG</v>
      </c>
      <c r="K581" s="250" t="str">
        <f t="shared" si="53"/>
        <v>TungstenWolfram Bergbau und Hütten AG</v>
      </c>
    </row>
    <row r="582" spans="1:11">
      <c r="A582" s="249" t="s">
        <v>1156</v>
      </c>
      <c r="B582" s="249" t="s">
        <v>2395</v>
      </c>
      <c r="C582" s="249" t="s">
        <v>2395</v>
      </c>
      <c r="D582" s="249" t="s">
        <v>1134</v>
      </c>
      <c r="E582" s="249" t="s">
        <v>2396</v>
      </c>
      <c r="F582" s="249" t="s">
        <v>13577</v>
      </c>
      <c r="G582" s="249"/>
      <c r="H582" s="249" t="s">
        <v>13279</v>
      </c>
      <c r="I582" s="249" t="s">
        <v>13203</v>
      </c>
      <c r="J582" s="250" t="str">
        <f t="shared" si="52"/>
        <v>TungstenWoltech Korea Co., Ltd.</v>
      </c>
      <c r="K582" s="250" t="str">
        <f t="shared" si="53"/>
        <v>TungstenWoltech Korea Co., Ltd.</v>
      </c>
    </row>
    <row r="583" spans="1:11">
      <c r="A583" s="249" t="s">
        <v>1156</v>
      </c>
      <c r="B583" s="249" t="s">
        <v>1882</v>
      </c>
      <c r="C583" s="249" t="s">
        <v>159</v>
      </c>
      <c r="D583" s="249" t="s">
        <v>1123</v>
      </c>
      <c r="E583" s="249" t="s">
        <v>148</v>
      </c>
      <c r="F583" s="249" t="s">
        <v>13577</v>
      </c>
      <c r="G583" s="249"/>
      <c r="H583" s="249" t="s">
        <v>1876</v>
      </c>
      <c r="I583" s="249" t="s">
        <v>13965</v>
      </c>
      <c r="J583" s="250" t="str">
        <f t="shared" si="52"/>
        <v>TungstenXiamen H.C.</v>
      </c>
      <c r="K583" s="250" t="str">
        <f t="shared" si="53"/>
        <v>TungstenXiamen H.C.</v>
      </c>
    </row>
    <row r="584" spans="1:11">
      <c r="A584" s="249" t="s">
        <v>1156</v>
      </c>
      <c r="B584" s="249" t="s">
        <v>159</v>
      </c>
      <c r="C584" s="249" t="s">
        <v>159</v>
      </c>
      <c r="D584" s="249" t="s">
        <v>1123</v>
      </c>
      <c r="E584" s="249" t="s">
        <v>148</v>
      </c>
      <c r="F584" s="249" t="s">
        <v>13577</v>
      </c>
      <c r="G584" s="249"/>
      <c r="H584" s="249" t="s">
        <v>1876</v>
      </c>
      <c r="I584" s="249" t="s">
        <v>13965</v>
      </c>
      <c r="J584" s="250" t="str">
        <f t="shared" si="52"/>
        <v>TungstenXiamen Tungsten (H.C.) Co., Ltd.</v>
      </c>
      <c r="K584" s="250" t="str">
        <f t="shared" si="53"/>
        <v>TungstenXiamen Tungsten (H.C.) Co., Ltd.</v>
      </c>
    </row>
    <row r="585" spans="1:11">
      <c r="A585" s="249" t="s">
        <v>1156</v>
      </c>
      <c r="B585" s="249" t="s">
        <v>1406</v>
      </c>
      <c r="C585" s="249" t="s">
        <v>1406</v>
      </c>
      <c r="D585" s="249" t="s">
        <v>1123</v>
      </c>
      <c r="E585" s="249" t="s">
        <v>823</v>
      </c>
      <c r="F585" s="249" t="s">
        <v>13577</v>
      </c>
      <c r="H585" s="249" t="s">
        <v>1876</v>
      </c>
      <c r="I585" s="249" t="s">
        <v>13965</v>
      </c>
      <c r="J585" s="250" t="str">
        <f t="shared" si="52"/>
        <v>TungstenXiamen Tungsten Co., Ltd.</v>
      </c>
      <c r="K585" s="250" t="str">
        <f t="shared" si="53"/>
        <v>TungstenXiamen Tungsten Co., Ltd.</v>
      </c>
    </row>
    <row r="586" spans="1:11">
      <c r="A586" s="249" t="s">
        <v>1156</v>
      </c>
      <c r="B586" s="249" t="s">
        <v>2397</v>
      </c>
      <c r="C586" s="249" t="s">
        <v>2397</v>
      </c>
      <c r="D586" s="249" t="s">
        <v>1123</v>
      </c>
      <c r="E586" s="249" t="s">
        <v>2398</v>
      </c>
      <c r="F586" s="249" t="s">
        <v>13577</v>
      </c>
      <c r="H586" s="249" t="s">
        <v>1812</v>
      </c>
      <c r="I586" s="249" t="s">
        <v>13966</v>
      </c>
      <c r="J586" s="250" t="str">
        <f t="shared" ref="J586" si="54">A586&amp;B586</f>
        <v>TungstenXinfeng Huarui Tungsten &amp; Molybdenum New Material Co., Ltd.</v>
      </c>
      <c r="K586" s="250" t="str">
        <f t="shared" ref="K586" si="55">A586&amp;B586</f>
        <v>TungstenXinfeng Huarui Tungsten &amp; Molybdenum New Material Co., Ltd.</v>
      </c>
    </row>
    <row r="587" spans="1:11">
      <c r="A587" s="249" t="s">
        <v>1156</v>
      </c>
      <c r="B587" s="249" t="s">
        <v>839</v>
      </c>
      <c r="C587" s="249" t="s">
        <v>839</v>
      </c>
      <c r="D587" s="249" t="s">
        <v>1123</v>
      </c>
      <c r="E587" s="249" t="s">
        <v>825</v>
      </c>
      <c r="F587" s="249" t="s">
        <v>13577</v>
      </c>
      <c r="H587" s="249" t="s">
        <v>1877</v>
      </c>
      <c r="I587" s="249" t="s">
        <v>13971</v>
      </c>
      <c r="J587" s="250" t="str">
        <f>A587&amp;B587</f>
        <v>TungstenXinhai Rendan Shaoguan Tungsten Co., Ltd.</v>
      </c>
      <c r="K587" s="250" t="str">
        <f>A587&amp;B587</f>
        <v>TungstenXinhai Rendan Shaoguan Tungsten Co., Ltd.</v>
      </c>
    </row>
    <row r="588" spans="1:11">
      <c r="A588" s="249" t="s">
        <v>1156</v>
      </c>
      <c r="B588" s="249" t="s">
        <v>1866</v>
      </c>
      <c r="C588" s="249" t="s">
        <v>1402</v>
      </c>
      <c r="D588" s="249" t="s">
        <v>1123</v>
      </c>
      <c r="E588" s="249" t="s">
        <v>813</v>
      </c>
      <c r="F588" s="249" t="s">
        <v>13577</v>
      </c>
      <c r="H588" s="249" t="s">
        <v>1812</v>
      </c>
      <c r="I588" s="249" t="s">
        <v>13966</v>
      </c>
      <c r="J588" s="250" t="str">
        <f>A588&amp;B588</f>
        <v>TungstenZhangyuan Tungsten Co Ltd</v>
      </c>
      <c r="K588" s="250" t="str">
        <f>A588&amp;B588</f>
        <v>TungstenZhangyuan Tungsten Co Ltd</v>
      </c>
    </row>
    <row r="589" spans="1:11">
      <c r="A589" s="249" t="s">
        <v>1156</v>
      </c>
      <c r="B589" s="249" t="s">
        <v>14178</v>
      </c>
      <c r="C589" s="283" t="s">
        <v>14164</v>
      </c>
      <c r="D589" s="249" t="s">
        <v>1123</v>
      </c>
      <c r="E589" s="249" t="s">
        <v>14166</v>
      </c>
      <c r="F589" s="249" t="s">
        <v>13577</v>
      </c>
      <c r="H589" s="249" t="s">
        <v>1645</v>
      </c>
      <c r="I589" s="249" t="s">
        <v>13970</v>
      </c>
      <c r="J589" s="250" t="str">
        <f>A589&amp;B589</f>
        <v>Tungsten洛阳栾川钼业集团钨业有限公司</v>
      </c>
      <c r="K589" s="250" t="str">
        <f>A589&amp;B589</f>
        <v>Tungsten洛阳栾川钼业集团钨业有限公司</v>
      </c>
    </row>
    <row r="590" spans="1:11">
      <c r="A590" s="223" t="s">
        <v>1156</v>
      </c>
      <c r="B590" s="223" t="s">
        <v>1898</v>
      </c>
      <c r="C590" s="223"/>
      <c r="D590" s="223"/>
      <c r="E590" s="223"/>
      <c r="F590" s="261"/>
      <c r="H590" s="223"/>
      <c r="J590" s="250" t="str">
        <f t="shared" ref="J590" si="56">A590&amp;B590</f>
        <v>TungstenSmelter not listed</v>
      </c>
      <c r="K590" s="250" t="str">
        <f t="shared" ref="K590" si="57">A590&amp;B590</f>
        <v>TungstenSmelter not listed</v>
      </c>
    </row>
    <row r="591" spans="1:11" ht="13.5" thickBot="1">
      <c r="A591" s="226" t="s">
        <v>1156</v>
      </c>
      <c r="B591" s="226" t="s">
        <v>1347</v>
      </c>
      <c r="C591" s="226" t="s">
        <v>500</v>
      </c>
      <c r="D591" s="226" t="s">
        <v>500</v>
      </c>
      <c r="F591" s="261"/>
      <c r="J591" s="250" t="str">
        <f>A591&amp;B591</f>
        <v>TungstenSmelter not yet identified</v>
      </c>
      <c r="K591" s="250"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2" customWidth="1"/>
    <col min="2" max="2" width="14" style="292" customWidth="1"/>
    <col min="3" max="3" width="6.125" style="292" customWidth="1"/>
    <col min="4" max="4" width="56.25" style="292" customWidth="1"/>
    <col min="5" max="5" width="53.75" style="287" customWidth="1"/>
    <col min="6" max="6" width="54.125" style="292" customWidth="1"/>
    <col min="7" max="7" width="68.25" style="292" customWidth="1"/>
    <col min="8" max="8" width="49.25" style="292" customWidth="1"/>
    <col min="9" max="9" width="51.625" style="292" customWidth="1"/>
    <col min="10" max="10" width="50.25" style="292" customWidth="1"/>
    <col min="11" max="11" width="51.875" style="254" customWidth="1"/>
    <col min="12" max="12" width="66.875" style="324" customWidth="1"/>
    <col min="13" max="13" width="46.125" style="187" customWidth="1"/>
    <col min="14" max="15" width="8.875" style="187" customWidth="1"/>
    <col min="16" max="16384" width="8.875" style="187"/>
  </cols>
  <sheetData>
    <row r="1" spans="1:13">
      <c r="B1" s="292" t="s">
        <v>1459</v>
      </c>
      <c r="C1" s="292" t="s">
        <v>646</v>
      </c>
      <c r="D1" s="292" t="s">
        <v>884</v>
      </c>
      <c r="E1" s="256" t="s">
        <v>13632</v>
      </c>
      <c r="F1" s="292" t="s">
        <v>14580</v>
      </c>
      <c r="G1" s="292" t="s">
        <v>543</v>
      </c>
      <c r="H1" s="292" t="s">
        <v>544</v>
      </c>
      <c r="I1" s="292" t="s">
        <v>545</v>
      </c>
      <c r="J1" s="292" t="s">
        <v>546</v>
      </c>
      <c r="K1" s="295" t="s">
        <v>547</v>
      </c>
      <c r="L1" s="298" t="s">
        <v>548</v>
      </c>
      <c r="M1" s="187" t="s">
        <v>15080</v>
      </c>
    </row>
    <row r="2" spans="1:13" ht="85.5">
      <c r="A2" s="292" t="str">
        <f>B2&amp;C2</f>
        <v>InstructionsA1</v>
      </c>
      <c r="B2" s="292" t="s">
        <v>542</v>
      </c>
      <c r="C2" s="292" t="s">
        <v>647</v>
      </c>
      <c r="D2" s="292" t="s">
        <v>13490</v>
      </c>
      <c r="E2" s="292" t="s">
        <v>14483</v>
      </c>
      <c r="F2" s="344" t="s">
        <v>14581</v>
      </c>
      <c r="G2" s="292" t="s">
        <v>14778</v>
      </c>
      <c r="H2" s="292" t="s">
        <v>14853</v>
      </c>
      <c r="I2" s="292" t="s">
        <v>14910</v>
      </c>
      <c r="J2" s="292" t="s">
        <v>13804</v>
      </c>
      <c r="K2" s="286" t="s">
        <v>13620</v>
      </c>
      <c r="L2" s="298" t="s">
        <v>15027</v>
      </c>
      <c r="M2" s="292" t="s">
        <v>15081</v>
      </c>
    </row>
    <row r="3" spans="1:13">
      <c r="A3" s="292" t="str">
        <f t="shared" ref="A3" si="0">B3&amp;C3</f>
        <v>InstructionsA2</v>
      </c>
      <c r="B3" s="292" t="s">
        <v>542</v>
      </c>
      <c r="C3" s="292" t="s">
        <v>648</v>
      </c>
      <c r="D3" s="292" t="s">
        <v>877</v>
      </c>
      <c r="E3" s="256" t="s">
        <v>13633</v>
      </c>
      <c r="F3" s="344" t="s">
        <v>14582</v>
      </c>
      <c r="G3" s="292" t="s">
        <v>1064</v>
      </c>
      <c r="H3" s="292" t="s">
        <v>877</v>
      </c>
      <c r="I3" s="292" t="s">
        <v>1065</v>
      </c>
      <c r="J3" s="292" t="s">
        <v>1066</v>
      </c>
      <c r="K3" s="286" t="s">
        <v>408</v>
      </c>
      <c r="L3" s="298" t="s">
        <v>1197</v>
      </c>
      <c r="M3" s="292" t="s">
        <v>15082</v>
      </c>
    </row>
    <row r="4" spans="1:13" ht="399">
      <c r="A4" s="292" t="str">
        <f t="shared" ref="A4:A27" si="1">B4&amp;C4</f>
        <v>InstructionsA3</v>
      </c>
      <c r="B4" s="292" t="s">
        <v>542</v>
      </c>
      <c r="C4" s="292" t="s">
        <v>649</v>
      </c>
      <c r="D4" s="292" t="s">
        <v>13618</v>
      </c>
      <c r="E4" s="326" t="s">
        <v>14484</v>
      </c>
      <c r="F4" s="344" t="s">
        <v>14583</v>
      </c>
      <c r="G4" s="292" t="s">
        <v>14779</v>
      </c>
      <c r="H4" s="292" t="s">
        <v>14854</v>
      </c>
      <c r="I4" s="292" t="s">
        <v>14911</v>
      </c>
      <c r="J4" s="292" t="s">
        <v>13805</v>
      </c>
      <c r="K4" s="286" t="s">
        <v>14968</v>
      </c>
      <c r="L4" s="298" t="s">
        <v>15028</v>
      </c>
      <c r="M4" s="292" t="s">
        <v>15083</v>
      </c>
    </row>
    <row r="5" spans="1:13" ht="365.25" customHeight="1">
      <c r="A5" s="292" t="str">
        <f t="shared" si="1"/>
        <v>InstructionsA4</v>
      </c>
      <c r="B5" s="292" t="s">
        <v>542</v>
      </c>
      <c r="C5" s="292" t="s">
        <v>650</v>
      </c>
      <c r="D5" s="292" t="s">
        <v>15275</v>
      </c>
      <c r="E5" s="292" t="s">
        <v>14485</v>
      </c>
      <c r="F5" s="344" t="s">
        <v>15479</v>
      </c>
      <c r="G5" s="292" t="s">
        <v>14780</v>
      </c>
      <c r="H5" s="292" t="s">
        <v>14855</v>
      </c>
      <c r="I5" s="292" t="s">
        <v>14912</v>
      </c>
      <c r="J5" s="292" t="s">
        <v>15274</v>
      </c>
      <c r="K5" s="292" t="s">
        <v>14969</v>
      </c>
      <c r="L5" s="292" t="s">
        <v>15029</v>
      </c>
      <c r="M5" s="292" t="s">
        <v>15084</v>
      </c>
    </row>
    <row r="6" spans="1:13" ht="42.75">
      <c r="A6" s="292" t="str">
        <f t="shared" si="1"/>
        <v>InstructionsA6</v>
      </c>
      <c r="B6" s="292" t="s">
        <v>542</v>
      </c>
      <c r="C6" s="292" t="s">
        <v>651</v>
      </c>
      <c r="D6" s="292" t="s">
        <v>420</v>
      </c>
      <c r="E6" s="256" t="s">
        <v>14486</v>
      </c>
      <c r="F6" s="344" t="s">
        <v>14584</v>
      </c>
      <c r="G6" s="292" t="s">
        <v>14781</v>
      </c>
      <c r="H6" s="292" t="s">
        <v>321</v>
      </c>
      <c r="I6" s="292" t="s">
        <v>284</v>
      </c>
      <c r="J6" s="292" t="s">
        <v>1352</v>
      </c>
      <c r="K6" s="286" t="s">
        <v>14970</v>
      </c>
      <c r="L6" s="298" t="s">
        <v>15030</v>
      </c>
      <c r="M6" s="292" t="s">
        <v>15085</v>
      </c>
    </row>
    <row r="7" spans="1:13" ht="28.5">
      <c r="A7" s="292" t="str">
        <f t="shared" si="1"/>
        <v>InstructionsA7</v>
      </c>
      <c r="B7" s="292" t="s">
        <v>542</v>
      </c>
      <c r="C7" s="292" t="s">
        <v>652</v>
      </c>
      <c r="D7" s="292" t="s">
        <v>2494</v>
      </c>
      <c r="E7" s="256" t="s">
        <v>13634</v>
      </c>
      <c r="F7" s="344" t="s">
        <v>14585</v>
      </c>
      <c r="G7" s="292" t="s">
        <v>1067</v>
      </c>
      <c r="H7" s="292" t="s">
        <v>549</v>
      </c>
      <c r="I7" s="292" t="s">
        <v>285</v>
      </c>
      <c r="J7" s="292" t="s">
        <v>1271</v>
      </c>
      <c r="K7" s="286" t="s">
        <v>409</v>
      </c>
      <c r="L7" s="298" t="s">
        <v>1198</v>
      </c>
      <c r="M7" s="292" t="s">
        <v>15086</v>
      </c>
    </row>
    <row r="8" spans="1:13" ht="86.25" customHeight="1">
      <c r="A8" s="292" t="str">
        <f t="shared" si="1"/>
        <v>InstructionsA8</v>
      </c>
      <c r="B8" s="292" t="s">
        <v>542</v>
      </c>
      <c r="C8" s="292" t="s">
        <v>653</v>
      </c>
      <c r="D8" s="292" t="s">
        <v>2573</v>
      </c>
      <c r="E8" s="326" t="s">
        <v>14487</v>
      </c>
      <c r="F8" s="344" t="s">
        <v>14586</v>
      </c>
      <c r="G8" s="292" t="s">
        <v>2603</v>
      </c>
      <c r="H8" s="292" t="s">
        <v>2608</v>
      </c>
      <c r="I8" s="292" t="s">
        <v>2609</v>
      </c>
      <c r="J8" s="292" t="s">
        <v>2614</v>
      </c>
      <c r="K8" s="286" t="s">
        <v>2615</v>
      </c>
      <c r="L8" s="298" t="s">
        <v>2620</v>
      </c>
      <c r="M8" s="292" t="s">
        <v>2621</v>
      </c>
    </row>
    <row r="9" spans="1:13" ht="409.5">
      <c r="A9" s="292" t="str">
        <f t="shared" si="1"/>
        <v>InstructionsA9</v>
      </c>
      <c r="B9" s="292" t="s">
        <v>542</v>
      </c>
      <c r="C9" s="292" t="s">
        <v>1200</v>
      </c>
      <c r="D9" s="292" t="s">
        <v>13841</v>
      </c>
      <c r="E9" s="325" t="s">
        <v>14488</v>
      </c>
      <c r="F9" s="345" t="s">
        <v>14587</v>
      </c>
      <c r="G9" s="294" t="s">
        <v>14782</v>
      </c>
      <c r="H9" s="294" t="s">
        <v>14856</v>
      </c>
      <c r="I9" s="294" t="s">
        <v>14913</v>
      </c>
      <c r="J9" s="294" t="s">
        <v>1463</v>
      </c>
      <c r="K9" s="288" t="s">
        <v>14971</v>
      </c>
      <c r="L9" s="299" t="s">
        <v>15031</v>
      </c>
      <c r="M9" s="292" t="s">
        <v>15087</v>
      </c>
    </row>
    <row r="10" spans="1:13" ht="57">
      <c r="A10" s="292" t="str">
        <f t="shared" si="1"/>
        <v>InstructionsA10</v>
      </c>
      <c r="B10" s="292" t="s">
        <v>542</v>
      </c>
      <c r="C10" s="292" t="s">
        <v>1201</v>
      </c>
      <c r="D10" s="292" t="s">
        <v>428</v>
      </c>
      <c r="E10" s="256" t="s">
        <v>13635</v>
      </c>
      <c r="F10" s="344" t="s">
        <v>14588</v>
      </c>
      <c r="G10" s="292" t="s">
        <v>847</v>
      </c>
      <c r="H10" s="292" t="s">
        <v>322</v>
      </c>
      <c r="I10" s="292" t="s">
        <v>286</v>
      </c>
      <c r="J10" s="292" t="s">
        <v>1353</v>
      </c>
      <c r="K10" s="251" t="s">
        <v>410</v>
      </c>
      <c r="L10" s="298" t="s">
        <v>1273</v>
      </c>
      <c r="M10" s="292" t="s">
        <v>15088</v>
      </c>
    </row>
    <row r="11" spans="1:13" ht="42.75">
      <c r="A11" s="292" t="str">
        <f t="shared" si="1"/>
        <v>InstructionsA11</v>
      </c>
      <c r="B11" s="292" t="s">
        <v>542</v>
      </c>
      <c r="C11" s="292" t="s">
        <v>1202</v>
      </c>
      <c r="D11" s="292" t="s">
        <v>429</v>
      </c>
      <c r="E11" s="256" t="s">
        <v>13636</v>
      </c>
      <c r="F11" s="344" t="s">
        <v>14589</v>
      </c>
      <c r="G11" s="292" t="s">
        <v>355</v>
      </c>
      <c r="H11" s="292" t="s">
        <v>435</v>
      </c>
      <c r="I11" s="292" t="s">
        <v>287</v>
      </c>
      <c r="J11" s="292" t="s">
        <v>1354</v>
      </c>
      <c r="K11" s="251" t="s">
        <v>411</v>
      </c>
      <c r="L11" s="298" t="s">
        <v>7</v>
      </c>
      <c r="M11" s="292" t="s">
        <v>15089</v>
      </c>
    </row>
    <row r="12" spans="1:13" ht="42.75">
      <c r="A12" s="292" t="str">
        <f t="shared" si="1"/>
        <v>InstructionsA12</v>
      </c>
      <c r="B12" s="292" t="s">
        <v>542</v>
      </c>
      <c r="C12" s="292" t="s">
        <v>1203</v>
      </c>
      <c r="D12" s="292" t="s">
        <v>430</v>
      </c>
      <c r="E12" s="256" t="s">
        <v>13637</v>
      </c>
      <c r="F12" s="344" t="s">
        <v>14590</v>
      </c>
      <c r="G12" s="292" t="s">
        <v>356</v>
      </c>
      <c r="H12" s="292" t="s">
        <v>436</v>
      </c>
      <c r="I12" s="292" t="s">
        <v>288</v>
      </c>
      <c r="J12" s="292" t="s">
        <v>1355</v>
      </c>
      <c r="K12" s="251" t="s">
        <v>126</v>
      </c>
      <c r="L12" s="298" t="s">
        <v>8</v>
      </c>
      <c r="M12" s="292" t="s">
        <v>15090</v>
      </c>
    </row>
    <row r="13" spans="1:13" ht="57">
      <c r="A13" s="292" t="str">
        <f t="shared" si="1"/>
        <v>InstructionsA13</v>
      </c>
      <c r="B13" s="292" t="s">
        <v>542</v>
      </c>
      <c r="C13" s="292" t="s">
        <v>1204</v>
      </c>
      <c r="D13" s="292" t="s">
        <v>421</v>
      </c>
      <c r="E13" s="256" t="s">
        <v>13638</v>
      </c>
      <c r="F13" s="344" t="s">
        <v>14591</v>
      </c>
      <c r="G13" s="292" t="s">
        <v>357</v>
      </c>
      <c r="H13" s="292" t="s">
        <v>437</v>
      </c>
      <c r="I13" s="292" t="s">
        <v>289</v>
      </c>
      <c r="J13" s="292" t="s">
        <v>1356</v>
      </c>
      <c r="K13" s="251" t="s">
        <v>125</v>
      </c>
      <c r="L13" s="298" t="s">
        <v>9</v>
      </c>
      <c r="M13" s="292" t="s">
        <v>15091</v>
      </c>
    </row>
    <row r="14" spans="1:13" ht="85.5">
      <c r="A14" s="292" t="str">
        <f t="shared" si="1"/>
        <v>InstructionsA14</v>
      </c>
      <c r="B14" s="292" t="s">
        <v>542</v>
      </c>
      <c r="C14" s="292" t="s">
        <v>1205</v>
      </c>
      <c r="D14" s="292" t="s">
        <v>422</v>
      </c>
      <c r="E14" s="256" t="s">
        <v>13639</v>
      </c>
      <c r="F14" s="344" t="s">
        <v>14592</v>
      </c>
      <c r="G14" s="292" t="s">
        <v>358</v>
      </c>
      <c r="H14" s="292" t="s">
        <v>438</v>
      </c>
      <c r="I14" s="292" t="s">
        <v>290</v>
      </c>
      <c r="J14" s="292" t="s">
        <v>1385</v>
      </c>
      <c r="K14" s="251" t="s">
        <v>124</v>
      </c>
      <c r="L14" s="298" t="s">
        <v>10</v>
      </c>
      <c r="M14" s="292" t="s">
        <v>15092</v>
      </c>
    </row>
    <row r="15" spans="1:13" ht="42.75">
      <c r="A15" s="292" t="str">
        <f t="shared" si="1"/>
        <v>InstructionsA15</v>
      </c>
      <c r="B15" s="292" t="s">
        <v>542</v>
      </c>
      <c r="C15" s="292" t="s">
        <v>424</v>
      </c>
      <c r="D15" s="292" t="s">
        <v>423</v>
      </c>
      <c r="E15" s="256" t="s">
        <v>13640</v>
      </c>
      <c r="F15" s="344" t="s">
        <v>14593</v>
      </c>
      <c r="G15" s="292" t="s">
        <v>359</v>
      </c>
      <c r="H15" s="292" t="s">
        <v>439</v>
      </c>
      <c r="I15" s="292" t="s">
        <v>291</v>
      </c>
      <c r="J15" s="292" t="s">
        <v>1357</v>
      </c>
      <c r="K15" s="251" t="s">
        <v>123</v>
      </c>
      <c r="L15" s="298" t="s">
        <v>11</v>
      </c>
      <c r="M15" s="292" t="s">
        <v>15093</v>
      </c>
    </row>
    <row r="16" spans="1:13" ht="99.75">
      <c r="A16" s="292" t="str">
        <f t="shared" si="1"/>
        <v>InstructionsA16</v>
      </c>
      <c r="B16" s="292" t="s">
        <v>542</v>
      </c>
      <c r="C16" s="292" t="s">
        <v>1206</v>
      </c>
      <c r="D16" s="292" t="s">
        <v>13485</v>
      </c>
      <c r="E16" s="256" t="s">
        <v>14357</v>
      </c>
      <c r="F16" s="344" t="s">
        <v>14594</v>
      </c>
      <c r="G16" s="292" t="s">
        <v>360</v>
      </c>
      <c r="H16" s="292" t="s">
        <v>440</v>
      </c>
      <c r="I16" s="292" t="s">
        <v>292</v>
      </c>
      <c r="J16" s="292" t="s">
        <v>1358</v>
      </c>
      <c r="K16" s="286" t="s">
        <v>412</v>
      </c>
      <c r="L16" s="298" t="s">
        <v>12</v>
      </c>
      <c r="M16" s="292" t="s">
        <v>15094</v>
      </c>
    </row>
    <row r="17" spans="1:13" ht="42.75">
      <c r="A17" s="292" t="str">
        <f t="shared" si="1"/>
        <v>InstructionsA17</v>
      </c>
      <c r="B17" s="292" t="s">
        <v>542</v>
      </c>
      <c r="C17" s="292" t="s">
        <v>1207</v>
      </c>
      <c r="D17" s="292" t="s">
        <v>425</v>
      </c>
      <c r="E17" s="256" t="s">
        <v>13641</v>
      </c>
      <c r="F17" s="344" t="s">
        <v>14595</v>
      </c>
      <c r="G17" s="292" t="s">
        <v>361</v>
      </c>
      <c r="H17" s="292" t="s">
        <v>441</v>
      </c>
      <c r="I17" s="292" t="s">
        <v>293</v>
      </c>
      <c r="J17" s="292" t="s">
        <v>1359</v>
      </c>
      <c r="K17" s="286" t="s">
        <v>413</v>
      </c>
      <c r="L17" s="298" t="s">
        <v>13</v>
      </c>
      <c r="M17" s="292" t="s">
        <v>15095</v>
      </c>
    </row>
    <row r="18" spans="1:13" ht="85.5">
      <c r="A18" s="292" t="str">
        <f t="shared" si="1"/>
        <v>InstructionsA18</v>
      </c>
      <c r="B18" s="292" t="s">
        <v>542</v>
      </c>
      <c r="C18" s="292" t="s">
        <v>1208</v>
      </c>
      <c r="D18" s="292" t="s">
        <v>2296</v>
      </c>
      <c r="E18" s="256" t="s">
        <v>13642</v>
      </c>
      <c r="F18" s="344" t="s">
        <v>14596</v>
      </c>
      <c r="G18" s="292" t="s">
        <v>2297</v>
      </c>
      <c r="H18" s="292" t="s">
        <v>2298</v>
      </c>
      <c r="I18" s="292" t="s">
        <v>2299</v>
      </c>
      <c r="J18" s="292" t="s">
        <v>2300</v>
      </c>
      <c r="K18" s="286" t="s">
        <v>2301</v>
      </c>
      <c r="L18" s="298" t="s">
        <v>2302</v>
      </c>
      <c r="M18" s="292" t="s">
        <v>15096</v>
      </c>
    </row>
    <row r="19" spans="1:13" ht="75.75" customHeight="1">
      <c r="A19" s="292" t="str">
        <f t="shared" si="1"/>
        <v>InstructionsA19</v>
      </c>
      <c r="B19" s="292" t="s">
        <v>542</v>
      </c>
      <c r="C19" s="292" t="s">
        <v>1209</v>
      </c>
      <c r="D19" s="292" t="s">
        <v>15277</v>
      </c>
      <c r="E19" s="292" t="s">
        <v>14489</v>
      </c>
      <c r="F19" s="344" t="s">
        <v>14597</v>
      </c>
      <c r="G19" s="292" t="s">
        <v>14780</v>
      </c>
      <c r="H19" s="292" t="s">
        <v>14857</v>
      </c>
      <c r="I19" s="292" t="s">
        <v>14912</v>
      </c>
      <c r="J19" s="292" t="s">
        <v>15276</v>
      </c>
      <c r="K19" s="292" t="s">
        <v>14972</v>
      </c>
      <c r="L19" s="292" t="s">
        <v>15032</v>
      </c>
      <c r="M19" s="292" t="s">
        <v>15097</v>
      </c>
    </row>
    <row r="20" spans="1:13" ht="42.75">
      <c r="A20" s="292" t="str">
        <f t="shared" si="1"/>
        <v>InstructionsA20</v>
      </c>
      <c r="B20" s="292" t="s">
        <v>542</v>
      </c>
      <c r="C20" s="292" t="s">
        <v>1210</v>
      </c>
      <c r="D20" s="292" t="s">
        <v>431</v>
      </c>
      <c r="E20" s="256" t="s">
        <v>13643</v>
      </c>
      <c r="F20" s="344" t="s">
        <v>14598</v>
      </c>
      <c r="G20" s="292" t="s">
        <v>362</v>
      </c>
      <c r="H20" s="292" t="s">
        <v>442</v>
      </c>
      <c r="I20" s="292" t="s">
        <v>294</v>
      </c>
      <c r="J20" s="292" t="s">
        <v>1360</v>
      </c>
      <c r="K20" s="286" t="s">
        <v>414</v>
      </c>
      <c r="L20" s="298" t="s">
        <v>14</v>
      </c>
      <c r="M20" s="292" t="s">
        <v>15098</v>
      </c>
    </row>
    <row r="21" spans="1:13" ht="42.75">
      <c r="A21" s="292" t="str">
        <f t="shared" si="1"/>
        <v>InstructionsA21</v>
      </c>
      <c r="B21" s="292" t="s">
        <v>542</v>
      </c>
      <c r="C21" s="292" t="s">
        <v>1211</v>
      </c>
      <c r="D21" s="292" t="s">
        <v>432</v>
      </c>
      <c r="E21" s="256" t="s">
        <v>13644</v>
      </c>
      <c r="F21" s="344" t="s">
        <v>14599</v>
      </c>
      <c r="G21" s="292" t="s">
        <v>363</v>
      </c>
      <c r="H21" s="292" t="s">
        <v>443</v>
      </c>
      <c r="I21" s="292" t="s">
        <v>295</v>
      </c>
      <c r="J21" s="292" t="s">
        <v>1361</v>
      </c>
      <c r="K21" s="286" t="s">
        <v>415</v>
      </c>
      <c r="L21" s="298" t="s">
        <v>15</v>
      </c>
      <c r="M21" s="292" t="s">
        <v>15099</v>
      </c>
    </row>
    <row r="22" spans="1:13" ht="54.75" customHeight="1">
      <c r="A22" s="292" t="str">
        <f t="shared" si="1"/>
        <v>InstructionsA23</v>
      </c>
      <c r="B22" s="292" t="s">
        <v>542</v>
      </c>
      <c r="C22" s="292" t="s">
        <v>1212</v>
      </c>
      <c r="D22" s="292" t="s">
        <v>15279</v>
      </c>
      <c r="E22" s="292" t="s">
        <v>14490</v>
      </c>
      <c r="F22" s="344" t="s">
        <v>15480</v>
      </c>
      <c r="G22" s="292" t="s">
        <v>14783</v>
      </c>
      <c r="H22" s="292" t="s">
        <v>14857</v>
      </c>
      <c r="I22" s="292" t="s">
        <v>14914</v>
      </c>
      <c r="J22" s="292" t="s">
        <v>15278</v>
      </c>
      <c r="K22" s="292" t="s">
        <v>14973</v>
      </c>
      <c r="L22" s="292" t="s">
        <v>15033</v>
      </c>
      <c r="M22" s="292" t="s">
        <v>15100</v>
      </c>
    </row>
    <row r="23" spans="1:13" ht="153">
      <c r="A23" s="292" t="str">
        <f t="shared" si="1"/>
        <v>InstructionsA24</v>
      </c>
      <c r="B23" s="292" t="s">
        <v>542</v>
      </c>
      <c r="C23" s="292" t="s">
        <v>1213</v>
      </c>
      <c r="D23" s="294" t="s">
        <v>15312</v>
      </c>
      <c r="E23" s="294" t="s">
        <v>14491</v>
      </c>
      <c r="F23" s="345" t="s">
        <v>14600</v>
      </c>
      <c r="G23" s="294" t="s">
        <v>14784</v>
      </c>
      <c r="H23" s="294" t="s">
        <v>14858</v>
      </c>
      <c r="I23" s="294" t="s">
        <v>14915</v>
      </c>
      <c r="J23" s="294" t="s">
        <v>15311</v>
      </c>
      <c r="K23" s="294" t="s">
        <v>14974</v>
      </c>
      <c r="L23" s="294" t="s">
        <v>15034</v>
      </c>
      <c r="M23" s="294" t="s">
        <v>15101</v>
      </c>
    </row>
    <row r="24" spans="1:13" ht="127.5">
      <c r="A24" s="292" t="str">
        <f t="shared" si="1"/>
        <v>InstructionsA25</v>
      </c>
      <c r="B24" s="292" t="s">
        <v>542</v>
      </c>
      <c r="C24" s="292" t="s">
        <v>1214</v>
      </c>
      <c r="D24" s="294" t="s">
        <v>15314</v>
      </c>
      <c r="E24" s="294" t="s">
        <v>14492</v>
      </c>
      <c r="F24" s="345" t="s">
        <v>15481</v>
      </c>
      <c r="G24" s="294" t="s">
        <v>14785</v>
      </c>
      <c r="H24" s="294" t="s">
        <v>14859</v>
      </c>
      <c r="I24" s="294" t="s">
        <v>14916</v>
      </c>
      <c r="J24" s="294" t="s">
        <v>15313</v>
      </c>
      <c r="K24" s="294" t="s">
        <v>14975</v>
      </c>
      <c r="L24" s="294" t="s">
        <v>15035</v>
      </c>
      <c r="M24" s="294" t="s">
        <v>15102</v>
      </c>
    </row>
    <row r="25" spans="1:13" ht="409.5">
      <c r="A25" s="292" t="str">
        <f t="shared" si="1"/>
        <v>InstructionsA26</v>
      </c>
      <c r="B25" s="292" t="s">
        <v>542</v>
      </c>
      <c r="C25" s="292" t="s">
        <v>1215</v>
      </c>
      <c r="D25" s="294" t="s">
        <v>12732</v>
      </c>
      <c r="E25" s="327" t="s">
        <v>14493</v>
      </c>
      <c r="F25" s="339" t="s">
        <v>14601</v>
      </c>
      <c r="G25" s="289" t="s">
        <v>14786</v>
      </c>
      <c r="H25" s="300" t="s">
        <v>14860</v>
      </c>
      <c r="I25" s="300" t="s">
        <v>14917</v>
      </c>
      <c r="J25" s="300" t="s">
        <v>15280</v>
      </c>
      <c r="K25" s="301" t="s">
        <v>14976</v>
      </c>
      <c r="L25" s="302" t="s">
        <v>15036</v>
      </c>
      <c r="M25" s="289" t="s">
        <v>15103</v>
      </c>
    </row>
    <row r="26" spans="1:13" ht="57">
      <c r="A26" s="292" t="str">
        <f t="shared" si="1"/>
        <v>InstructionsA27</v>
      </c>
      <c r="B26" s="292" t="s">
        <v>542</v>
      </c>
      <c r="C26" s="292" t="s">
        <v>426</v>
      </c>
      <c r="D26" s="292" t="s">
        <v>427</v>
      </c>
      <c r="E26" s="326" t="s">
        <v>13645</v>
      </c>
      <c r="F26" s="344" t="s">
        <v>14602</v>
      </c>
      <c r="G26" s="292" t="s">
        <v>13631</v>
      </c>
      <c r="H26" s="292" t="s">
        <v>444</v>
      </c>
      <c r="I26" s="292" t="s">
        <v>296</v>
      </c>
      <c r="J26" s="292" t="s">
        <v>1362</v>
      </c>
      <c r="K26" s="286" t="s">
        <v>416</v>
      </c>
      <c r="L26" s="298" t="s">
        <v>16</v>
      </c>
      <c r="M26" s="292" t="s">
        <v>15104</v>
      </c>
    </row>
    <row r="27" spans="1:13" ht="409.5">
      <c r="A27" s="292" t="str">
        <f t="shared" si="1"/>
        <v>InstructionsA28</v>
      </c>
      <c r="B27" s="292" t="s">
        <v>542</v>
      </c>
      <c r="C27" s="292" t="s">
        <v>1016</v>
      </c>
      <c r="D27" s="294" t="s">
        <v>12745</v>
      </c>
      <c r="E27" s="327" t="s">
        <v>14494</v>
      </c>
      <c r="F27" s="339" t="s">
        <v>14603</v>
      </c>
      <c r="G27" s="300" t="s">
        <v>14787</v>
      </c>
      <c r="H27" s="300" t="s">
        <v>14861</v>
      </c>
      <c r="I27" s="300" t="s">
        <v>14918</v>
      </c>
      <c r="J27" s="300" t="s">
        <v>15281</v>
      </c>
      <c r="K27" s="301" t="s">
        <v>14977</v>
      </c>
      <c r="L27" s="302" t="s">
        <v>15037</v>
      </c>
      <c r="M27" s="289" t="s">
        <v>15105</v>
      </c>
    </row>
    <row r="28" spans="1:13" ht="348" customHeight="1">
      <c r="A28" s="292" t="str">
        <f t="shared" ref="A28" si="2">B28&amp;C28</f>
        <v>InstructionsA29</v>
      </c>
      <c r="B28" s="292" t="s">
        <v>542</v>
      </c>
      <c r="C28" s="292" t="s">
        <v>1216</v>
      </c>
      <c r="D28" s="294" t="s">
        <v>15316</v>
      </c>
      <c r="E28" s="294" t="s">
        <v>14495</v>
      </c>
      <c r="F28" s="345" t="s">
        <v>14604</v>
      </c>
      <c r="G28" s="294" t="s">
        <v>14785</v>
      </c>
      <c r="H28" s="294" t="s">
        <v>14862</v>
      </c>
      <c r="I28" s="294" t="s">
        <v>15437</v>
      </c>
      <c r="J28" s="294" t="s">
        <v>15315</v>
      </c>
      <c r="K28" s="294" t="s">
        <v>14978</v>
      </c>
      <c r="L28" s="294" t="s">
        <v>15038</v>
      </c>
      <c r="M28" s="294" t="s">
        <v>15106</v>
      </c>
    </row>
    <row r="29" spans="1:13" ht="234" customHeight="1">
      <c r="A29" s="292" t="str">
        <f t="shared" ref="A29:A47" si="3">B29&amp;C29</f>
        <v>InstructionsA30</v>
      </c>
      <c r="B29" s="292" t="s">
        <v>542</v>
      </c>
      <c r="C29" s="292" t="s">
        <v>1217</v>
      </c>
      <c r="D29" s="294" t="s">
        <v>14362</v>
      </c>
      <c r="E29" s="294" t="s">
        <v>14496</v>
      </c>
      <c r="F29" s="345" t="s">
        <v>14605</v>
      </c>
      <c r="G29" s="294" t="s">
        <v>14788</v>
      </c>
      <c r="H29" s="294" t="s">
        <v>14863</v>
      </c>
      <c r="I29" s="294" t="s">
        <v>15438</v>
      </c>
      <c r="J29" s="294" t="s">
        <v>15317</v>
      </c>
      <c r="K29" s="294" t="s">
        <v>14979</v>
      </c>
      <c r="L29" s="294" t="s">
        <v>15039</v>
      </c>
      <c r="M29" s="294" t="s">
        <v>15107</v>
      </c>
    </row>
    <row r="30" spans="1:13" ht="229.5">
      <c r="A30" s="292" t="str">
        <f t="shared" si="3"/>
        <v>InstructionsA31</v>
      </c>
      <c r="B30" s="292" t="s">
        <v>542</v>
      </c>
      <c r="C30" s="292" t="s">
        <v>1218</v>
      </c>
      <c r="D30" s="294" t="s">
        <v>14363</v>
      </c>
      <c r="E30" s="325" t="s">
        <v>14497</v>
      </c>
      <c r="F30" s="345" t="s">
        <v>14606</v>
      </c>
      <c r="G30" s="294" t="s">
        <v>14789</v>
      </c>
      <c r="H30" s="294" t="s">
        <v>14864</v>
      </c>
      <c r="I30" s="294" t="s">
        <v>14919</v>
      </c>
      <c r="J30" s="294" t="s">
        <v>14364</v>
      </c>
      <c r="K30" s="288" t="s">
        <v>14980</v>
      </c>
      <c r="L30" s="303" t="s">
        <v>15040</v>
      </c>
      <c r="M30" s="294" t="s">
        <v>15108</v>
      </c>
    </row>
    <row r="31" spans="1:13" ht="270">
      <c r="A31" s="292" t="str">
        <f t="shared" si="3"/>
        <v>InstructionsA32</v>
      </c>
      <c r="B31" s="292" t="s">
        <v>542</v>
      </c>
      <c r="C31" s="292" t="s">
        <v>1219</v>
      </c>
      <c r="D31" s="294" t="s">
        <v>14365</v>
      </c>
      <c r="E31" s="327" t="s">
        <v>14498</v>
      </c>
      <c r="F31" s="343" t="s">
        <v>14607</v>
      </c>
      <c r="G31" s="304" t="s">
        <v>14790</v>
      </c>
      <c r="H31" s="300" t="s">
        <v>14865</v>
      </c>
      <c r="I31" s="289" t="s">
        <v>14920</v>
      </c>
      <c r="J31" s="289" t="s">
        <v>14366</v>
      </c>
      <c r="K31" s="301" t="s">
        <v>14981</v>
      </c>
      <c r="L31" s="302" t="s">
        <v>15041</v>
      </c>
      <c r="M31" s="289" t="s">
        <v>15109</v>
      </c>
    </row>
    <row r="32" spans="1:13" ht="135">
      <c r="A32" s="292" t="str">
        <f t="shared" si="3"/>
        <v>InstructionsA33</v>
      </c>
      <c r="B32" s="292" t="s">
        <v>542</v>
      </c>
      <c r="C32" s="292" t="s">
        <v>1220</v>
      </c>
      <c r="D32" s="294" t="s">
        <v>14367</v>
      </c>
      <c r="E32" s="257" t="s">
        <v>14499</v>
      </c>
      <c r="F32" s="343" t="s">
        <v>14608</v>
      </c>
      <c r="G32" s="304" t="s">
        <v>14791</v>
      </c>
      <c r="H32" s="300" t="s">
        <v>14368</v>
      </c>
      <c r="I32" s="289" t="s">
        <v>14369</v>
      </c>
      <c r="J32" s="289" t="s">
        <v>14370</v>
      </c>
      <c r="K32" s="301" t="s">
        <v>14371</v>
      </c>
      <c r="L32" s="302" t="s">
        <v>15042</v>
      </c>
      <c r="M32" s="289" t="s">
        <v>14372</v>
      </c>
    </row>
    <row r="33" spans="1:13" ht="135">
      <c r="A33" s="292" t="str">
        <f t="shared" si="3"/>
        <v>InstructionsA34</v>
      </c>
      <c r="B33" s="292" t="s">
        <v>542</v>
      </c>
      <c r="C33" s="292" t="s">
        <v>1221</v>
      </c>
      <c r="D33" s="294" t="s">
        <v>14373</v>
      </c>
      <c r="E33" s="327" t="s">
        <v>14374</v>
      </c>
      <c r="F33" s="343" t="s">
        <v>14609</v>
      </c>
      <c r="G33" s="304" t="s">
        <v>14792</v>
      </c>
      <c r="H33" s="300" t="s">
        <v>14375</v>
      </c>
      <c r="I33" s="289" t="s">
        <v>14376</v>
      </c>
      <c r="J33" s="289" t="s">
        <v>14377</v>
      </c>
      <c r="K33" s="301" t="s">
        <v>14378</v>
      </c>
      <c r="L33" s="302" t="s">
        <v>14379</v>
      </c>
      <c r="M33" s="289" t="s">
        <v>14380</v>
      </c>
    </row>
    <row r="34" spans="1:13" ht="42.75">
      <c r="A34" s="292" t="str">
        <f t="shared" si="3"/>
        <v>InstructionsA35</v>
      </c>
      <c r="B34" s="292" t="s">
        <v>542</v>
      </c>
      <c r="C34" s="292" t="s">
        <v>14358</v>
      </c>
      <c r="D34" s="292" t="s">
        <v>1052</v>
      </c>
      <c r="E34" s="256" t="s">
        <v>13646</v>
      </c>
      <c r="F34" s="344" t="s">
        <v>14610</v>
      </c>
      <c r="G34" s="292" t="s">
        <v>966</v>
      </c>
      <c r="H34" s="292" t="s">
        <v>967</v>
      </c>
      <c r="I34" s="292" t="s">
        <v>297</v>
      </c>
      <c r="J34" s="292" t="s">
        <v>1068</v>
      </c>
      <c r="K34" s="252" t="s">
        <v>417</v>
      </c>
      <c r="L34" s="298" t="s">
        <v>1274</v>
      </c>
      <c r="M34" s="292" t="s">
        <v>15110</v>
      </c>
    </row>
    <row r="35" spans="1:13" ht="75">
      <c r="A35" s="292" t="str">
        <f t="shared" si="3"/>
        <v>InstructionsA37</v>
      </c>
      <c r="B35" s="292" t="s">
        <v>542</v>
      </c>
      <c r="C35" s="292" t="s">
        <v>1222</v>
      </c>
      <c r="D35" s="292" t="s">
        <v>14360</v>
      </c>
      <c r="E35" s="257" t="s">
        <v>14500</v>
      </c>
      <c r="F35" s="343" t="s">
        <v>14611</v>
      </c>
      <c r="G35" s="305" t="s">
        <v>14793</v>
      </c>
      <c r="H35" s="289" t="s">
        <v>14866</v>
      </c>
      <c r="I35" s="289" t="s">
        <v>14921</v>
      </c>
      <c r="J35" s="289" t="s">
        <v>14361</v>
      </c>
      <c r="K35" s="301" t="s">
        <v>14982</v>
      </c>
      <c r="L35" s="302" t="s">
        <v>15043</v>
      </c>
      <c r="M35" s="289" t="s">
        <v>15111</v>
      </c>
    </row>
    <row r="36" spans="1:13" ht="33.75" customHeight="1">
      <c r="A36" s="292" t="str">
        <f t="shared" si="3"/>
        <v>InstructionsA38</v>
      </c>
      <c r="B36" s="292" t="s">
        <v>542</v>
      </c>
      <c r="C36" s="292" t="s">
        <v>1223</v>
      </c>
      <c r="D36" s="292" t="s">
        <v>14381</v>
      </c>
      <c r="E36" s="256" t="s">
        <v>14382</v>
      </c>
      <c r="F36" s="344" t="s">
        <v>15482</v>
      </c>
      <c r="G36" s="292" t="s">
        <v>14794</v>
      </c>
      <c r="H36" s="292" t="s">
        <v>14383</v>
      </c>
      <c r="I36" s="292" t="s">
        <v>14384</v>
      </c>
      <c r="J36" s="292" t="s">
        <v>14385</v>
      </c>
      <c r="K36" s="286" t="s">
        <v>14386</v>
      </c>
      <c r="L36" s="298" t="s">
        <v>15044</v>
      </c>
      <c r="M36" s="292" t="s">
        <v>14387</v>
      </c>
    </row>
    <row r="37" spans="1:13" ht="114">
      <c r="A37" s="292" t="str">
        <f t="shared" si="3"/>
        <v>InstructionsA39</v>
      </c>
      <c r="B37" s="292" t="s">
        <v>542</v>
      </c>
      <c r="C37" s="292" t="s">
        <v>1224</v>
      </c>
      <c r="D37" s="292" t="s">
        <v>15283</v>
      </c>
      <c r="E37" s="292" t="s">
        <v>14501</v>
      </c>
      <c r="F37" s="344" t="s">
        <v>14612</v>
      </c>
      <c r="G37" s="292" t="s">
        <v>14795</v>
      </c>
      <c r="H37" s="292" t="s">
        <v>14867</v>
      </c>
      <c r="I37" s="292" t="s">
        <v>14922</v>
      </c>
      <c r="J37" s="292" t="s">
        <v>15282</v>
      </c>
      <c r="K37" s="292" t="s">
        <v>14983</v>
      </c>
      <c r="L37" s="292" t="s">
        <v>15045</v>
      </c>
      <c r="M37" s="292" t="s">
        <v>15112</v>
      </c>
    </row>
    <row r="38" spans="1:13" ht="128.25">
      <c r="A38" s="292" t="str">
        <f t="shared" si="3"/>
        <v>InstructionsA40</v>
      </c>
      <c r="B38" s="292" t="s">
        <v>542</v>
      </c>
      <c r="C38" s="292" t="s">
        <v>433</v>
      </c>
      <c r="D38" s="292" t="s">
        <v>15285</v>
      </c>
      <c r="E38" s="292" t="s">
        <v>14502</v>
      </c>
      <c r="F38" s="344" t="s">
        <v>14613</v>
      </c>
      <c r="G38" s="292" t="s">
        <v>14796</v>
      </c>
      <c r="H38" s="292" t="s">
        <v>14868</v>
      </c>
      <c r="I38" s="292" t="s">
        <v>14922</v>
      </c>
      <c r="J38" s="292" t="s">
        <v>15284</v>
      </c>
      <c r="K38" s="292" t="s">
        <v>14984</v>
      </c>
      <c r="L38" s="292" t="s">
        <v>15046</v>
      </c>
      <c r="M38" s="292" t="s">
        <v>15112</v>
      </c>
    </row>
    <row r="39" spans="1:13" ht="120">
      <c r="A39" s="292" t="str">
        <f t="shared" si="3"/>
        <v>InstructionsA41</v>
      </c>
      <c r="B39" s="292" t="s">
        <v>542</v>
      </c>
      <c r="C39" s="292" t="s">
        <v>1017</v>
      </c>
      <c r="D39" s="294" t="s">
        <v>14409</v>
      </c>
      <c r="E39" s="257" t="s">
        <v>14503</v>
      </c>
      <c r="F39" s="339" t="s">
        <v>14614</v>
      </c>
      <c r="G39" s="289" t="s">
        <v>14797</v>
      </c>
      <c r="H39" s="289" t="s">
        <v>14869</v>
      </c>
      <c r="I39" s="289" t="s">
        <v>14923</v>
      </c>
      <c r="J39" s="289" t="s">
        <v>14392</v>
      </c>
      <c r="K39" s="301" t="s">
        <v>14985</v>
      </c>
      <c r="L39" s="302" t="s">
        <v>15047</v>
      </c>
      <c r="M39" s="289" t="s">
        <v>15113</v>
      </c>
    </row>
    <row r="40" spans="1:13" ht="409.5">
      <c r="A40" s="292" t="str">
        <f t="shared" si="3"/>
        <v>InstructionsA42</v>
      </c>
      <c r="B40" s="292" t="s">
        <v>542</v>
      </c>
      <c r="C40" s="292" t="s">
        <v>1225</v>
      </c>
      <c r="D40" s="292" t="s">
        <v>15453</v>
      </c>
      <c r="E40" s="292" t="s">
        <v>14504</v>
      </c>
      <c r="F40" s="344" t="s">
        <v>15452</v>
      </c>
      <c r="G40" s="292" t="s">
        <v>15454</v>
      </c>
      <c r="H40" s="292" t="s">
        <v>15455</v>
      </c>
      <c r="I40" s="292" t="s">
        <v>15460</v>
      </c>
      <c r="J40" s="292" t="s">
        <v>15459</v>
      </c>
      <c r="K40" s="292" t="s">
        <v>15456</v>
      </c>
      <c r="L40" s="292" t="s">
        <v>15458</v>
      </c>
      <c r="M40" s="292" t="s">
        <v>15457</v>
      </c>
    </row>
    <row r="41" spans="1:13" ht="240">
      <c r="A41" s="292" t="str">
        <f t="shared" si="3"/>
        <v>InstructionsA43</v>
      </c>
      <c r="B41" s="292" t="s">
        <v>542</v>
      </c>
      <c r="C41" s="292" t="s">
        <v>1226</v>
      </c>
      <c r="D41" s="294" t="s">
        <v>14393</v>
      </c>
      <c r="E41" s="327" t="s">
        <v>14505</v>
      </c>
      <c r="F41" s="339" t="s">
        <v>14615</v>
      </c>
      <c r="G41" s="289" t="s">
        <v>14798</v>
      </c>
      <c r="H41" s="300" t="s">
        <v>14870</v>
      </c>
      <c r="I41" s="289" t="s">
        <v>14924</v>
      </c>
      <c r="J41" s="289" t="s">
        <v>14394</v>
      </c>
      <c r="K41" s="301" t="s">
        <v>14986</v>
      </c>
      <c r="L41" s="302" t="s">
        <v>15048</v>
      </c>
      <c r="M41" s="289" t="s">
        <v>15114</v>
      </c>
    </row>
    <row r="42" spans="1:13" ht="225">
      <c r="A42" s="292" t="str">
        <f t="shared" si="3"/>
        <v>InstructionsA44</v>
      </c>
      <c r="B42" s="292" t="s">
        <v>542</v>
      </c>
      <c r="C42" s="292" t="s">
        <v>1227</v>
      </c>
      <c r="D42" s="292" t="s">
        <v>14395</v>
      </c>
      <c r="E42" s="327" t="s">
        <v>14506</v>
      </c>
      <c r="F42" s="339" t="s">
        <v>14616</v>
      </c>
      <c r="G42" s="289" t="s">
        <v>14799</v>
      </c>
      <c r="H42" s="300" t="s">
        <v>14871</v>
      </c>
      <c r="I42" s="289" t="s">
        <v>14925</v>
      </c>
      <c r="J42" s="289" t="s">
        <v>14396</v>
      </c>
      <c r="K42" s="301" t="s">
        <v>14987</v>
      </c>
      <c r="L42" s="302" t="s">
        <v>15049</v>
      </c>
      <c r="M42" s="289" t="s">
        <v>15115</v>
      </c>
    </row>
    <row r="43" spans="1:13" ht="120">
      <c r="A43" s="292" t="str">
        <f t="shared" si="3"/>
        <v>InstructionsA45</v>
      </c>
      <c r="B43" s="292" t="s">
        <v>542</v>
      </c>
      <c r="C43" s="292" t="s">
        <v>1228</v>
      </c>
      <c r="D43" s="292" t="s">
        <v>14397</v>
      </c>
      <c r="E43" s="327" t="s">
        <v>14398</v>
      </c>
      <c r="F43" s="339" t="s">
        <v>14617</v>
      </c>
      <c r="G43" s="289" t="s">
        <v>14800</v>
      </c>
      <c r="H43" s="289" t="s">
        <v>14872</v>
      </c>
      <c r="I43" s="289" t="s">
        <v>14926</v>
      </c>
      <c r="J43" s="289" t="s">
        <v>14399</v>
      </c>
      <c r="K43" s="301" t="s">
        <v>14988</v>
      </c>
      <c r="L43" s="302" t="s">
        <v>15050</v>
      </c>
      <c r="M43" s="289" t="s">
        <v>15116</v>
      </c>
    </row>
    <row r="44" spans="1:13" ht="139.5" customHeight="1">
      <c r="A44" s="292" t="str">
        <f t="shared" si="3"/>
        <v>InstructionsA46</v>
      </c>
      <c r="B44" s="292" t="s">
        <v>542</v>
      </c>
      <c r="C44" s="292" t="s">
        <v>1229</v>
      </c>
      <c r="D44" s="292" t="s">
        <v>15287</v>
      </c>
      <c r="E44" s="292" t="s">
        <v>14507</v>
      </c>
      <c r="F44" s="344" t="s">
        <v>14618</v>
      </c>
      <c r="G44" s="292" t="s">
        <v>14801</v>
      </c>
      <c r="H44" s="292" t="s">
        <v>14873</v>
      </c>
      <c r="I44" s="292" t="s">
        <v>14927</v>
      </c>
      <c r="J44" s="292" t="s">
        <v>15286</v>
      </c>
      <c r="K44" s="292" t="s">
        <v>14989</v>
      </c>
      <c r="L44" s="292" t="s">
        <v>15051</v>
      </c>
      <c r="M44" s="292" t="s">
        <v>15117</v>
      </c>
    </row>
    <row r="45" spans="1:13" ht="42.75">
      <c r="A45" s="292" t="str">
        <f t="shared" si="3"/>
        <v>InstructionsA48</v>
      </c>
      <c r="B45" s="292" t="s">
        <v>542</v>
      </c>
      <c r="C45" s="292" t="s">
        <v>2630</v>
      </c>
      <c r="D45" s="292" t="s">
        <v>1041</v>
      </c>
      <c r="E45" s="256" t="s">
        <v>13647</v>
      </c>
      <c r="F45" s="344" t="s">
        <v>14619</v>
      </c>
      <c r="G45" s="292" t="s">
        <v>14802</v>
      </c>
      <c r="H45" s="292" t="s">
        <v>14874</v>
      </c>
      <c r="I45" s="292" t="s">
        <v>14928</v>
      </c>
      <c r="J45" s="292" t="s">
        <v>1363</v>
      </c>
      <c r="K45" s="286" t="s">
        <v>14990</v>
      </c>
      <c r="L45" s="298" t="s">
        <v>15052</v>
      </c>
      <c r="M45" s="292" t="s">
        <v>15118</v>
      </c>
    </row>
    <row r="46" spans="1:13" ht="28.5">
      <c r="A46" s="292" t="str">
        <f t="shared" si="3"/>
        <v>InstructionsA49</v>
      </c>
      <c r="B46" s="292" t="s">
        <v>542</v>
      </c>
      <c r="C46" s="292" t="s">
        <v>1230</v>
      </c>
      <c r="D46" s="292" t="s">
        <v>878</v>
      </c>
      <c r="E46" s="256" t="s">
        <v>13648</v>
      </c>
      <c r="F46" s="344" t="s">
        <v>14620</v>
      </c>
      <c r="G46" s="292" t="s">
        <v>1194</v>
      </c>
      <c r="H46" s="292" t="s">
        <v>445</v>
      </c>
      <c r="I46" s="292" t="s">
        <v>298</v>
      </c>
      <c r="J46" s="292" t="s">
        <v>1199</v>
      </c>
      <c r="K46" s="286" t="s">
        <v>193</v>
      </c>
      <c r="L46" s="298" t="s">
        <v>608</v>
      </c>
      <c r="M46" s="292" t="s">
        <v>15119</v>
      </c>
    </row>
    <row r="47" spans="1:13" ht="105">
      <c r="A47" s="292" t="str">
        <f t="shared" si="3"/>
        <v>InstructionsA50</v>
      </c>
      <c r="B47" s="292" t="s">
        <v>542</v>
      </c>
      <c r="C47" s="292" t="s">
        <v>1231</v>
      </c>
      <c r="D47" s="292" t="s">
        <v>12752</v>
      </c>
      <c r="E47" s="327" t="s">
        <v>14508</v>
      </c>
      <c r="F47" s="339" t="s">
        <v>14621</v>
      </c>
      <c r="G47" s="289" t="s">
        <v>14803</v>
      </c>
      <c r="H47" s="300" t="s">
        <v>14875</v>
      </c>
      <c r="I47" s="300" t="s">
        <v>14929</v>
      </c>
      <c r="J47" s="300" t="s">
        <v>15288</v>
      </c>
      <c r="K47" s="301" t="s">
        <v>14991</v>
      </c>
      <c r="L47" s="302" t="s">
        <v>15053</v>
      </c>
      <c r="M47" s="300" t="s">
        <v>15120</v>
      </c>
    </row>
    <row r="48" spans="1:13" ht="85.5">
      <c r="A48" s="243" t="s">
        <v>14390</v>
      </c>
      <c r="B48" s="243" t="s">
        <v>542</v>
      </c>
      <c r="C48" s="292" t="s">
        <v>1232</v>
      </c>
      <c r="D48" s="243" t="s">
        <v>13049</v>
      </c>
      <c r="E48" s="326" t="s">
        <v>13649</v>
      </c>
      <c r="F48" s="344" t="s">
        <v>14622</v>
      </c>
      <c r="G48" s="173" t="s">
        <v>14804</v>
      </c>
      <c r="H48" s="292" t="s">
        <v>13050</v>
      </c>
      <c r="I48" s="292" t="s">
        <v>13824</v>
      </c>
      <c r="J48" s="292" t="s">
        <v>13051</v>
      </c>
      <c r="K48" s="295" t="s">
        <v>13621</v>
      </c>
      <c r="L48" s="306" t="s">
        <v>13783</v>
      </c>
      <c r="M48" s="292" t="s">
        <v>13768</v>
      </c>
    </row>
    <row r="49" spans="1:13" ht="57">
      <c r="A49" s="292" t="str">
        <f t="shared" ref="A49:A74" si="4">B49&amp;C49</f>
        <v>InstructionsA52</v>
      </c>
      <c r="B49" s="292" t="s">
        <v>542</v>
      </c>
      <c r="C49" s="292" t="s">
        <v>1233</v>
      </c>
      <c r="D49" s="292" t="s">
        <v>2497</v>
      </c>
      <c r="E49" s="326" t="s">
        <v>15388</v>
      </c>
      <c r="F49" s="344" t="s">
        <v>14623</v>
      </c>
      <c r="G49" s="292" t="s">
        <v>2504</v>
      </c>
      <c r="H49" s="292" t="s">
        <v>2505</v>
      </c>
      <c r="I49" s="292" t="s">
        <v>14930</v>
      </c>
      <c r="J49" s="292" t="s">
        <v>2506</v>
      </c>
      <c r="K49" s="286" t="s">
        <v>14992</v>
      </c>
      <c r="L49" s="298" t="s">
        <v>2507</v>
      </c>
      <c r="M49" s="292" t="s">
        <v>2508</v>
      </c>
    </row>
    <row r="50" spans="1:13" ht="156.75">
      <c r="A50" s="292" t="str">
        <f t="shared" si="4"/>
        <v>InstructionsA53</v>
      </c>
      <c r="B50" s="292" t="s">
        <v>542</v>
      </c>
      <c r="C50" s="292" t="s">
        <v>1234</v>
      </c>
      <c r="D50" s="292" t="s">
        <v>12751</v>
      </c>
      <c r="E50" s="327" t="s">
        <v>13650</v>
      </c>
      <c r="F50" s="339" t="s">
        <v>14624</v>
      </c>
      <c r="G50" s="300" t="s">
        <v>14805</v>
      </c>
      <c r="H50" s="300" t="s">
        <v>12763</v>
      </c>
      <c r="I50" s="300" t="s">
        <v>14931</v>
      </c>
      <c r="J50" s="300" t="s">
        <v>15289</v>
      </c>
      <c r="K50" s="301" t="s">
        <v>14993</v>
      </c>
      <c r="L50" s="302" t="s">
        <v>13784</v>
      </c>
      <c r="M50" s="300" t="s">
        <v>15121</v>
      </c>
    </row>
    <row r="51" spans="1:13" ht="85.5">
      <c r="A51" s="292" t="str">
        <f t="shared" si="4"/>
        <v>InstructionsA54</v>
      </c>
      <c r="B51" s="292" t="s">
        <v>542</v>
      </c>
      <c r="C51" s="292" t="s">
        <v>1235</v>
      </c>
      <c r="D51" s="292" t="s">
        <v>13239</v>
      </c>
      <c r="E51" s="326" t="s">
        <v>13651</v>
      </c>
      <c r="F51" s="344" t="s">
        <v>14625</v>
      </c>
      <c r="G51" s="292" t="s">
        <v>13240</v>
      </c>
      <c r="H51" s="292" t="s">
        <v>13241</v>
      </c>
      <c r="I51" s="292" t="s">
        <v>13242</v>
      </c>
      <c r="J51" s="292" t="s">
        <v>13243</v>
      </c>
      <c r="K51" s="286" t="s">
        <v>13244</v>
      </c>
      <c r="L51" s="298" t="s">
        <v>13245</v>
      </c>
      <c r="M51" s="292" t="s">
        <v>13246</v>
      </c>
    </row>
    <row r="52" spans="1:13" ht="99.75">
      <c r="A52" s="292" t="str">
        <f t="shared" si="4"/>
        <v>InstructionsA55</v>
      </c>
      <c r="B52" s="292" t="s">
        <v>542</v>
      </c>
      <c r="C52" s="292" t="s">
        <v>1236</v>
      </c>
      <c r="D52" s="292" t="s">
        <v>2498</v>
      </c>
      <c r="E52" s="292" t="s">
        <v>14509</v>
      </c>
      <c r="F52" s="344" t="s">
        <v>14626</v>
      </c>
      <c r="G52" s="292" t="s">
        <v>2509</v>
      </c>
      <c r="H52" s="292" t="s">
        <v>2510</v>
      </c>
      <c r="I52" s="292" t="s">
        <v>2511</v>
      </c>
      <c r="J52" s="292" t="s">
        <v>2512</v>
      </c>
      <c r="K52" s="286" t="s">
        <v>2513</v>
      </c>
      <c r="L52" s="298" t="s">
        <v>15054</v>
      </c>
      <c r="M52" s="292" t="s">
        <v>2514</v>
      </c>
    </row>
    <row r="53" spans="1:13" ht="128.25">
      <c r="A53" s="292" t="str">
        <f t="shared" si="4"/>
        <v>InstructionsA56</v>
      </c>
      <c r="B53" s="292" t="s">
        <v>542</v>
      </c>
      <c r="C53" s="292" t="s">
        <v>1237</v>
      </c>
      <c r="D53" s="292" t="s">
        <v>2499</v>
      </c>
      <c r="E53" s="292" t="s">
        <v>14510</v>
      </c>
      <c r="F53" s="344" t="s">
        <v>14627</v>
      </c>
      <c r="G53" s="292" t="s">
        <v>2515</v>
      </c>
      <c r="H53" s="292" t="s">
        <v>2516</v>
      </c>
      <c r="I53" s="292" t="s">
        <v>2517</v>
      </c>
      <c r="J53" s="292" t="s">
        <v>2518</v>
      </c>
      <c r="K53" s="286" t="s">
        <v>2519</v>
      </c>
      <c r="L53" s="298" t="s">
        <v>2520</v>
      </c>
      <c r="M53" s="292" t="s">
        <v>2521</v>
      </c>
    </row>
    <row r="54" spans="1:13" ht="85.5">
      <c r="A54" s="292" t="str">
        <f t="shared" si="4"/>
        <v>InstructionsA57</v>
      </c>
      <c r="B54" s="292" t="s">
        <v>542</v>
      </c>
      <c r="C54" s="292" t="s">
        <v>434</v>
      </c>
      <c r="D54" s="292" t="s">
        <v>2500</v>
      </c>
      <c r="E54" s="292" t="s">
        <v>14511</v>
      </c>
      <c r="F54" s="344" t="s">
        <v>14628</v>
      </c>
      <c r="G54" s="292" t="s">
        <v>2522</v>
      </c>
      <c r="H54" s="292" t="s">
        <v>2523</v>
      </c>
      <c r="I54" s="292" t="s">
        <v>2524</v>
      </c>
      <c r="J54" s="292" t="s">
        <v>2525</v>
      </c>
      <c r="K54" s="286" t="s">
        <v>2526</v>
      </c>
      <c r="L54" s="298" t="s">
        <v>2527</v>
      </c>
      <c r="M54" s="292" t="s">
        <v>2528</v>
      </c>
    </row>
    <row r="55" spans="1:13" ht="45">
      <c r="A55" s="292" t="str">
        <f t="shared" si="4"/>
        <v>InstructionsA58</v>
      </c>
      <c r="B55" s="292" t="s">
        <v>542</v>
      </c>
      <c r="C55" s="292" t="s">
        <v>1238</v>
      </c>
      <c r="D55" s="294" t="s">
        <v>2501</v>
      </c>
      <c r="E55" s="294" t="s">
        <v>14512</v>
      </c>
      <c r="F55" s="345" t="s">
        <v>14629</v>
      </c>
      <c r="G55" s="294" t="s">
        <v>2529</v>
      </c>
      <c r="H55" s="294" t="s">
        <v>2530</v>
      </c>
      <c r="I55" s="294" t="s">
        <v>2531</v>
      </c>
      <c r="J55" s="294" t="s">
        <v>2532</v>
      </c>
      <c r="K55" s="288" t="s">
        <v>2533</v>
      </c>
      <c r="L55" s="299" t="s">
        <v>2534</v>
      </c>
      <c r="M55" s="294" t="s">
        <v>2535</v>
      </c>
    </row>
    <row r="56" spans="1:13" ht="45">
      <c r="A56" s="292" t="str">
        <f t="shared" si="4"/>
        <v>InstructionsA59</v>
      </c>
      <c r="B56" s="292" t="s">
        <v>542</v>
      </c>
      <c r="C56" s="292" t="s">
        <v>1239</v>
      </c>
      <c r="D56" s="294" t="s">
        <v>2502</v>
      </c>
      <c r="E56" s="294" t="s">
        <v>14513</v>
      </c>
      <c r="F56" s="345" t="s">
        <v>14630</v>
      </c>
      <c r="G56" s="294" t="s">
        <v>2536</v>
      </c>
      <c r="H56" s="294" t="s">
        <v>2537</v>
      </c>
      <c r="I56" s="294" t="s">
        <v>2538</v>
      </c>
      <c r="J56" s="294" t="s">
        <v>2539</v>
      </c>
      <c r="K56" s="288" t="s">
        <v>2540</v>
      </c>
      <c r="L56" s="299" t="s">
        <v>2541</v>
      </c>
      <c r="M56" s="294" t="s">
        <v>2542</v>
      </c>
    </row>
    <row r="57" spans="1:13" ht="51">
      <c r="A57" s="292" t="str">
        <f t="shared" si="4"/>
        <v>InstructionsA60</v>
      </c>
      <c r="B57" s="292" t="s">
        <v>542</v>
      </c>
      <c r="C57" s="292" t="s">
        <v>1240</v>
      </c>
      <c r="D57" s="294" t="s">
        <v>14391</v>
      </c>
      <c r="E57" s="294" t="s">
        <v>14514</v>
      </c>
      <c r="F57" s="345" t="s">
        <v>14631</v>
      </c>
      <c r="G57" s="294" t="s">
        <v>2543</v>
      </c>
      <c r="H57" s="294" t="s">
        <v>2544</v>
      </c>
      <c r="I57" s="294" t="s">
        <v>2545</v>
      </c>
      <c r="J57" s="294" t="s">
        <v>2546</v>
      </c>
      <c r="K57" s="288" t="s">
        <v>2547</v>
      </c>
      <c r="L57" s="299" t="s">
        <v>2548</v>
      </c>
      <c r="M57" s="294" t="s">
        <v>2549</v>
      </c>
    </row>
    <row r="58" spans="1:13" ht="399">
      <c r="A58" s="292" t="str">
        <f t="shared" si="4"/>
        <v>InstructionsA61</v>
      </c>
      <c r="B58" s="292" t="s">
        <v>542</v>
      </c>
      <c r="C58" s="292" t="s">
        <v>1241</v>
      </c>
      <c r="D58" s="292" t="s">
        <v>13488</v>
      </c>
      <c r="E58" s="292" t="s">
        <v>14515</v>
      </c>
      <c r="F58" s="344" t="s">
        <v>15483</v>
      </c>
      <c r="G58" s="206" t="s">
        <v>14806</v>
      </c>
      <c r="H58" s="292" t="s">
        <v>14876</v>
      </c>
      <c r="I58" s="292" t="s">
        <v>14932</v>
      </c>
      <c r="J58" s="292" t="s">
        <v>2550</v>
      </c>
      <c r="K58" s="286" t="s">
        <v>14994</v>
      </c>
      <c r="L58" s="298" t="s">
        <v>15055</v>
      </c>
      <c r="M58" s="292" t="s">
        <v>15122</v>
      </c>
    </row>
    <row r="59" spans="1:13" ht="99.75">
      <c r="A59" s="292" t="str">
        <f t="shared" si="4"/>
        <v>InstructionsA62</v>
      </c>
      <c r="B59" s="292" t="s">
        <v>542</v>
      </c>
      <c r="C59" s="292" t="s">
        <v>1242</v>
      </c>
      <c r="D59" s="292" t="s">
        <v>2503</v>
      </c>
      <c r="E59" s="292" t="s">
        <v>14516</v>
      </c>
      <c r="F59" s="344" t="s">
        <v>14632</v>
      </c>
      <c r="G59" s="292" t="s">
        <v>2551</v>
      </c>
      <c r="H59" s="292" t="s">
        <v>2552</v>
      </c>
      <c r="I59" s="292" t="s">
        <v>2553</v>
      </c>
      <c r="J59" s="292" t="s">
        <v>2554</v>
      </c>
      <c r="K59" s="286" t="s">
        <v>2555</v>
      </c>
      <c r="L59" s="298" t="s">
        <v>2556</v>
      </c>
      <c r="M59" s="292" t="s">
        <v>2557</v>
      </c>
    </row>
    <row r="60" spans="1:13" ht="199.5">
      <c r="A60" s="292" t="str">
        <f t="shared" si="4"/>
        <v>InstructionsA63</v>
      </c>
      <c r="B60" s="292" t="s">
        <v>542</v>
      </c>
      <c r="C60" s="292" t="s">
        <v>1243</v>
      </c>
      <c r="D60" s="292" t="s">
        <v>13491</v>
      </c>
      <c r="E60" s="292" t="s">
        <v>14517</v>
      </c>
      <c r="F60" s="344" t="s">
        <v>14633</v>
      </c>
      <c r="G60" s="292" t="s">
        <v>14807</v>
      </c>
      <c r="H60" s="292" t="s">
        <v>14877</v>
      </c>
      <c r="I60" s="292" t="s">
        <v>15439</v>
      </c>
      <c r="J60" s="292" t="s">
        <v>13806</v>
      </c>
      <c r="K60" s="286" t="s">
        <v>14995</v>
      </c>
      <c r="L60" s="298" t="s">
        <v>15056</v>
      </c>
      <c r="M60" s="292" t="s">
        <v>15123</v>
      </c>
    </row>
    <row r="61" spans="1:13" ht="213.75">
      <c r="A61" s="292" t="str">
        <f t="shared" si="4"/>
        <v>InstructionsA64</v>
      </c>
      <c r="B61" s="292" t="s">
        <v>542</v>
      </c>
      <c r="C61" s="292" t="s">
        <v>1244</v>
      </c>
      <c r="D61" s="292" t="s">
        <v>13492</v>
      </c>
      <c r="E61" s="292" t="s">
        <v>14518</v>
      </c>
      <c r="F61" s="344" t="s">
        <v>14634</v>
      </c>
      <c r="G61" s="292" t="s">
        <v>14808</v>
      </c>
      <c r="H61" s="292" t="s">
        <v>14878</v>
      </c>
      <c r="I61" s="292" t="s">
        <v>15440</v>
      </c>
      <c r="J61" s="292" t="s">
        <v>13807</v>
      </c>
      <c r="K61" s="286" t="s">
        <v>14996</v>
      </c>
      <c r="L61" s="298" t="s">
        <v>15057</v>
      </c>
      <c r="M61" s="292" t="s">
        <v>15124</v>
      </c>
    </row>
    <row r="62" spans="1:13" ht="128.25">
      <c r="A62" s="292" t="str">
        <f t="shared" si="4"/>
        <v>InstructionsA65</v>
      </c>
      <c r="B62" s="292" t="s">
        <v>542</v>
      </c>
      <c r="C62" s="292" t="s">
        <v>654</v>
      </c>
      <c r="D62" s="292" t="s">
        <v>12733</v>
      </c>
      <c r="E62" s="292" t="s">
        <v>14519</v>
      </c>
      <c r="F62" s="339" t="s">
        <v>14635</v>
      </c>
      <c r="G62" s="300" t="s">
        <v>14809</v>
      </c>
      <c r="H62" s="300" t="s">
        <v>14879</v>
      </c>
      <c r="I62" s="300" t="s">
        <v>14933</v>
      </c>
      <c r="J62" s="300" t="s">
        <v>15290</v>
      </c>
      <c r="K62" s="301" t="s">
        <v>14997</v>
      </c>
      <c r="L62" s="302" t="s">
        <v>15058</v>
      </c>
      <c r="M62" s="300" t="s">
        <v>15125</v>
      </c>
    </row>
    <row r="63" spans="1:13" ht="57">
      <c r="A63" s="292" t="str">
        <f t="shared" si="4"/>
        <v>InstructionsA66</v>
      </c>
      <c r="B63" s="292" t="s">
        <v>542</v>
      </c>
      <c r="C63" s="292" t="s">
        <v>655</v>
      </c>
      <c r="D63" s="292" t="s">
        <v>656</v>
      </c>
      <c r="E63" s="292" t="s">
        <v>15387</v>
      </c>
      <c r="F63" s="344" t="s">
        <v>14636</v>
      </c>
      <c r="G63" s="292" t="s">
        <v>658</v>
      </c>
      <c r="H63" s="292" t="s">
        <v>343</v>
      </c>
      <c r="I63" s="292" t="s">
        <v>78</v>
      </c>
      <c r="J63" s="292" t="s">
        <v>659</v>
      </c>
      <c r="K63" s="286" t="s">
        <v>194</v>
      </c>
      <c r="L63" s="298" t="s">
        <v>660</v>
      </c>
      <c r="M63" s="292" t="s">
        <v>15126</v>
      </c>
    </row>
    <row r="64" spans="1:13" ht="213.75">
      <c r="A64" s="292" t="str">
        <f t="shared" si="4"/>
        <v>InstructionsA67</v>
      </c>
      <c r="B64" s="292" t="s">
        <v>542</v>
      </c>
      <c r="C64" s="292" t="s">
        <v>657</v>
      </c>
      <c r="D64" s="292" t="s">
        <v>664</v>
      </c>
      <c r="E64" s="292" t="s">
        <v>14520</v>
      </c>
      <c r="F64" s="344" t="s">
        <v>14637</v>
      </c>
      <c r="G64" s="292" t="s">
        <v>14810</v>
      </c>
      <c r="H64" s="173" t="s">
        <v>14880</v>
      </c>
      <c r="I64" s="292" t="s">
        <v>14934</v>
      </c>
      <c r="J64" s="292" t="s">
        <v>1386</v>
      </c>
      <c r="K64" s="286" t="s">
        <v>14998</v>
      </c>
      <c r="L64" s="298" t="s">
        <v>15059</v>
      </c>
      <c r="M64" s="292" t="s">
        <v>15127</v>
      </c>
    </row>
    <row r="65" spans="1:15" ht="42.75">
      <c r="A65" s="292" t="str">
        <f t="shared" si="4"/>
        <v>InstructionsA68</v>
      </c>
      <c r="B65" s="292" t="s">
        <v>542</v>
      </c>
      <c r="C65" s="292" t="s">
        <v>2631</v>
      </c>
      <c r="D65" s="292" t="s">
        <v>939</v>
      </c>
      <c r="E65" s="287" t="s">
        <v>13652</v>
      </c>
      <c r="F65" s="344" t="s">
        <v>14638</v>
      </c>
      <c r="G65" s="292" t="s">
        <v>1049</v>
      </c>
      <c r="H65" s="173" t="s">
        <v>344</v>
      </c>
      <c r="I65" s="292" t="s">
        <v>1195</v>
      </c>
      <c r="J65" s="292" t="s">
        <v>1196</v>
      </c>
      <c r="K65" s="286"/>
      <c r="L65" s="298" t="s">
        <v>1279</v>
      </c>
      <c r="M65" s="292" t="s">
        <v>15128</v>
      </c>
    </row>
    <row r="66" spans="1:15" ht="356.25">
      <c r="A66" s="292" t="str">
        <f t="shared" si="4"/>
        <v>InstructionsA69</v>
      </c>
      <c r="B66" s="292" t="s">
        <v>542</v>
      </c>
      <c r="C66" s="292" t="s">
        <v>661</v>
      </c>
      <c r="D66" s="292" t="s">
        <v>13496</v>
      </c>
      <c r="E66" s="326" t="s">
        <v>13653</v>
      </c>
      <c r="F66" s="344" t="s">
        <v>14639</v>
      </c>
      <c r="G66" s="259" t="s">
        <v>13839</v>
      </c>
      <c r="H66" s="173" t="s">
        <v>13777</v>
      </c>
      <c r="I66" s="292" t="s">
        <v>14935</v>
      </c>
      <c r="J66" s="292" t="s">
        <v>13808</v>
      </c>
      <c r="K66" s="286" t="s">
        <v>13622</v>
      </c>
      <c r="L66" s="298" t="s">
        <v>13785</v>
      </c>
      <c r="M66" s="292" t="s">
        <v>13769</v>
      </c>
    </row>
    <row r="67" spans="1:15" ht="185.25">
      <c r="A67" s="292" t="str">
        <f t="shared" si="4"/>
        <v>InstructionsA70</v>
      </c>
      <c r="B67" s="292" t="s">
        <v>542</v>
      </c>
      <c r="C67" s="292" t="s">
        <v>2632</v>
      </c>
      <c r="D67" s="292" t="s">
        <v>13493</v>
      </c>
      <c r="E67" s="326" t="s">
        <v>14521</v>
      </c>
      <c r="F67" s="344" t="s">
        <v>14640</v>
      </c>
      <c r="G67" s="292" t="s">
        <v>14811</v>
      </c>
      <c r="H67" s="173" t="s">
        <v>13778</v>
      </c>
      <c r="I67" s="292" t="s">
        <v>13825</v>
      </c>
      <c r="J67" s="292" t="s">
        <v>13809</v>
      </c>
      <c r="K67" s="286" t="s">
        <v>13623</v>
      </c>
      <c r="L67" s="298" t="s">
        <v>13786</v>
      </c>
      <c r="M67" s="292" t="s">
        <v>13770</v>
      </c>
    </row>
    <row r="68" spans="1:15" ht="171">
      <c r="A68" s="292" t="str">
        <f t="shared" si="4"/>
        <v>InstructionsA71</v>
      </c>
      <c r="B68" s="292" t="s">
        <v>542</v>
      </c>
      <c r="C68" s="292" t="s">
        <v>662</v>
      </c>
      <c r="D68" s="292" t="s">
        <v>13494</v>
      </c>
      <c r="E68" s="326" t="s">
        <v>14522</v>
      </c>
      <c r="F68" s="344" t="s">
        <v>14641</v>
      </c>
      <c r="G68" s="259" t="s">
        <v>13840</v>
      </c>
      <c r="H68" s="173" t="s">
        <v>13779</v>
      </c>
      <c r="I68" s="292" t="s">
        <v>13826</v>
      </c>
      <c r="J68" s="292" t="s">
        <v>13810</v>
      </c>
      <c r="K68" s="286" t="s">
        <v>13624</v>
      </c>
      <c r="L68" s="298" t="s">
        <v>13787</v>
      </c>
      <c r="M68" s="292" t="s">
        <v>13771</v>
      </c>
    </row>
    <row r="69" spans="1:15" ht="342">
      <c r="A69" s="292" t="str">
        <f t="shared" si="4"/>
        <v>InstructionsA72</v>
      </c>
      <c r="B69" s="292" t="s">
        <v>542</v>
      </c>
      <c r="C69" s="292" t="s">
        <v>663</v>
      </c>
      <c r="D69" s="292" t="s">
        <v>13495</v>
      </c>
      <c r="E69" s="326" t="s">
        <v>14523</v>
      </c>
      <c r="F69" s="344" t="s">
        <v>14642</v>
      </c>
      <c r="G69" s="292" t="s">
        <v>14812</v>
      </c>
      <c r="H69" s="173" t="s">
        <v>13780</v>
      </c>
      <c r="I69" s="292" t="s">
        <v>13827</v>
      </c>
      <c r="J69" s="292" t="s">
        <v>13811</v>
      </c>
      <c r="K69" s="286" t="s">
        <v>13625</v>
      </c>
      <c r="L69" s="298" t="s">
        <v>13788</v>
      </c>
      <c r="M69" s="292" t="s">
        <v>13772</v>
      </c>
    </row>
    <row r="70" spans="1:15" ht="114">
      <c r="A70" s="292" t="str">
        <f t="shared" si="4"/>
        <v>InstructionsA73</v>
      </c>
      <c r="B70" s="292" t="s">
        <v>542</v>
      </c>
      <c r="C70" s="292" t="s">
        <v>2693</v>
      </c>
      <c r="D70" s="292" t="s">
        <v>959</v>
      </c>
      <c r="E70" s="326" t="s">
        <v>13654</v>
      </c>
      <c r="F70" s="344" t="s">
        <v>14643</v>
      </c>
      <c r="G70" s="292" t="s">
        <v>849</v>
      </c>
      <c r="H70" s="173" t="s">
        <v>139</v>
      </c>
      <c r="I70" s="292" t="s">
        <v>79</v>
      </c>
      <c r="J70" s="292" t="s">
        <v>1387</v>
      </c>
      <c r="K70" s="286" t="s">
        <v>1146</v>
      </c>
      <c r="L70" s="298" t="s">
        <v>1280</v>
      </c>
      <c r="M70" s="292" t="s">
        <v>15129</v>
      </c>
    </row>
    <row r="71" spans="1:15" ht="57">
      <c r="A71" s="292" t="str">
        <f t="shared" si="4"/>
        <v>InstructionsA74</v>
      </c>
      <c r="B71" s="292" t="s">
        <v>542</v>
      </c>
      <c r="C71" s="292" t="s">
        <v>14359</v>
      </c>
      <c r="D71" s="292" t="s">
        <v>960</v>
      </c>
      <c r="E71" s="256" t="s">
        <v>13655</v>
      </c>
      <c r="F71" s="344" t="s">
        <v>14644</v>
      </c>
      <c r="G71" s="292" t="s">
        <v>850</v>
      </c>
      <c r="H71" s="173" t="s">
        <v>140</v>
      </c>
      <c r="I71" s="292" t="s">
        <v>80</v>
      </c>
      <c r="J71" s="292" t="s">
        <v>1069</v>
      </c>
      <c r="K71" s="286" t="s">
        <v>1147</v>
      </c>
      <c r="L71" s="298" t="s">
        <v>1281</v>
      </c>
      <c r="M71" s="292" t="s">
        <v>15130</v>
      </c>
    </row>
    <row r="72" spans="1:15">
      <c r="A72" s="292" t="str">
        <f t="shared" si="4"/>
        <v>DefinitionsB2</v>
      </c>
      <c r="B72" s="292" t="s">
        <v>971</v>
      </c>
      <c r="C72" s="292" t="s">
        <v>1018</v>
      </c>
      <c r="D72" s="292" t="s">
        <v>1070</v>
      </c>
      <c r="F72" s="344" t="s">
        <v>14645</v>
      </c>
      <c r="G72" s="292" t="s">
        <v>891</v>
      </c>
      <c r="H72" s="173" t="s">
        <v>1070</v>
      </c>
      <c r="I72" s="292" t="s">
        <v>81</v>
      </c>
      <c r="J72" s="292" t="s">
        <v>1071</v>
      </c>
      <c r="K72" s="286" t="s">
        <v>1148</v>
      </c>
      <c r="L72" s="298" t="s">
        <v>609</v>
      </c>
      <c r="M72" s="292" t="s">
        <v>15131</v>
      </c>
    </row>
    <row r="73" spans="1:15" ht="28.5">
      <c r="A73" s="292" t="str">
        <f t="shared" si="4"/>
        <v>DefinitionsB3</v>
      </c>
      <c r="B73" s="292" t="s">
        <v>971</v>
      </c>
      <c r="C73" s="292" t="s">
        <v>972</v>
      </c>
      <c r="D73" s="292" t="s">
        <v>1023</v>
      </c>
      <c r="E73" s="256" t="s">
        <v>13656</v>
      </c>
      <c r="F73" s="344" t="s">
        <v>1023</v>
      </c>
      <c r="G73" s="292" t="s">
        <v>1023</v>
      </c>
      <c r="H73" s="173" t="s">
        <v>1023</v>
      </c>
      <c r="I73" s="292" t="s">
        <v>1023</v>
      </c>
      <c r="J73" s="292" t="s">
        <v>1023</v>
      </c>
      <c r="K73" s="286" t="s">
        <v>1023</v>
      </c>
      <c r="L73" s="298" t="s">
        <v>1023</v>
      </c>
      <c r="M73" s="292" t="s">
        <v>1023</v>
      </c>
    </row>
    <row r="74" spans="1:15">
      <c r="A74" s="292" t="str">
        <f t="shared" si="4"/>
        <v>DefinitionsB4</v>
      </c>
      <c r="B74" s="292" t="s">
        <v>971</v>
      </c>
      <c r="C74" s="292" t="s">
        <v>973</v>
      </c>
      <c r="D74" s="292" t="s">
        <v>1025</v>
      </c>
      <c r="F74" s="344" t="s">
        <v>14646</v>
      </c>
      <c r="G74" s="292" t="s">
        <v>364</v>
      </c>
      <c r="H74" s="173" t="s">
        <v>132</v>
      </c>
      <c r="I74" s="292" t="s">
        <v>82</v>
      </c>
      <c r="J74" s="292" t="s">
        <v>1364</v>
      </c>
      <c r="K74" s="286" t="s">
        <v>195</v>
      </c>
      <c r="L74" s="298" t="s">
        <v>161</v>
      </c>
      <c r="M74" s="292" t="s">
        <v>15132</v>
      </c>
    </row>
    <row r="75" spans="1:15" ht="114">
      <c r="A75" s="292" t="str">
        <f t="shared" ref="A75" si="5">B75&amp;C75</f>
        <v>DefinitionsB5</v>
      </c>
      <c r="B75" s="292" t="s">
        <v>971</v>
      </c>
      <c r="C75" s="292" t="s">
        <v>974</v>
      </c>
      <c r="D75" s="292" t="s">
        <v>14389</v>
      </c>
      <c r="E75" s="292" t="s">
        <v>14524</v>
      </c>
      <c r="F75" s="344" t="s">
        <v>14647</v>
      </c>
      <c r="G75" s="292" t="s">
        <v>14813</v>
      </c>
      <c r="H75" s="292" t="s">
        <v>14881</v>
      </c>
      <c r="I75" s="292" t="s">
        <v>14936</v>
      </c>
      <c r="J75" s="292" t="s">
        <v>15291</v>
      </c>
      <c r="K75" s="292" t="s">
        <v>14999</v>
      </c>
      <c r="L75" s="292" t="s">
        <v>15060</v>
      </c>
      <c r="M75" s="292" t="s">
        <v>15133</v>
      </c>
      <c r="N75" s="292" t="s">
        <v>14389</v>
      </c>
      <c r="O75" s="292" t="s">
        <v>14389</v>
      </c>
    </row>
    <row r="76" spans="1:15" ht="28.5">
      <c r="A76" s="292" t="str">
        <f>B76&amp;C76</f>
        <v>DefinitionsB6</v>
      </c>
      <c r="B76" s="292" t="s">
        <v>971</v>
      </c>
      <c r="C76" s="292" t="s">
        <v>975</v>
      </c>
      <c r="D76" s="292" t="s">
        <v>881</v>
      </c>
      <c r="E76" s="287" t="s">
        <v>581</v>
      </c>
      <c r="F76" s="344" t="s">
        <v>14648</v>
      </c>
      <c r="G76" s="292" t="s">
        <v>645</v>
      </c>
      <c r="H76" s="292" t="s">
        <v>1072</v>
      </c>
      <c r="I76" s="292" t="s">
        <v>83</v>
      </c>
      <c r="J76" s="292" t="s">
        <v>1270</v>
      </c>
      <c r="K76" s="286" t="s">
        <v>1149</v>
      </c>
      <c r="L76" s="298" t="s">
        <v>611</v>
      </c>
      <c r="M76" s="292" t="s">
        <v>13547</v>
      </c>
      <c r="N76" s="187" t="s">
        <v>13524</v>
      </c>
    </row>
    <row r="77" spans="1:15">
      <c r="A77" s="292" t="str">
        <f>B77&amp;C77</f>
        <v>DefinitionsB7</v>
      </c>
      <c r="B77" s="292" t="s">
        <v>971</v>
      </c>
      <c r="C77" s="292" t="s">
        <v>976</v>
      </c>
      <c r="D77" s="292" t="s">
        <v>1027</v>
      </c>
      <c r="E77" s="256" t="s">
        <v>13657</v>
      </c>
      <c r="F77" s="344" t="s">
        <v>14649</v>
      </c>
      <c r="G77" s="292" t="s">
        <v>365</v>
      </c>
      <c r="H77" s="173" t="s">
        <v>346</v>
      </c>
      <c r="I77" s="292" t="s">
        <v>84</v>
      </c>
      <c r="J77" s="292" t="s">
        <v>1365</v>
      </c>
      <c r="K77" s="286" t="s">
        <v>196</v>
      </c>
      <c r="L77" s="298" t="s">
        <v>162</v>
      </c>
      <c r="M77" s="292" t="s">
        <v>13548</v>
      </c>
      <c r="N77" s="187" t="s">
        <v>13525</v>
      </c>
    </row>
    <row r="78" spans="1:15">
      <c r="A78" s="292" t="str">
        <f>B78&amp;C78</f>
        <v>DefinitionsB8</v>
      </c>
      <c r="B78" s="292" t="s">
        <v>971</v>
      </c>
      <c r="C78" s="292" t="s">
        <v>977</v>
      </c>
      <c r="D78" s="292" t="s">
        <v>1029</v>
      </c>
      <c r="E78" s="256" t="s">
        <v>13549</v>
      </c>
      <c r="F78" s="344" t="s">
        <v>14650</v>
      </c>
      <c r="G78" s="292" t="s">
        <v>1073</v>
      </c>
      <c r="H78" s="173" t="s">
        <v>1074</v>
      </c>
      <c r="I78" s="292" t="s">
        <v>85</v>
      </c>
      <c r="J78" s="292" t="s">
        <v>102</v>
      </c>
      <c r="K78" s="286" t="s">
        <v>197</v>
      </c>
      <c r="L78" s="298" t="s">
        <v>612</v>
      </c>
      <c r="M78" s="292" t="s">
        <v>13550</v>
      </c>
      <c r="N78" s="187" t="s">
        <v>13526</v>
      </c>
    </row>
    <row r="79" spans="1:15" ht="42.75">
      <c r="A79" s="292" t="str">
        <f>B79&amp;C79</f>
        <v>DefinitionsB9</v>
      </c>
      <c r="B79" s="292" t="s">
        <v>971</v>
      </c>
      <c r="C79" s="292" t="s">
        <v>978</v>
      </c>
      <c r="D79" s="292" t="s">
        <v>890</v>
      </c>
      <c r="E79" s="256" t="s">
        <v>13551</v>
      </c>
      <c r="F79" s="344" t="s">
        <v>14651</v>
      </c>
      <c r="G79" s="292" t="s">
        <v>890</v>
      </c>
      <c r="H79" s="292" t="s">
        <v>890</v>
      </c>
      <c r="I79" s="292" t="s">
        <v>890</v>
      </c>
      <c r="J79" s="292" t="s">
        <v>890</v>
      </c>
      <c r="K79" s="286" t="s">
        <v>890</v>
      </c>
      <c r="L79" s="298" t="s">
        <v>890</v>
      </c>
      <c r="M79" s="292" t="s">
        <v>890</v>
      </c>
      <c r="N79" s="187" t="s">
        <v>13527</v>
      </c>
    </row>
    <row r="80" spans="1:15">
      <c r="A80" s="292" t="str">
        <f>B80&amp;C80</f>
        <v>DefinitionsB10</v>
      </c>
      <c r="B80" s="292" t="s">
        <v>971</v>
      </c>
      <c r="C80" s="292" t="s">
        <v>979</v>
      </c>
      <c r="D80" s="292" t="s">
        <v>882</v>
      </c>
      <c r="E80" s="287" t="s">
        <v>888</v>
      </c>
      <c r="F80" s="344" t="s">
        <v>14652</v>
      </c>
      <c r="G80" s="292" t="s">
        <v>1075</v>
      </c>
      <c r="H80" s="292" t="s">
        <v>1076</v>
      </c>
      <c r="I80" s="292" t="s">
        <v>1076</v>
      </c>
      <c r="J80" s="292" t="s">
        <v>1366</v>
      </c>
      <c r="K80" s="286" t="s">
        <v>882</v>
      </c>
      <c r="L80" s="298" t="s">
        <v>1076</v>
      </c>
      <c r="M80" s="292" t="s">
        <v>13552</v>
      </c>
      <c r="N80" s="187" t="s">
        <v>13528</v>
      </c>
    </row>
    <row r="81" spans="1:14" ht="28.5">
      <c r="A81" s="292" t="str">
        <f t="shared" ref="A81" si="6">B81&amp;C81</f>
        <v>DefinitionsB11</v>
      </c>
      <c r="B81" s="292" t="s">
        <v>971</v>
      </c>
      <c r="C81" s="292" t="s">
        <v>980</v>
      </c>
      <c r="D81" s="292" t="s">
        <v>13545</v>
      </c>
      <c r="E81" s="256" t="s">
        <v>13553</v>
      </c>
      <c r="F81" s="344" t="s">
        <v>14653</v>
      </c>
      <c r="G81" s="292" t="s">
        <v>883</v>
      </c>
      <c r="H81" s="292" t="s">
        <v>1077</v>
      </c>
      <c r="I81" s="292" t="s">
        <v>1078</v>
      </c>
      <c r="J81" s="292" t="s">
        <v>1367</v>
      </c>
      <c r="K81" s="286" t="s">
        <v>198</v>
      </c>
      <c r="L81" s="298" t="s">
        <v>613</v>
      </c>
      <c r="M81" s="292" t="s">
        <v>13554</v>
      </c>
      <c r="N81" s="187" t="s">
        <v>13529</v>
      </c>
    </row>
    <row r="82" spans="1:14">
      <c r="A82" s="292" t="str">
        <f t="shared" ref="A82:A104" si="7">B82&amp;C82</f>
        <v>DefinitionsB12</v>
      </c>
      <c r="B82" s="292" t="s">
        <v>971</v>
      </c>
      <c r="C82" s="292" t="s">
        <v>981</v>
      </c>
      <c r="D82" s="292" t="s">
        <v>1032</v>
      </c>
      <c r="E82" s="256" t="s">
        <v>13658</v>
      </c>
      <c r="F82" s="344" t="s">
        <v>14654</v>
      </c>
      <c r="G82" s="292" t="s">
        <v>366</v>
      </c>
      <c r="H82" s="292" t="s">
        <v>1079</v>
      </c>
      <c r="I82" s="292" t="s">
        <v>86</v>
      </c>
      <c r="J82" s="292" t="s">
        <v>103</v>
      </c>
      <c r="K82" s="286" t="s">
        <v>199</v>
      </c>
      <c r="L82" s="298" t="s">
        <v>614</v>
      </c>
      <c r="M82" s="292" t="s">
        <v>13555</v>
      </c>
      <c r="N82" s="187" t="s">
        <v>13590</v>
      </c>
    </row>
    <row r="83" spans="1:14" ht="28.5">
      <c r="A83" s="292" t="str">
        <f t="shared" si="7"/>
        <v>DefinitionsB13</v>
      </c>
      <c r="B83" s="292" t="s">
        <v>971</v>
      </c>
      <c r="C83" s="292" t="s">
        <v>982</v>
      </c>
      <c r="D83" s="292" t="s">
        <v>13546</v>
      </c>
      <c r="E83" s="256" t="s">
        <v>13556</v>
      </c>
      <c r="F83" s="344" t="s">
        <v>14655</v>
      </c>
      <c r="G83" s="292" t="s">
        <v>13557</v>
      </c>
      <c r="H83" s="292" t="s">
        <v>347</v>
      </c>
      <c r="I83" s="292" t="s">
        <v>87</v>
      </c>
      <c r="J83" s="292" t="s">
        <v>104</v>
      </c>
      <c r="K83" s="286" t="s">
        <v>200</v>
      </c>
      <c r="L83" s="298" t="s">
        <v>163</v>
      </c>
      <c r="M83" s="292" t="s">
        <v>13558</v>
      </c>
      <c r="N83" s="187" t="s">
        <v>13578</v>
      </c>
    </row>
    <row r="84" spans="1:14">
      <c r="A84" s="292" t="str">
        <f t="shared" si="7"/>
        <v>DefinitionsB14</v>
      </c>
      <c r="B84" s="292" t="s">
        <v>971</v>
      </c>
      <c r="C84" s="292" t="s">
        <v>983</v>
      </c>
      <c r="D84" s="292" t="s">
        <v>1034</v>
      </c>
      <c r="E84" s="256" t="s">
        <v>13659</v>
      </c>
      <c r="F84" s="344" t="s">
        <v>14656</v>
      </c>
      <c r="G84" s="292" t="s">
        <v>367</v>
      </c>
      <c r="H84" s="292" t="s">
        <v>348</v>
      </c>
      <c r="I84" s="292" t="s">
        <v>88</v>
      </c>
      <c r="J84" s="292" t="s">
        <v>105</v>
      </c>
      <c r="K84" s="286" t="s">
        <v>201</v>
      </c>
      <c r="L84" s="298" t="s">
        <v>164</v>
      </c>
      <c r="M84" s="292" t="s">
        <v>13559</v>
      </c>
      <c r="N84" s="187" t="s">
        <v>13530</v>
      </c>
    </row>
    <row r="85" spans="1:14">
      <c r="A85" s="292" t="str">
        <f t="shared" si="7"/>
        <v>DefinitionsB15</v>
      </c>
      <c r="B85" s="292" t="s">
        <v>971</v>
      </c>
      <c r="C85" s="292" t="s">
        <v>984</v>
      </c>
      <c r="D85" s="292" t="s">
        <v>1035</v>
      </c>
      <c r="E85" s="256" t="s">
        <v>1035</v>
      </c>
      <c r="F85" s="344" t="s">
        <v>1035</v>
      </c>
      <c r="G85" s="292" t="s">
        <v>1035</v>
      </c>
      <c r="H85" s="292" t="s">
        <v>1035</v>
      </c>
      <c r="I85" s="292" t="s">
        <v>1035</v>
      </c>
      <c r="J85" s="292" t="s">
        <v>1035</v>
      </c>
      <c r="K85" s="286" t="s">
        <v>1035</v>
      </c>
      <c r="L85" s="298" t="s">
        <v>1035</v>
      </c>
      <c r="M85" s="292" t="s">
        <v>1035</v>
      </c>
      <c r="N85" s="187" t="s">
        <v>13531</v>
      </c>
    </row>
    <row r="86" spans="1:14" ht="28.5">
      <c r="A86" s="292" t="str">
        <f t="shared" si="7"/>
        <v>DefinitionsB16</v>
      </c>
      <c r="B86" s="292" t="s">
        <v>971</v>
      </c>
      <c r="C86" s="292" t="s">
        <v>985</v>
      </c>
      <c r="D86" s="292" t="s">
        <v>14411</v>
      </c>
      <c r="E86" s="256" t="s">
        <v>13660</v>
      </c>
      <c r="F86" s="344" t="s">
        <v>15461</v>
      </c>
      <c r="G86" s="292" t="s">
        <v>368</v>
      </c>
      <c r="H86" s="292" t="s">
        <v>15463</v>
      </c>
      <c r="I86" s="292" t="s">
        <v>89</v>
      </c>
      <c r="J86" s="292" t="s">
        <v>15462</v>
      </c>
      <c r="K86" s="286" t="s">
        <v>202</v>
      </c>
      <c r="L86" s="298" t="s">
        <v>1037</v>
      </c>
      <c r="M86" s="292" t="s">
        <v>13560</v>
      </c>
      <c r="N86" s="187" t="s">
        <v>13532</v>
      </c>
    </row>
    <row r="87" spans="1:14">
      <c r="A87" s="292" t="str">
        <f t="shared" si="7"/>
        <v>DefinitionsB17</v>
      </c>
      <c r="B87" s="292" t="s">
        <v>971</v>
      </c>
      <c r="C87" s="292" t="s">
        <v>986</v>
      </c>
      <c r="D87" s="292" t="s">
        <v>1039</v>
      </c>
      <c r="E87" s="256" t="s">
        <v>13561</v>
      </c>
      <c r="F87" s="344" t="s">
        <v>14657</v>
      </c>
      <c r="G87" s="292" t="s">
        <v>13562</v>
      </c>
      <c r="H87" s="292" t="s">
        <v>349</v>
      </c>
      <c r="I87" s="292" t="s">
        <v>90</v>
      </c>
      <c r="J87" s="292" t="s">
        <v>106</v>
      </c>
      <c r="K87" s="286" t="s">
        <v>203</v>
      </c>
      <c r="L87" s="298" t="s">
        <v>165</v>
      </c>
      <c r="M87" s="292" t="s">
        <v>13563</v>
      </c>
      <c r="N87" s="187" t="s">
        <v>13533</v>
      </c>
    </row>
    <row r="88" spans="1:14">
      <c r="A88" s="292" t="str">
        <f t="shared" si="7"/>
        <v>DefinitionsB18</v>
      </c>
      <c r="B88" s="292" t="s">
        <v>971</v>
      </c>
      <c r="C88" s="292" t="s">
        <v>987</v>
      </c>
      <c r="D88" s="292" t="s">
        <v>583</v>
      </c>
      <c r="E88" s="256" t="s">
        <v>13564</v>
      </c>
      <c r="F88" s="344" t="s">
        <v>14658</v>
      </c>
      <c r="G88" s="292" t="s">
        <v>13565</v>
      </c>
      <c r="H88" s="292" t="s">
        <v>350</v>
      </c>
      <c r="I88" s="292" t="s">
        <v>91</v>
      </c>
      <c r="J88" s="292" t="s">
        <v>107</v>
      </c>
      <c r="K88" s="286" t="s">
        <v>204</v>
      </c>
      <c r="L88" s="298" t="s">
        <v>166</v>
      </c>
      <c r="M88" s="292" t="s">
        <v>13566</v>
      </c>
      <c r="N88" s="187" t="s">
        <v>13534</v>
      </c>
    </row>
    <row r="89" spans="1:14" ht="28.5">
      <c r="A89" s="292" t="str">
        <f t="shared" si="7"/>
        <v>DefinitionsB19</v>
      </c>
      <c r="B89" s="292" t="s">
        <v>971</v>
      </c>
      <c r="C89" s="292" t="s">
        <v>988</v>
      </c>
      <c r="D89" s="292" t="s">
        <v>880</v>
      </c>
      <c r="E89" s="256" t="s">
        <v>13661</v>
      </c>
      <c r="F89" s="344" t="s">
        <v>14659</v>
      </c>
      <c r="G89" s="292" t="s">
        <v>880</v>
      </c>
      <c r="H89" s="292" t="s">
        <v>1080</v>
      </c>
      <c r="I89" s="292" t="s">
        <v>1080</v>
      </c>
      <c r="J89" s="292" t="s">
        <v>880</v>
      </c>
      <c r="K89" s="286" t="s">
        <v>880</v>
      </c>
      <c r="L89" s="298" t="s">
        <v>880</v>
      </c>
      <c r="M89" s="292" t="s">
        <v>880</v>
      </c>
      <c r="N89" s="187" t="s">
        <v>13535</v>
      </c>
    </row>
    <row r="90" spans="1:14">
      <c r="A90" s="292" t="str">
        <f t="shared" si="7"/>
        <v>DefinitionsB20</v>
      </c>
      <c r="B90" s="292" t="s">
        <v>971</v>
      </c>
      <c r="C90" s="292" t="s">
        <v>989</v>
      </c>
      <c r="D90" s="292" t="s">
        <v>969</v>
      </c>
      <c r="E90" s="256" t="s">
        <v>1081</v>
      </c>
      <c r="F90" s="344" t="s">
        <v>14660</v>
      </c>
      <c r="G90" s="292" t="s">
        <v>1082</v>
      </c>
      <c r="H90" s="292" t="s">
        <v>1083</v>
      </c>
      <c r="I90" s="292" t="s">
        <v>1084</v>
      </c>
      <c r="J90" s="292" t="s">
        <v>1085</v>
      </c>
      <c r="K90" s="286" t="s">
        <v>1150</v>
      </c>
      <c r="L90" s="298" t="s">
        <v>615</v>
      </c>
      <c r="M90" s="292" t="s">
        <v>13567</v>
      </c>
      <c r="N90" s="187" t="s">
        <v>13537</v>
      </c>
    </row>
    <row r="91" spans="1:14">
      <c r="A91" s="292" t="str">
        <f t="shared" si="7"/>
        <v>DefinitionsB21</v>
      </c>
      <c r="B91" s="292" t="s">
        <v>971</v>
      </c>
      <c r="C91" s="292" t="s">
        <v>990</v>
      </c>
      <c r="D91" s="292" t="s">
        <v>13503</v>
      </c>
      <c r="E91" s="287" t="s">
        <v>13662</v>
      </c>
      <c r="F91" s="344" t="s">
        <v>13503</v>
      </c>
      <c r="G91" s="292" t="s">
        <v>13503</v>
      </c>
      <c r="H91" s="292" t="s">
        <v>13503</v>
      </c>
      <c r="I91" s="292" t="s">
        <v>13503</v>
      </c>
      <c r="J91" s="292" t="s">
        <v>13503</v>
      </c>
      <c r="K91" s="286" t="s">
        <v>13503</v>
      </c>
      <c r="L91" s="298" t="s">
        <v>13503</v>
      </c>
      <c r="M91" s="292" t="s">
        <v>13503</v>
      </c>
      <c r="N91" s="187" t="s">
        <v>13502</v>
      </c>
    </row>
    <row r="92" spans="1:14" ht="28.5">
      <c r="A92" s="292" t="str">
        <f t="shared" si="7"/>
        <v>DefinitionsB22</v>
      </c>
      <c r="B92" s="292" t="s">
        <v>971</v>
      </c>
      <c r="C92" s="292" t="s">
        <v>991</v>
      </c>
      <c r="D92" s="292" t="s">
        <v>587</v>
      </c>
      <c r="E92" s="256" t="s">
        <v>13568</v>
      </c>
      <c r="F92" s="344" t="s">
        <v>14661</v>
      </c>
      <c r="G92" s="292" t="s">
        <v>369</v>
      </c>
      <c r="H92" s="292" t="s">
        <v>351</v>
      </c>
      <c r="I92" s="292" t="s">
        <v>92</v>
      </c>
      <c r="J92" s="292" t="s">
        <v>1368</v>
      </c>
      <c r="K92" s="286" t="s">
        <v>205</v>
      </c>
      <c r="L92" s="298" t="s">
        <v>616</v>
      </c>
      <c r="M92" s="292" t="s">
        <v>13569</v>
      </c>
      <c r="N92" s="187" t="s">
        <v>13541</v>
      </c>
    </row>
    <row r="93" spans="1:14" ht="28.5">
      <c r="A93" s="292" t="str">
        <f t="shared" si="7"/>
        <v>DefinitionsB23</v>
      </c>
      <c r="B93" s="292" t="s">
        <v>971</v>
      </c>
      <c r="C93" s="292" t="s">
        <v>992</v>
      </c>
      <c r="D93" s="292" t="s">
        <v>13498</v>
      </c>
      <c r="E93" s="256" t="s">
        <v>13663</v>
      </c>
      <c r="F93" s="344" t="s">
        <v>14662</v>
      </c>
      <c r="G93" s="292" t="s">
        <v>14814</v>
      </c>
      <c r="H93" s="292" t="s">
        <v>13579</v>
      </c>
      <c r="I93" s="292" t="s">
        <v>13580</v>
      </c>
      <c r="J93" s="292" t="s">
        <v>13498</v>
      </c>
      <c r="K93" s="286" t="s">
        <v>13626</v>
      </c>
      <c r="L93" s="306" t="s">
        <v>13498</v>
      </c>
      <c r="M93" s="292" t="s">
        <v>13773</v>
      </c>
      <c r="N93" s="187" t="s">
        <v>13612</v>
      </c>
    </row>
    <row r="94" spans="1:14" ht="28.5">
      <c r="A94" s="292" t="str">
        <f t="shared" si="7"/>
        <v>DefinitionsB24</v>
      </c>
      <c r="B94" s="292" t="s">
        <v>971</v>
      </c>
      <c r="C94" s="292" t="s">
        <v>1019</v>
      </c>
      <c r="D94" s="292" t="s">
        <v>13499</v>
      </c>
      <c r="E94" s="256" t="s">
        <v>13664</v>
      </c>
      <c r="F94" s="344" t="s">
        <v>14663</v>
      </c>
      <c r="G94" s="292" t="s">
        <v>14815</v>
      </c>
      <c r="H94" s="292" t="s">
        <v>345</v>
      </c>
      <c r="I94" s="292" t="s">
        <v>13499</v>
      </c>
      <c r="J94" s="292" t="s">
        <v>13499</v>
      </c>
      <c r="K94" s="286" t="s">
        <v>13627</v>
      </c>
      <c r="L94" s="298" t="s">
        <v>13789</v>
      </c>
      <c r="M94" s="292" t="s">
        <v>13774</v>
      </c>
      <c r="N94" s="187" t="s">
        <v>13596</v>
      </c>
    </row>
    <row r="95" spans="1:14" ht="101.45" customHeight="1">
      <c r="A95" s="292" t="str">
        <f t="shared" si="7"/>
        <v>DefinitionsB25</v>
      </c>
      <c r="B95" s="292" t="s">
        <v>971</v>
      </c>
      <c r="C95" s="292" t="s">
        <v>486</v>
      </c>
      <c r="D95" s="292" t="s">
        <v>13497</v>
      </c>
      <c r="E95" s="256" t="s">
        <v>13665</v>
      </c>
      <c r="F95" s="344" t="s">
        <v>14664</v>
      </c>
      <c r="G95" s="292" t="s">
        <v>14816</v>
      </c>
      <c r="H95" s="173" t="s">
        <v>13581</v>
      </c>
      <c r="I95" s="292" t="s">
        <v>13582</v>
      </c>
      <c r="J95" s="292" t="s">
        <v>13812</v>
      </c>
      <c r="K95" s="286" t="s">
        <v>13628</v>
      </c>
      <c r="L95" s="298" t="s">
        <v>610</v>
      </c>
      <c r="M95" s="292" t="s">
        <v>13583</v>
      </c>
      <c r="N95" s="294" t="s">
        <v>13584</v>
      </c>
    </row>
    <row r="96" spans="1:14">
      <c r="A96" s="292" t="str">
        <f t="shared" si="7"/>
        <v>DefinitionsB26</v>
      </c>
      <c r="B96" s="292" t="s">
        <v>971</v>
      </c>
      <c r="C96" s="292" t="s">
        <v>588</v>
      </c>
      <c r="D96" s="292" t="s">
        <v>879</v>
      </c>
      <c r="E96" s="256" t="s">
        <v>13666</v>
      </c>
      <c r="F96" s="344" t="s">
        <v>14665</v>
      </c>
      <c r="G96" s="292" t="s">
        <v>1086</v>
      </c>
      <c r="H96" s="292" t="s">
        <v>879</v>
      </c>
      <c r="I96" s="292" t="s">
        <v>879</v>
      </c>
      <c r="J96" s="292" t="s">
        <v>879</v>
      </c>
      <c r="K96" s="286" t="s">
        <v>879</v>
      </c>
      <c r="L96" s="298" t="s">
        <v>879</v>
      </c>
      <c r="M96" s="292" t="s">
        <v>879</v>
      </c>
      <c r="N96" s="187" t="s">
        <v>13544</v>
      </c>
    </row>
    <row r="97" spans="1:14" ht="28.5">
      <c r="A97" s="292" t="str">
        <f t="shared" si="7"/>
        <v>DefinitionsB27</v>
      </c>
      <c r="B97" s="292" t="s">
        <v>971</v>
      </c>
      <c r="C97" s="292" t="s">
        <v>591</v>
      </c>
      <c r="D97" s="292" t="s">
        <v>1112</v>
      </c>
      <c r="E97" s="256" t="s">
        <v>1087</v>
      </c>
      <c r="F97" s="344" t="s">
        <v>14666</v>
      </c>
      <c r="G97" s="292" t="s">
        <v>1088</v>
      </c>
      <c r="H97" s="292" t="s">
        <v>1089</v>
      </c>
      <c r="I97" s="292" t="s">
        <v>1090</v>
      </c>
      <c r="J97" s="292" t="s">
        <v>1091</v>
      </c>
      <c r="K97" s="286" t="s">
        <v>1151</v>
      </c>
      <c r="L97" s="298" t="s">
        <v>617</v>
      </c>
      <c r="M97" s="292" t="s">
        <v>13570</v>
      </c>
      <c r="N97" s="187" t="s">
        <v>13585</v>
      </c>
    </row>
    <row r="98" spans="1:14">
      <c r="A98" s="292" t="str">
        <f t="shared" si="7"/>
        <v>DefinitionsB28</v>
      </c>
      <c r="B98" s="292" t="s">
        <v>971</v>
      </c>
      <c r="C98" s="292" t="s">
        <v>594</v>
      </c>
      <c r="D98" s="292" t="s">
        <v>599</v>
      </c>
      <c r="E98" s="256" t="s">
        <v>13571</v>
      </c>
      <c r="F98" s="344" t="s">
        <v>14667</v>
      </c>
      <c r="G98" s="292" t="s">
        <v>370</v>
      </c>
      <c r="H98" s="292" t="s">
        <v>352</v>
      </c>
      <c r="I98" s="292" t="s">
        <v>93</v>
      </c>
      <c r="J98" s="292" t="s">
        <v>108</v>
      </c>
      <c r="K98" s="286" t="s">
        <v>206</v>
      </c>
      <c r="L98" s="298" t="s">
        <v>167</v>
      </c>
      <c r="M98" s="292" t="s">
        <v>13572</v>
      </c>
      <c r="N98" s="187" t="s">
        <v>13597</v>
      </c>
    </row>
    <row r="99" spans="1:14" ht="28.5">
      <c r="A99" s="292" t="str">
        <f t="shared" si="7"/>
        <v>DefinitionsB29</v>
      </c>
      <c r="B99" s="292" t="s">
        <v>971</v>
      </c>
      <c r="C99" s="292" t="s">
        <v>597</v>
      </c>
      <c r="D99" s="292" t="s">
        <v>600</v>
      </c>
      <c r="E99" s="256" t="s">
        <v>13667</v>
      </c>
      <c r="F99" s="344" t="s">
        <v>14668</v>
      </c>
      <c r="G99" s="292" t="s">
        <v>371</v>
      </c>
      <c r="H99" s="292" t="s">
        <v>1092</v>
      </c>
      <c r="I99" s="292" t="s">
        <v>94</v>
      </c>
      <c r="J99" s="292" t="s">
        <v>109</v>
      </c>
      <c r="K99" s="286" t="s">
        <v>207</v>
      </c>
      <c r="L99" s="298" t="s">
        <v>618</v>
      </c>
      <c r="M99" s="292" t="s">
        <v>13573</v>
      </c>
      <c r="N99" s="187" t="s">
        <v>13598</v>
      </c>
    </row>
    <row r="100" spans="1:14" ht="28.5">
      <c r="A100" s="292" t="str">
        <f t="shared" si="7"/>
        <v>DefinitionsB30</v>
      </c>
      <c r="B100" s="292" t="s">
        <v>971</v>
      </c>
      <c r="C100" s="292" t="s">
        <v>601</v>
      </c>
      <c r="D100" s="292" t="s">
        <v>603</v>
      </c>
      <c r="E100" s="256" t="s">
        <v>13668</v>
      </c>
      <c r="F100" s="344" t="s">
        <v>14669</v>
      </c>
      <c r="G100" s="292" t="s">
        <v>372</v>
      </c>
      <c r="H100" s="292" t="s">
        <v>1093</v>
      </c>
      <c r="I100" s="292" t="s">
        <v>95</v>
      </c>
      <c r="J100" s="292" t="s">
        <v>110</v>
      </c>
      <c r="K100" s="286" t="s">
        <v>208</v>
      </c>
      <c r="L100" s="298" t="s">
        <v>619</v>
      </c>
      <c r="M100" s="292" t="s">
        <v>13574</v>
      </c>
      <c r="N100" s="187" t="s">
        <v>13599</v>
      </c>
    </row>
    <row r="101" spans="1:14" ht="28.5">
      <c r="A101" s="292" t="str">
        <f t="shared" si="7"/>
        <v>DefinitionsB31</v>
      </c>
      <c r="B101" s="292" t="s">
        <v>971</v>
      </c>
      <c r="C101" s="292" t="s">
        <v>487</v>
      </c>
      <c r="D101" s="292" t="s">
        <v>604</v>
      </c>
      <c r="E101" s="256" t="s">
        <v>13669</v>
      </c>
      <c r="F101" s="344" t="s">
        <v>14670</v>
      </c>
      <c r="G101" s="292" t="s">
        <v>373</v>
      </c>
      <c r="H101" s="292" t="s">
        <v>1094</v>
      </c>
      <c r="I101" s="292" t="s">
        <v>96</v>
      </c>
      <c r="J101" s="292" t="s">
        <v>111</v>
      </c>
      <c r="K101" s="286" t="s">
        <v>209</v>
      </c>
      <c r="L101" s="298" t="s">
        <v>620</v>
      </c>
      <c r="M101" s="292" t="s">
        <v>13575</v>
      </c>
    </row>
    <row r="102" spans="1:14">
      <c r="A102" s="292" t="str">
        <f t="shared" si="7"/>
        <v>DefinitionsC2</v>
      </c>
      <c r="B102" s="292" t="s">
        <v>971</v>
      </c>
      <c r="C102" s="292" t="s">
        <v>1020</v>
      </c>
      <c r="D102" s="292" t="s">
        <v>1095</v>
      </c>
      <c r="F102" s="344" t="s">
        <v>14671</v>
      </c>
      <c r="G102" s="292" t="s">
        <v>892</v>
      </c>
      <c r="H102" s="292" t="s">
        <v>1095</v>
      </c>
      <c r="I102" s="292" t="s">
        <v>97</v>
      </c>
      <c r="J102" s="292" t="s">
        <v>1096</v>
      </c>
      <c r="K102" s="286" t="s">
        <v>1152</v>
      </c>
      <c r="L102" s="298" t="s">
        <v>621</v>
      </c>
      <c r="M102" s="292" t="s">
        <v>15134</v>
      </c>
    </row>
    <row r="103" spans="1:14">
      <c r="A103" s="292" t="str">
        <f t="shared" si="7"/>
        <v>DefinitionsC3</v>
      </c>
      <c r="B103" s="292" t="s">
        <v>971</v>
      </c>
      <c r="C103" s="292" t="s">
        <v>993</v>
      </c>
      <c r="D103" s="292" t="s">
        <v>1024</v>
      </c>
      <c r="E103" s="256" t="s">
        <v>13670</v>
      </c>
      <c r="F103" s="344" t="s">
        <v>14672</v>
      </c>
      <c r="G103" s="292" t="s">
        <v>374</v>
      </c>
      <c r="H103" s="292" t="s">
        <v>353</v>
      </c>
      <c r="I103" s="292" t="s">
        <v>98</v>
      </c>
      <c r="J103" s="292" t="s">
        <v>112</v>
      </c>
      <c r="K103" s="286" t="s">
        <v>210</v>
      </c>
      <c r="L103" s="298" t="s">
        <v>168</v>
      </c>
      <c r="M103" s="292" t="s">
        <v>15135</v>
      </c>
    </row>
    <row r="104" spans="1:14" ht="85.5">
      <c r="A104" s="292" t="str">
        <f t="shared" si="7"/>
        <v>DefinitionsC4</v>
      </c>
      <c r="B104" s="292" t="s">
        <v>971</v>
      </c>
      <c r="C104" s="292" t="s">
        <v>994</v>
      </c>
      <c r="D104" s="292" t="s">
        <v>1026</v>
      </c>
      <c r="E104" s="256" t="s">
        <v>14259</v>
      </c>
      <c r="F104" s="344" t="s">
        <v>14673</v>
      </c>
      <c r="G104" s="292" t="s">
        <v>2295</v>
      </c>
      <c r="H104" s="292" t="s">
        <v>354</v>
      </c>
      <c r="I104" s="292" t="s">
        <v>99</v>
      </c>
      <c r="J104" s="292" t="s">
        <v>1369</v>
      </c>
      <c r="K104" s="286" t="s">
        <v>211</v>
      </c>
      <c r="L104" s="298" t="s">
        <v>169</v>
      </c>
      <c r="M104" s="292" t="s">
        <v>15136</v>
      </c>
    </row>
    <row r="105" spans="1:14" ht="82.5" customHeight="1">
      <c r="A105" s="292" t="str">
        <f t="shared" ref="A105" si="8">B105&amp;C105</f>
        <v>DefinitionsC5</v>
      </c>
      <c r="B105" s="292" t="s">
        <v>971</v>
      </c>
      <c r="C105" s="292" t="s">
        <v>995</v>
      </c>
      <c r="D105" s="296" t="s">
        <v>14410</v>
      </c>
      <c r="E105" s="256" t="s">
        <v>15318</v>
      </c>
      <c r="F105" s="344" t="s">
        <v>15484</v>
      </c>
      <c r="G105" s="292" t="s">
        <v>15319</v>
      </c>
      <c r="H105" s="292" t="s">
        <v>15321</v>
      </c>
      <c r="I105" s="292" t="s">
        <v>15323</v>
      </c>
      <c r="J105" s="292" t="s">
        <v>15320</v>
      </c>
      <c r="K105" s="286" t="s">
        <v>15322</v>
      </c>
      <c r="L105" s="298" t="s">
        <v>15324</v>
      </c>
      <c r="M105" s="292" t="s">
        <v>15325</v>
      </c>
    </row>
    <row r="106" spans="1:14" ht="191.25">
      <c r="A106" s="292" t="str">
        <f t="shared" ref="A106:A137" si="9">B106&amp;C106</f>
        <v>DefinitionsC6</v>
      </c>
      <c r="B106" s="292" t="s">
        <v>971</v>
      </c>
      <c r="C106" s="292" t="s">
        <v>996</v>
      </c>
      <c r="D106" s="294" t="s">
        <v>1145</v>
      </c>
      <c r="E106" s="325" t="s">
        <v>13671</v>
      </c>
      <c r="F106" s="345" t="s">
        <v>14674</v>
      </c>
      <c r="G106" s="294" t="s">
        <v>14817</v>
      </c>
      <c r="H106" s="294" t="s">
        <v>14882</v>
      </c>
      <c r="I106" s="294" t="s">
        <v>14937</v>
      </c>
      <c r="J106" s="294" t="s">
        <v>1388</v>
      </c>
      <c r="K106" s="288" t="s">
        <v>15000</v>
      </c>
      <c r="L106" s="299" t="s">
        <v>15061</v>
      </c>
      <c r="M106" s="294" t="s">
        <v>15137</v>
      </c>
    </row>
    <row r="107" spans="1:14" ht="156.75">
      <c r="A107" s="292" t="str">
        <f t="shared" si="9"/>
        <v>DefinitionsC7</v>
      </c>
      <c r="B107" s="292" t="s">
        <v>971</v>
      </c>
      <c r="C107" s="292" t="s">
        <v>997</v>
      </c>
      <c r="D107" s="292" t="s">
        <v>1028</v>
      </c>
      <c r="E107" s="256" t="s">
        <v>13672</v>
      </c>
      <c r="F107" s="344" t="s">
        <v>15485</v>
      </c>
      <c r="G107" s="292" t="s">
        <v>375</v>
      </c>
      <c r="H107" s="292" t="s">
        <v>14883</v>
      </c>
      <c r="I107" s="292" t="s">
        <v>100</v>
      </c>
      <c r="J107" s="292" t="s">
        <v>1389</v>
      </c>
      <c r="K107" s="286" t="s">
        <v>323</v>
      </c>
      <c r="L107" s="298" t="s">
        <v>13790</v>
      </c>
      <c r="M107" s="292" t="s">
        <v>13525</v>
      </c>
    </row>
    <row r="108" spans="1:14" ht="185.25">
      <c r="A108" s="292" t="str">
        <f t="shared" si="9"/>
        <v>DefinitionsC8</v>
      </c>
      <c r="B108" s="292" t="s">
        <v>971</v>
      </c>
      <c r="C108" s="292" t="s">
        <v>998</v>
      </c>
      <c r="D108" s="292" t="s">
        <v>1030</v>
      </c>
      <c r="E108" s="256" t="s">
        <v>13673</v>
      </c>
      <c r="F108" s="344" t="s">
        <v>14675</v>
      </c>
      <c r="G108" s="292" t="s">
        <v>376</v>
      </c>
      <c r="H108" s="173" t="s">
        <v>280</v>
      </c>
      <c r="I108" s="292" t="s">
        <v>101</v>
      </c>
      <c r="J108" s="292" t="s">
        <v>1390</v>
      </c>
      <c r="K108" s="286" t="s">
        <v>324</v>
      </c>
      <c r="L108" s="298" t="s">
        <v>170</v>
      </c>
      <c r="M108" s="292" t="s">
        <v>13526</v>
      </c>
    </row>
    <row r="109" spans="1:14" ht="85.5">
      <c r="A109" s="292" t="str">
        <f t="shared" si="9"/>
        <v>DefinitionsC9</v>
      </c>
      <c r="B109" s="292" t="s">
        <v>971</v>
      </c>
      <c r="C109" s="292" t="s">
        <v>999</v>
      </c>
      <c r="D109" s="292" t="s">
        <v>968</v>
      </c>
      <c r="E109" s="256" t="s">
        <v>13674</v>
      </c>
      <c r="F109" s="344" t="s">
        <v>14676</v>
      </c>
      <c r="G109" s="292" t="s">
        <v>14818</v>
      </c>
      <c r="H109" s="292" t="s">
        <v>14884</v>
      </c>
      <c r="I109" s="292" t="s">
        <v>14938</v>
      </c>
      <c r="J109" s="292" t="s">
        <v>1097</v>
      </c>
      <c r="K109" s="286" t="s">
        <v>325</v>
      </c>
      <c r="L109" s="298" t="s">
        <v>622</v>
      </c>
      <c r="M109" s="292" t="s">
        <v>13527</v>
      </c>
    </row>
    <row r="110" spans="1:14">
      <c r="A110" s="292" t="str">
        <f t="shared" si="9"/>
        <v>DefinitionsC10</v>
      </c>
      <c r="B110" s="292" t="s">
        <v>971</v>
      </c>
      <c r="C110" s="292" t="s">
        <v>1000</v>
      </c>
      <c r="D110" s="292" t="s">
        <v>1245</v>
      </c>
      <c r="E110" s="256" t="s">
        <v>888</v>
      </c>
      <c r="F110" s="344" t="s">
        <v>14677</v>
      </c>
      <c r="G110" s="292" t="s">
        <v>1098</v>
      </c>
      <c r="H110" s="292" t="s">
        <v>1099</v>
      </c>
      <c r="I110" s="292" t="s">
        <v>1100</v>
      </c>
      <c r="J110" s="292" t="s">
        <v>1101</v>
      </c>
      <c r="K110" s="286" t="s">
        <v>326</v>
      </c>
      <c r="L110" s="298" t="s">
        <v>623</v>
      </c>
      <c r="M110" s="292" t="s">
        <v>13528</v>
      </c>
    </row>
    <row r="111" spans="1:14" ht="156.75">
      <c r="A111" s="292" t="str">
        <f t="shared" si="9"/>
        <v>DefinitionsC11</v>
      </c>
      <c r="B111" s="292" t="s">
        <v>971</v>
      </c>
      <c r="C111" s="292" t="s">
        <v>1001</v>
      </c>
      <c r="D111" s="292" t="s">
        <v>1031</v>
      </c>
      <c r="E111" s="326" t="s">
        <v>13675</v>
      </c>
      <c r="F111" s="344" t="s">
        <v>14678</v>
      </c>
      <c r="G111" s="292" t="s">
        <v>14819</v>
      </c>
      <c r="H111" s="292" t="s">
        <v>14885</v>
      </c>
      <c r="I111" s="292" t="s">
        <v>14939</v>
      </c>
      <c r="J111" s="292" t="s">
        <v>1391</v>
      </c>
      <c r="K111" s="286" t="s">
        <v>327</v>
      </c>
      <c r="L111" s="298" t="s">
        <v>13791</v>
      </c>
      <c r="M111" s="292" t="s">
        <v>13529</v>
      </c>
    </row>
    <row r="112" spans="1:14" ht="128.25">
      <c r="A112" s="292" t="str">
        <f t="shared" si="9"/>
        <v>DefinitionsC12</v>
      </c>
      <c r="B112" s="292" t="s">
        <v>971</v>
      </c>
      <c r="C112" s="292" t="s">
        <v>1002</v>
      </c>
      <c r="D112" s="292" t="s">
        <v>13504</v>
      </c>
      <c r="E112" s="326" t="s">
        <v>13676</v>
      </c>
      <c r="F112" s="344" t="s">
        <v>14679</v>
      </c>
      <c r="G112" s="292" t="s">
        <v>13586</v>
      </c>
      <c r="H112" s="292" t="s">
        <v>13587</v>
      </c>
      <c r="I112" s="292" t="s">
        <v>14940</v>
      </c>
      <c r="J112" s="292" t="s">
        <v>13813</v>
      </c>
      <c r="K112" s="286" t="s">
        <v>13588</v>
      </c>
      <c r="L112" s="298" t="s">
        <v>13589</v>
      </c>
      <c r="M112" s="292" t="s">
        <v>13590</v>
      </c>
    </row>
    <row r="113" spans="1:13" ht="156.75">
      <c r="A113" s="292" t="str">
        <f t="shared" si="9"/>
        <v>DefinitionsC13</v>
      </c>
      <c r="B113" s="292" t="s">
        <v>971</v>
      </c>
      <c r="C113" s="292" t="s">
        <v>1003</v>
      </c>
      <c r="D113" s="292" t="s">
        <v>13505</v>
      </c>
      <c r="E113" s="326" t="s">
        <v>13677</v>
      </c>
      <c r="F113" s="344" t="s">
        <v>14680</v>
      </c>
      <c r="G113" s="292" t="s">
        <v>13591</v>
      </c>
      <c r="H113" s="173" t="s">
        <v>13592</v>
      </c>
      <c r="I113" s="292" t="s">
        <v>13593</v>
      </c>
      <c r="J113" s="292" t="s">
        <v>13814</v>
      </c>
      <c r="K113" s="286" t="s">
        <v>13594</v>
      </c>
      <c r="L113" s="298" t="s">
        <v>13792</v>
      </c>
      <c r="M113" s="292" t="s">
        <v>13578</v>
      </c>
    </row>
    <row r="114" spans="1:13" ht="409.5">
      <c r="A114" s="292" t="str">
        <f t="shared" si="9"/>
        <v>DefinitionsC14</v>
      </c>
      <c r="B114" s="292" t="s">
        <v>971</v>
      </c>
      <c r="C114" s="292" t="s">
        <v>1004</v>
      </c>
      <c r="D114" s="292" t="s">
        <v>1033</v>
      </c>
      <c r="E114" s="326" t="s">
        <v>14525</v>
      </c>
      <c r="F114" s="344" t="s">
        <v>15486</v>
      </c>
      <c r="G114" s="292" t="s">
        <v>14820</v>
      </c>
      <c r="H114" s="292" t="s">
        <v>14886</v>
      </c>
      <c r="I114" s="292" t="s">
        <v>14941</v>
      </c>
      <c r="J114" s="292" t="s">
        <v>1370</v>
      </c>
      <c r="K114" s="286" t="s">
        <v>15001</v>
      </c>
      <c r="L114" s="298" t="s">
        <v>15062</v>
      </c>
      <c r="M114" s="292" t="s">
        <v>15138</v>
      </c>
    </row>
    <row r="115" spans="1:13" ht="270.75">
      <c r="A115" s="292" t="str">
        <f t="shared" si="9"/>
        <v>DefinitionsC15</v>
      </c>
      <c r="B115" s="292" t="s">
        <v>971</v>
      </c>
      <c r="C115" s="292" t="s">
        <v>1005</v>
      </c>
      <c r="D115" s="292" t="s">
        <v>1036</v>
      </c>
      <c r="E115" s="326" t="s">
        <v>13678</v>
      </c>
      <c r="F115" s="344" t="s">
        <v>14681</v>
      </c>
      <c r="G115" s="292" t="s">
        <v>552</v>
      </c>
      <c r="H115" s="292" t="s">
        <v>281</v>
      </c>
      <c r="I115" s="292" t="s">
        <v>212</v>
      </c>
      <c r="J115" s="292" t="s">
        <v>13815</v>
      </c>
      <c r="K115" s="286" t="s">
        <v>328</v>
      </c>
      <c r="L115" s="298" t="s">
        <v>171</v>
      </c>
      <c r="M115" s="292" t="s">
        <v>13531</v>
      </c>
    </row>
    <row r="116" spans="1:13" ht="142.5">
      <c r="A116" s="292" t="str">
        <f t="shared" si="9"/>
        <v>DefinitionsC16</v>
      </c>
      <c r="B116" s="292" t="s">
        <v>971</v>
      </c>
      <c r="C116" s="292" t="s">
        <v>1006</v>
      </c>
      <c r="D116" s="292" t="s">
        <v>1038</v>
      </c>
      <c r="E116" s="256" t="s">
        <v>13679</v>
      </c>
      <c r="F116" s="344" t="s">
        <v>14682</v>
      </c>
      <c r="G116" s="292" t="s">
        <v>553</v>
      </c>
      <c r="H116" s="292" t="s">
        <v>282</v>
      </c>
      <c r="I116" s="292" t="s">
        <v>213</v>
      </c>
      <c r="J116" s="292" t="s">
        <v>1371</v>
      </c>
      <c r="K116" s="286" t="s">
        <v>329</v>
      </c>
      <c r="L116" s="298" t="s">
        <v>172</v>
      </c>
      <c r="M116" s="292" t="s">
        <v>13532</v>
      </c>
    </row>
    <row r="117" spans="1:13" ht="370.5">
      <c r="A117" s="292" t="str">
        <f t="shared" si="9"/>
        <v>DefinitionsC17</v>
      </c>
      <c r="B117" s="292" t="s">
        <v>971</v>
      </c>
      <c r="C117" s="292" t="s">
        <v>1007</v>
      </c>
      <c r="D117" s="292" t="s">
        <v>1040</v>
      </c>
      <c r="E117" s="326" t="s">
        <v>14526</v>
      </c>
      <c r="F117" s="344" t="s">
        <v>14683</v>
      </c>
      <c r="G117" s="292" t="s">
        <v>14821</v>
      </c>
      <c r="H117" s="292" t="s">
        <v>14887</v>
      </c>
      <c r="I117" s="292" t="s">
        <v>14942</v>
      </c>
      <c r="J117" s="292" t="s">
        <v>1372</v>
      </c>
      <c r="K117" s="286" t="s">
        <v>15002</v>
      </c>
      <c r="L117" s="298" t="s">
        <v>15063</v>
      </c>
      <c r="M117" s="292" t="s">
        <v>15139</v>
      </c>
    </row>
    <row r="118" spans="1:13" ht="242.25">
      <c r="A118" s="292" t="str">
        <f t="shared" si="9"/>
        <v>DefinitionsC18</v>
      </c>
      <c r="B118" s="292" t="s">
        <v>971</v>
      </c>
      <c r="C118" s="292" t="s">
        <v>1008</v>
      </c>
      <c r="D118" s="292" t="s">
        <v>582</v>
      </c>
      <c r="E118" s="326" t="s">
        <v>14527</v>
      </c>
      <c r="F118" s="344" t="s">
        <v>14684</v>
      </c>
      <c r="G118" s="292" t="s">
        <v>14822</v>
      </c>
      <c r="H118" s="173" t="s">
        <v>14888</v>
      </c>
      <c r="I118" s="292" t="s">
        <v>14943</v>
      </c>
      <c r="J118" s="292" t="s">
        <v>1373</v>
      </c>
      <c r="K118" s="286" t="s">
        <v>15003</v>
      </c>
      <c r="L118" s="298" t="s">
        <v>15064</v>
      </c>
      <c r="M118" s="292" t="s">
        <v>15140</v>
      </c>
    </row>
    <row r="119" spans="1:13" ht="28.5">
      <c r="A119" s="292" t="str">
        <f t="shared" si="9"/>
        <v>DefinitionsC19</v>
      </c>
      <c r="B119" s="292" t="s">
        <v>971</v>
      </c>
      <c r="C119" s="292" t="s">
        <v>1009</v>
      </c>
      <c r="D119" s="292" t="s">
        <v>584</v>
      </c>
      <c r="E119" s="256" t="s">
        <v>889</v>
      </c>
      <c r="F119" s="337" t="s">
        <v>14685</v>
      </c>
      <c r="G119" s="292" t="s">
        <v>851</v>
      </c>
      <c r="H119" s="292" t="s">
        <v>852</v>
      </c>
      <c r="I119" s="292" t="s">
        <v>214</v>
      </c>
      <c r="J119" s="292" t="s">
        <v>853</v>
      </c>
      <c r="K119" s="286" t="s">
        <v>330</v>
      </c>
      <c r="L119" s="298" t="s">
        <v>624</v>
      </c>
      <c r="M119" s="292" t="s">
        <v>13535</v>
      </c>
    </row>
    <row r="120" spans="1:13" ht="71.25">
      <c r="A120" s="292" t="str">
        <f t="shared" si="9"/>
        <v>DefinitionsC20</v>
      </c>
      <c r="B120" s="292" t="s">
        <v>971</v>
      </c>
      <c r="C120" s="292" t="s">
        <v>1010</v>
      </c>
      <c r="D120" s="292" t="s">
        <v>970</v>
      </c>
      <c r="E120" s="256" t="s">
        <v>13536</v>
      </c>
      <c r="F120" s="337" t="s">
        <v>14686</v>
      </c>
      <c r="G120" s="292" t="s">
        <v>854</v>
      </c>
      <c r="H120" s="292" t="s">
        <v>283</v>
      </c>
      <c r="I120" s="292" t="s">
        <v>215</v>
      </c>
      <c r="J120" s="292" t="s">
        <v>855</v>
      </c>
      <c r="K120" s="286" t="s">
        <v>331</v>
      </c>
      <c r="L120" s="298" t="s">
        <v>625</v>
      </c>
      <c r="M120" s="292" t="s">
        <v>13537</v>
      </c>
    </row>
    <row r="121" spans="1:13" ht="28.5">
      <c r="A121" s="292" t="str">
        <f t="shared" si="9"/>
        <v>DefinitionsC21</v>
      </c>
      <c r="B121" s="292" t="s">
        <v>971</v>
      </c>
      <c r="C121" s="292" t="s">
        <v>1011</v>
      </c>
      <c r="D121" s="292" t="s">
        <v>13502</v>
      </c>
      <c r="E121" s="256" t="s">
        <v>13680</v>
      </c>
      <c r="F121" s="337" t="s">
        <v>14687</v>
      </c>
      <c r="G121" s="292" t="s">
        <v>14823</v>
      </c>
      <c r="H121" s="292" t="s">
        <v>13502</v>
      </c>
      <c r="I121" s="292" t="s">
        <v>13502</v>
      </c>
      <c r="J121" s="292" t="s">
        <v>13502</v>
      </c>
      <c r="K121" s="286" t="s">
        <v>13502</v>
      </c>
      <c r="L121" s="298" t="s">
        <v>13502</v>
      </c>
      <c r="M121" s="292" t="s">
        <v>13502</v>
      </c>
    </row>
    <row r="122" spans="1:13" ht="171">
      <c r="A122" s="292" t="str">
        <f t="shared" si="9"/>
        <v>DefinitionsC22</v>
      </c>
      <c r="B122" s="292" t="s">
        <v>971</v>
      </c>
      <c r="C122" s="292" t="s">
        <v>1012</v>
      </c>
      <c r="D122" s="292" t="s">
        <v>590</v>
      </c>
      <c r="E122" s="326" t="s">
        <v>13681</v>
      </c>
      <c r="F122" s="337" t="s">
        <v>14688</v>
      </c>
      <c r="G122" s="292" t="s">
        <v>13538</v>
      </c>
      <c r="H122" s="292" t="s">
        <v>13539</v>
      </c>
      <c r="I122" s="292" t="s">
        <v>216</v>
      </c>
      <c r="J122" s="292" t="s">
        <v>1374</v>
      </c>
      <c r="K122" s="286" t="s">
        <v>332</v>
      </c>
      <c r="L122" s="298" t="s">
        <v>173</v>
      </c>
      <c r="M122" s="292" t="s">
        <v>13540</v>
      </c>
    </row>
    <row r="123" spans="1:13" ht="114">
      <c r="A123" s="292" t="str">
        <f t="shared" si="9"/>
        <v>DefinitionsC23</v>
      </c>
      <c r="B123" s="292" t="s">
        <v>971</v>
      </c>
      <c r="C123" s="292" t="s">
        <v>1013</v>
      </c>
      <c r="D123" s="292" t="s">
        <v>13501</v>
      </c>
      <c r="E123" s="256" t="s">
        <v>13682</v>
      </c>
      <c r="F123" s="344" t="s">
        <v>14689</v>
      </c>
      <c r="G123" s="292" t="s">
        <v>14824</v>
      </c>
      <c r="H123" s="292" t="s">
        <v>13781</v>
      </c>
      <c r="I123" s="292" t="s">
        <v>13828</v>
      </c>
      <c r="J123" s="292" t="s">
        <v>13816</v>
      </c>
      <c r="K123" s="286" t="s">
        <v>13629</v>
      </c>
      <c r="L123" s="298" t="s">
        <v>15065</v>
      </c>
      <c r="M123" s="292" t="s">
        <v>13775</v>
      </c>
    </row>
    <row r="124" spans="1:13" ht="313.5">
      <c r="A124" s="292" t="str">
        <f t="shared" si="9"/>
        <v>DefinitionsC24</v>
      </c>
      <c r="B124" s="292" t="s">
        <v>971</v>
      </c>
      <c r="C124" s="292" t="s">
        <v>585</v>
      </c>
      <c r="D124" s="292" t="s">
        <v>15441</v>
      </c>
      <c r="E124" s="326" t="s">
        <v>13683</v>
      </c>
      <c r="F124" s="344" t="s">
        <v>15464</v>
      </c>
      <c r="G124" s="292" t="s">
        <v>14825</v>
      </c>
      <c r="H124" s="292" t="s">
        <v>15465</v>
      </c>
      <c r="I124" s="292" t="s">
        <v>13829</v>
      </c>
      <c r="J124" s="292" t="s">
        <v>15466</v>
      </c>
      <c r="K124" s="286" t="s">
        <v>15467</v>
      </c>
      <c r="L124" s="298" t="s">
        <v>15468</v>
      </c>
      <c r="M124" s="292" t="s">
        <v>15469</v>
      </c>
    </row>
    <row r="125" spans="1:13" ht="285">
      <c r="A125" s="292" t="str">
        <f t="shared" si="9"/>
        <v>DefinitionsC25</v>
      </c>
      <c r="B125" s="292" t="s">
        <v>971</v>
      </c>
      <c r="C125" s="292" t="s">
        <v>586</v>
      </c>
      <c r="D125" s="292" t="s">
        <v>13500</v>
      </c>
      <c r="E125" s="326" t="s">
        <v>14528</v>
      </c>
      <c r="F125" s="344" t="s">
        <v>14690</v>
      </c>
      <c r="G125" s="292" t="s">
        <v>14826</v>
      </c>
      <c r="H125" s="292" t="s">
        <v>14889</v>
      </c>
      <c r="I125" s="292" t="s">
        <v>14944</v>
      </c>
      <c r="J125" s="292" t="s">
        <v>13817</v>
      </c>
      <c r="K125" s="286" t="s">
        <v>15004</v>
      </c>
      <c r="L125" s="298" t="s">
        <v>15066</v>
      </c>
      <c r="M125" s="292" t="s">
        <v>15141</v>
      </c>
    </row>
    <row r="126" spans="1:13" ht="28.5">
      <c r="A126" s="292" t="str">
        <f t="shared" si="9"/>
        <v>DefinitionsC26</v>
      </c>
      <c r="B126" s="292" t="s">
        <v>971</v>
      </c>
      <c r="C126" s="292" t="s">
        <v>589</v>
      </c>
      <c r="D126" s="292" t="s">
        <v>593</v>
      </c>
      <c r="E126" s="256" t="s">
        <v>13684</v>
      </c>
      <c r="F126" s="344" t="s">
        <v>14691</v>
      </c>
      <c r="G126" s="292" t="s">
        <v>1102</v>
      </c>
      <c r="H126" s="292" t="s">
        <v>593</v>
      </c>
      <c r="I126" s="292" t="s">
        <v>217</v>
      </c>
      <c r="J126" s="292" t="s">
        <v>593</v>
      </c>
      <c r="K126" s="286" t="s">
        <v>593</v>
      </c>
      <c r="L126" s="298" t="s">
        <v>593</v>
      </c>
      <c r="M126" s="292" t="s">
        <v>13541</v>
      </c>
    </row>
    <row r="127" spans="1:13" ht="156.75">
      <c r="A127" s="292" t="str">
        <f t="shared" si="9"/>
        <v>DefinitionsC27</v>
      </c>
      <c r="B127" s="292" t="s">
        <v>971</v>
      </c>
      <c r="C127" s="292" t="s">
        <v>592</v>
      </c>
      <c r="D127" s="292" t="s">
        <v>596</v>
      </c>
      <c r="E127" s="326" t="s">
        <v>13685</v>
      </c>
      <c r="F127" s="344" t="s">
        <v>14692</v>
      </c>
      <c r="G127" s="292" t="s">
        <v>13542</v>
      </c>
      <c r="H127" s="292" t="s">
        <v>13543</v>
      </c>
      <c r="I127" s="292" t="s">
        <v>218</v>
      </c>
      <c r="J127" s="292" t="s">
        <v>1392</v>
      </c>
      <c r="K127" s="286" t="s">
        <v>333</v>
      </c>
      <c r="L127" s="298" t="s">
        <v>174</v>
      </c>
      <c r="M127" s="292" t="s">
        <v>13544</v>
      </c>
    </row>
    <row r="128" spans="1:13" ht="99.75">
      <c r="A128" s="292" t="str">
        <f t="shared" si="9"/>
        <v>DefinitionsC28</v>
      </c>
      <c r="B128" s="292" t="s">
        <v>971</v>
      </c>
      <c r="C128" s="292" t="s">
        <v>595</v>
      </c>
      <c r="D128" s="292" t="s">
        <v>13506</v>
      </c>
      <c r="E128" s="256" t="s">
        <v>13686</v>
      </c>
      <c r="F128" s="344" t="s">
        <v>14693</v>
      </c>
      <c r="G128" s="292" t="s">
        <v>14827</v>
      </c>
      <c r="H128" s="292" t="s">
        <v>13782</v>
      </c>
      <c r="I128" s="292" t="s">
        <v>15442</v>
      </c>
      <c r="J128" s="292" t="s">
        <v>13818</v>
      </c>
      <c r="K128" s="286" t="s">
        <v>13630</v>
      </c>
      <c r="L128" s="298" t="s">
        <v>13793</v>
      </c>
      <c r="M128" s="292" t="s">
        <v>13776</v>
      </c>
    </row>
    <row r="129" spans="1:13" ht="228">
      <c r="A129" s="292" t="str">
        <f t="shared" si="9"/>
        <v>DefinitionsC29</v>
      </c>
      <c r="B129" s="292" t="s">
        <v>971</v>
      </c>
      <c r="C129" s="292" t="s">
        <v>598</v>
      </c>
      <c r="D129" s="292" t="s">
        <v>13507</v>
      </c>
      <c r="E129" s="326" t="s">
        <v>13687</v>
      </c>
      <c r="F129" s="344" t="s">
        <v>14694</v>
      </c>
      <c r="G129" s="292" t="s">
        <v>13600</v>
      </c>
      <c r="H129" s="292" t="s">
        <v>13601</v>
      </c>
      <c r="I129" s="292" t="s">
        <v>13602</v>
      </c>
      <c r="J129" s="292" t="s">
        <v>13819</v>
      </c>
      <c r="K129" s="286" t="s">
        <v>13603</v>
      </c>
      <c r="L129" s="298" t="s">
        <v>13604</v>
      </c>
      <c r="M129" s="292" t="s">
        <v>13597</v>
      </c>
    </row>
    <row r="130" spans="1:13" ht="213.75">
      <c r="A130" s="292" t="str">
        <f t="shared" si="9"/>
        <v>DefinitionsC30</v>
      </c>
      <c r="B130" s="292" t="s">
        <v>971</v>
      </c>
      <c r="C130" s="292" t="s">
        <v>602</v>
      </c>
      <c r="D130" s="292" t="s">
        <v>13508</v>
      </c>
      <c r="E130" s="326" t="s">
        <v>14529</v>
      </c>
      <c r="F130" s="344" t="s">
        <v>14695</v>
      </c>
      <c r="G130" s="292" t="s">
        <v>14828</v>
      </c>
      <c r="H130" s="173" t="s">
        <v>13605</v>
      </c>
      <c r="I130" s="292" t="s">
        <v>14945</v>
      </c>
      <c r="J130" s="292" t="s">
        <v>13820</v>
      </c>
      <c r="K130" s="286" t="s">
        <v>13606</v>
      </c>
      <c r="L130" s="298" t="s">
        <v>13607</v>
      </c>
      <c r="M130" s="292" t="s">
        <v>13598</v>
      </c>
    </row>
    <row r="131" spans="1:13" ht="202.5">
      <c r="A131" s="292" t="str">
        <f t="shared" si="9"/>
        <v>DefinitionsC31</v>
      </c>
      <c r="B131" s="292" t="s">
        <v>971</v>
      </c>
      <c r="C131" s="292" t="s">
        <v>14388</v>
      </c>
      <c r="D131" s="292" t="s">
        <v>13509</v>
      </c>
      <c r="E131" s="326" t="s">
        <v>13688</v>
      </c>
      <c r="F131" s="344" t="s">
        <v>14696</v>
      </c>
      <c r="G131" s="292" t="s">
        <v>14829</v>
      </c>
      <c r="H131" s="173" t="s">
        <v>13608</v>
      </c>
      <c r="I131" s="292" t="s">
        <v>13609</v>
      </c>
      <c r="J131" s="292" t="s">
        <v>13821</v>
      </c>
      <c r="K131" s="286" t="s">
        <v>13610</v>
      </c>
      <c r="L131" s="298" t="s">
        <v>13611</v>
      </c>
      <c r="M131" s="292" t="s">
        <v>13599</v>
      </c>
    </row>
    <row r="132" spans="1:13">
      <c r="A132" s="292" t="str">
        <f t="shared" si="9"/>
        <v>DeclarationD2</v>
      </c>
      <c r="B132" s="292" t="s">
        <v>1014</v>
      </c>
      <c r="C132" s="292" t="s">
        <v>1021</v>
      </c>
      <c r="D132" s="292" t="s">
        <v>419</v>
      </c>
      <c r="E132" s="256" t="s">
        <v>419</v>
      </c>
      <c r="F132" s="344" t="s">
        <v>419</v>
      </c>
      <c r="G132" s="292" t="s">
        <v>419</v>
      </c>
      <c r="H132" s="292" t="s">
        <v>419</v>
      </c>
      <c r="I132" s="292" t="s">
        <v>419</v>
      </c>
      <c r="J132" s="292" t="s">
        <v>419</v>
      </c>
      <c r="K132" s="295" t="s">
        <v>419</v>
      </c>
      <c r="L132" s="298" t="s">
        <v>419</v>
      </c>
      <c r="M132" s="206" t="s">
        <v>419</v>
      </c>
    </row>
    <row r="133" spans="1:13" ht="28.5">
      <c r="A133" s="292" t="str">
        <f t="shared" si="9"/>
        <v>DeclarationF3</v>
      </c>
      <c r="B133" s="292" t="s">
        <v>1014</v>
      </c>
      <c r="C133" s="292" t="s">
        <v>1894</v>
      </c>
      <c r="D133" s="292" t="s">
        <v>1895</v>
      </c>
      <c r="E133" s="256" t="s">
        <v>13689</v>
      </c>
      <c r="F133" s="344" t="s">
        <v>1905</v>
      </c>
      <c r="G133" s="292" t="s">
        <v>1906</v>
      </c>
      <c r="H133" s="292" t="s">
        <v>1907</v>
      </c>
      <c r="I133" s="292" t="s">
        <v>1908</v>
      </c>
      <c r="J133" s="292" t="s">
        <v>1909</v>
      </c>
      <c r="K133" s="295" t="s">
        <v>1910</v>
      </c>
      <c r="L133" s="306" t="s">
        <v>1911</v>
      </c>
      <c r="M133" s="292" t="s">
        <v>15142</v>
      </c>
    </row>
    <row r="134" spans="1:13" ht="28.5">
      <c r="A134" s="292" t="str">
        <f t="shared" si="9"/>
        <v>DeclarationI3</v>
      </c>
      <c r="B134" s="292" t="s">
        <v>1014</v>
      </c>
      <c r="C134" s="292" t="s">
        <v>1896</v>
      </c>
      <c r="D134" s="292" t="s">
        <v>1897</v>
      </c>
      <c r="E134" s="256" t="s">
        <v>13690</v>
      </c>
      <c r="F134" s="344" t="s">
        <v>1912</v>
      </c>
      <c r="G134" s="292" t="s">
        <v>1913</v>
      </c>
      <c r="H134" s="292" t="s">
        <v>1914</v>
      </c>
      <c r="I134" s="292" t="s">
        <v>1915</v>
      </c>
      <c r="J134" s="292" t="s">
        <v>1916</v>
      </c>
      <c r="K134" s="295" t="s">
        <v>1917</v>
      </c>
      <c r="L134" s="306" t="s">
        <v>1918</v>
      </c>
      <c r="M134" s="292" t="s">
        <v>15143</v>
      </c>
    </row>
    <row r="135" spans="1:13">
      <c r="A135" s="292" t="str">
        <f t="shared" si="9"/>
        <v>DeclarationI4</v>
      </c>
      <c r="B135" s="292" t="s">
        <v>1014</v>
      </c>
      <c r="C135" s="292" t="s">
        <v>1313</v>
      </c>
      <c r="D135" s="292" t="s">
        <v>961</v>
      </c>
      <c r="F135" s="344" t="s">
        <v>1919</v>
      </c>
      <c r="G135" s="292" t="s">
        <v>1920</v>
      </c>
      <c r="H135" s="292" t="s">
        <v>1921</v>
      </c>
      <c r="I135" s="292" t="s">
        <v>1922</v>
      </c>
      <c r="J135" s="292" t="s">
        <v>1923</v>
      </c>
      <c r="K135" s="295" t="s">
        <v>1924</v>
      </c>
      <c r="L135" s="306" t="s">
        <v>1925</v>
      </c>
      <c r="M135" s="292" t="s">
        <v>15144</v>
      </c>
    </row>
    <row r="136" spans="1:13" ht="57">
      <c r="A136" s="292" t="str">
        <f t="shared" si="9"/>
        <v>DeclarationB4</v>
      </c>
      <c r="B136" s="292" t="s">
        <v>1014</v>
      </c>
      <c r="C136" s="292" t="s">
        <v>973</v>
      </c>
      <c r="D136" s="292" t="s">
        <v>863</v>
      </c>
      <c r="E136" s="326" t="s">
        <v>13691</v>
      </c>
      <c r="F136" s="344" t="s">
        <v>14697</v>
      </c>
      <c r="G136" s="292" t="s">
        <v>893</v>
      </c>
      <c r="H136" s="292" t="s">
        <v>377</v>
      </c>
      <c r="I136" s="292" t="s">
        <v>219</v>
      </c>
      <c r="J136" s="292" t="s">
        <v>1375</v>
      </c>
      <c r="K136" s="286" t="s">
        <v>334</v>
      </c>
      <c r="L136" s="298" t="s">
        <v>454</v>
      </c>
      <c r="M136" s="292" t="s">
        <v>15145</v>
      </c>
    </row>
    <row r="137" spans="1:13" ht="60">
      <c r="A137" s="292" t="str">
        <f t="shared" si="9"/>
        <v>DeclarationB6</v>
      </c>
      <c r="B137" s="292" t="s">
        <v>1014</v>
      </c>
      <c r="C137" s="292" t="s">
        <v>975</v>
      </c>
      <c r="D137" s="292" t="s">
        <v>12719</v>
      </c>
      <c r="E137" s="292" t="s">
        <v>14530</v>
      </c>
      <c r="F137" s="339" t="s">
        <v>14698</v>
      </c>
      <c r="G137" s="300" t="s">
        <v>14830</v>
      </c>
      <c r="H137" s="289" t="s">
        <v>14890</v>
      </c>
      <c r="I137" s="300" t="s">
        <v>14946</v>
      </c>
      <c r="J137" s="300" t="s">
        <v>15292</v>
      </c>
      <c r="K137" s="301" t="s">
        <v>15005</v>
      </c>
      <c r="L137" s="302" t="s">
        <v>13794</v>
      </c>
      <c r="M137" s="300" t="s">
        <v>15146</v>
      </c>
    </row>
    <row r="138" spans="1:13" ht="57">
      <c r="A138" s="292" t="str">
        <f t="shared" ref="A138:A168" si="10">B138&amp;C138</f>
        <v>DeclarationB7</v>
      </c>
      <c r="B138" s="292" t="s">
        <v>1014</v>
      </c>
      <c r="C138" s="292" t="s">
        <v>976</v>
      </c>
      <c r="D138" s="292" t="s">
        <v>1059</v>
      </c>
      <c r="E138" s="326" t="s">
        <v>940</v>
      </c>
      <c r="F138" s="344" t="s">
        <v>14699</v>
      </c>
      <c r="G138" s="292" t="s">
        <v>941</v>
      </c>
      <c r="H138" s="292" t="s">
        <v>378</v>
      </c>
      <c r="I138" s="292" t="s">
        <v>220</v>
      </c>
      <c r="J138" s="292" t="s">
        <v>1267</v>
      </c>
      <c r="K138" s="286" t="s">
        <v>335</v>
      </c>
      <c r="L138" s="298" t="s">
        <v>455</v>
      </c>
      <c r="M138" s="292" t="s">
        <v>15147</v>
      </c>
    </row>
    <row r="139" spans="1:13">
      <c r="A139" s="292" t="str">
        <f t="shared" si="10"/>
        <v>DeclarationB8</v>
      </c>
      <c r="B139" s="292" t="s">
        <v>1014</v>
      </c>
      <c r="C139" s="292" t="s">
        <v>977</v>
      </c>
      <c r="D139" s="292" t="s">
        <v>860</v>
      </c>
      <c r="E139" s="256" t="s">
        <v>13692</v>
      </c>
      <c r="F139" s="344" t="s">
        <v>14700</v>
      </c>
      <c r="G139" s="292" t="s">
        <v>1103</v>
      </c>
      <c r="H139" s="292" t="s">
        <v>894</v>
      </c>
      <c r="I139" s="292" t="s">
        <v>221</v>
      </c>
      <c r="J139" s="292" t="s">
        <v>895</v>
      </c>
      <c r="K139" s="286" t="s">
        <v>336</v>
      </c>
      <c r="L139" s="298" t="s">
        <v>456</v>
      </c>
      <c r="M139" s="292" t="s">
        <v>15148</v>
      </c>
    </row>
    <row r="140" spans="1:13">
      <c r="A140" s="292" t="str">
        <f t="shared" si="10"/>
        <v>DeclarationB9</v>
      </c>
      <c r="B140" s="292" t="s">
        <v>1014</v>
      </c>
      <c r="C140" s="292" t="s">
        <v>978</v>
      </c>
      <c r="D140" s="292" t="s">
        <v>503</v>
      </c>
      <c r="E140" s="256" t="s">
        <v>13693</v>
      </c>
      <c r="F140" s="344" t="s">
        <v>14701</v>
      </c>
      <c r="G140" s="292" t="s">
        <v>554</v>
      </c>
      <c r="H140" s="292" t="s">
        <v>896</v>
      </c>
      <c r="I140" s="292" t="s">
        <v>222</v>
      </c>
      <c r="J140" s="292" t="s">
        <v>2280</v>
      </c>
      <c r="K140" s="286" t="s">
        <v>337</v>
      </c>
      <c r="L140" s="298" t="s">
        <v>457</v>
      </c>
      <c r="M140" s="292" t="s">
        <v>15149</v>
      </c>
    </row>
    <row r="141" spans="1:13" ht="28.5">
      <c r="A141" s="292" t="str">
        <f t="shared" si="10"/>
        <v>DeclarationB10</v>
      </c>
      <c r="B141" s="292" t="s">
        <v>1014</v>
      </c>
      <c r="C141" s="292" t="s">
        <v>518</v>
      </c>
      <c r="D141" s="292" t="s">
        <v>515</v>
      </c>
      <c r="E141" s="256" t="s">
        <v>418</v>
      </c>
      <c r="F141" s="344" t="s">
        <v>14702</v>
      </c>
      <c r="G141" s="292" t="s">
        <v>555</v>
      </c>
      <c r="H141" s="292" t="s">
        <v>519</v>
      </c>
      <c r="I141" s="292" t="s">
        <v>223</v>
      </c>
      <c r="J141" s="292" t="s">
        <v>2281</v>
      </c>
      <c r="K141" s="286" t="s">
        <v>338</v>
      </c>
      <c r="L141" s="298" t="s">
        <v>522</v>
      </c>
      <c r="M141" s="292" t="s">
        <v>15150</v>
      </c>
    </row>
    <row r="142" spans="1:13" ht="28.5">
      <c r="A142" s="292" t="str">
        <f t="shared" si="10"/>
        <v>DeclarationB10A</v>
      </c>
      <c r="B142" s="292" t="s">
        <v>1014</v>
      </c>
      <c r="C142" s="292" t="s">
        <v>1460</v>
      </c>
      <c r="D142" s="292" t="s">
        <v>515</v>
      </c>
      <c r="E142" s="256" t="s">
        <v>418</v>
      </c>
      <c r="F142" s="344" t="s">
        <v>14702</v>
      </c>
      <c r="G142" s="292" t="s">
        <v>555</v>
      </c>
      <c r="H142" s="292" t="s">
        <v>519</v>
      </c>
      <c r="I142" s="292" t="s">
        <v>223</v>
      </c>
      <c r="J142" s="292" t="s">
        <v>2281</v>
      </c>
      <c r="K142" s="286" t="s">
        <v>338</v>
      </c>
      <c r="L142" s="298" t="s">
        <v>522</v>
      </c>
      <c r="M142" s="292" t="s">
        <v>15150</v>
      </c>
    </row>
    <row r="143" spans="1:13" ht="28.5">
      <c r="A143" s="292" t="str">
        <f t="shared" si="10"/>
        <v>DeclarationB10C</v>
      </c>
      <c r="B143" s="292" t="s">
        <v>1014</v>
      </c>
      <c r="C143" s="292" t="s">
        <v>1461</v>
      </c>
      <c r="D143" s="292" t="s">
        <v>516</v>
      </c>
      <c r="E143" s="256" t="s">
        <v>13694</v>
      </c>
      <c r="F143" s="344" t="s">
        <v>14703</v>
      </c>
      <c r="G143" s="292" t="s">
        <v>556</v>
      </c>
      <c r="H143" s="292" t="s">
        <v>520</v>
      </c>
      <c r="I143" s="292" t="s">
        <v>224</v>
      </c>
      <c r="J143" s="292" t="s">
        <v>2282</v>
      </c>
      <c r="K143" s="286" t="s">
        <v>339</v>
      </c>
      <c r="L143" s="298" t="s">
        <v>523</v>
      </c>
      <c r="M143" s="292" t="s">
        <v>15151</v>
      </c>
    </row>
    <row r="144" spans="1:13" ht="28.5">
      <c r="A144" s="292" t="str">
        <f t="shared" si="10"/>
        <v>DeclarationB10B</v>
      </c>
      <c r="B144" s="292" t="s">
        <v>1014</v>
      </c>
      <c r="C144" s="292" t="s">
        <v>1462</v>
      </c>
      <c r="D144" s="292" t="s">
        <v>517</v>
      </c>
      <c r="E144" s="326" t="s">
        <v>13695</v>
      </c>
      <c r="F144" s="344" t="s">
        <v>14704</v>
      </c>
      <c r="G144" s="292" t="s">
        <v>557</v>
      </c>
      <c r="H144" s="292" t="s">
        <v>379</v>
      </c>
      <c r="I144" s="292" t="s">
        <v>225</v>
      </c>
      <c r="J144" s="292" t="s">
        <v>521</v>
      </c>
      <c r="K144" s="286" t="s">
        <v>340</v>
      </c>
      <c r="L144" s="298" t="s">
        <v>524</v>
      </c>
      <c r="M144" s="292" t="s">
        <v>15152</v>
      </c>
    </row>
    <row r="145" spans="1:13" ht="28.5">
      <c r="A145" s="292" t="str">
        <f t="shared" si="10"/>
        <v>DeclarationD11</v>
      </c>
      <c r="B145" s="292" t="s">
        <v>1014</v>
      </c>
      <c r="C145" s="292" t="s">
        <v>1564</v>
      </c>
      <c r="D145" s="292" t="s">
        <v>1563</v>
      </c>
      <c r="E145" s="326" t="s">
        <v>13696</v>
      </c>
      <c r="F145" s="344" t="s">
        <v>1926</v>
      </c>
      <c r="G145" s="292" t="s">
        <v>1927</v>
      </c>
      <c r="H145" s="292" t="s">
        <v>1928</v>
      </c>
      <c r="I145" s="292" t="s">
        <v>1929</v>
      </c>
      <c r="J145" s="292" t="s">
        <v>1930</v>
      </c>
      <c r="K145" s="295" t="s">
        <v>1931</v>
      </c>
      <c r="L145" s="306" t="s">
        <v>1932</v>
      </c>
      <c r="M145" s="292" t="s">
        <v>15153</v>
      </c>
    </row>
    <row r="146" spans="1:13" ht="28.5">
      <c r="A146" s="292" t="str">
        <f t="shared" si="10"/>
        <v>DeclarationB12</v>
      </c>
      <c r="B146" s="292" t="s">
        <v>1014</v>
      </c>
      <c r="C146" s="292" t="s">
        <v>981</v>
      </c>
      <c r="D146" s="292" t="s">
        <v>472</v>
      </c>
      <c r="E146" s="326" t="s">
        <v>13697</v>
      </c>
      <c r="F146" s="344" t="s">
        <v>14705</v>
      </c>
      <c r="G146" s="292" t="s">
        <v>1104</v>
      </c>
      <c r="H146" s="292" t="s">
        <v>380</v>
      </c>
      <c r="I146" s="292" t="s">
        <v>226</v>
      </c>
      <c r="J146" s="292" t="s">
        <v>2283</v>
      </c>
      <c r="K146" s="286" t="s">
        <v>341</v>
      </c>
      <c r="L146" s="298" t="s">
        <v>13795</v>
      </c>
      <c r="M146" s="292" t="s">
        <v>15154</v>
      </c>
    </row>
    <row r="147" spans="1:13" ht="28.5">
      <c r="A147" s="292" t="str">
        <f t="shared" si="10"/>
        <v>DeclarationB13</v>
      </c>
      <c r="B147" s="292" t="s">
        <v>1014</v>
      </c>
      <c r="C147" s="292" t="s">
        <v>982</v>
      </c>
      <c r="D147" s="292" t="s">
        <v>473</v>
      </c>
      <c r="E147" s="326" t="s">
        <v>13698</v>
      </c>
      <c r="F147" s="344" t="s">
        <v>14706</v>
      </c>
      <c r="G147" s="292" t="s">
        <v>558</v>
      </c>
      <c r="H147" s="292" t="s">
        <v>381</v>
      </c>
      <c r="I147" s="292" t="s">
        <v>227</v>
      </c>
      <c r="J147" s="292" t="s">
        <v>2284</v>
      </c>
      <c r="K147" s="286" t="s">
        <v>13832</v>
      </c>
      <c r="L147" s="298" t="s">
        <v>13796</v>
      </c>
      <c r="M147" s="292" t="s">
        <v>15155</v>
      </c>
    </row>
    <row r="148" spans="1:13" ht="28.5">
      <c r="A148" s="292" t="str">
        <f t="shared" si="10"/>
        <v>DeclarationB14</v>
      </c>
      <c r="B148" s="292" t="s">
        <v>1014</v>
      </c>
      <c r="C148" s="292" t="s">
        <v>983</v>
      </c>
      <c r="D148" s="292" t="s">
        <v>857</v>
      </c>
      <c r="E148" s="256" t="s">
        <v>13699</v>
      </c>
      <c r="F148" s="344" t="s">
        <v>14707</v>
      </c>
      <c r="G148" s="292" t="s">
        <v>1105</v>
      </c>
      <c r="H148" s="292" t="s">
        <v>897</v>
      </c>
      <c r="I148" s="292" t="s">
        <v>228</v>
      </c>
      <c r="J148" s="292" t="s">
        <v>897</v>
      </c>
      <c r="K148" s="286" t="s">
        <v>342</v>
      </c>
      <c r="L148" s="298" t="s">
        <v>458</v>
      </c>
      <c r="M148" s="292" t="s">
        <v>15156</v>
      </c>
    </row>
    <row r="149" spans="1:13" ht="28.5">
      <c r="A149" s="292" t="str">
        <f t="shared" si="10"/>
        <v>DeclarationB15</v>
      </c>
      <c r="B149" s="292" t="s">
        <v>1014</v>
      </c>
      <c r="C149" s="292" t="s">
        <v>984</v>
      </c>
      <c r="D149" s="292" t="s">
        <v>474</v>
      </c>
      <c r="E149" s="256" t="s">
        <v>13700</v>
      </c>
      <c r="F149" s="344" t="s">
        <v>14708</v>
      </c>
      <c r="G149" s="292" t="s">
        <v>898</v>
      </c>
      <c r="H149" s="292" t="s">
        <v>382</v>
      </c>
      <c r="I149" s="292" t="s">
        <v>229</v>
      </c>
      <c r="J149" s="292" t="s">
        <v>2285</v>
      </c>
      <c r="K149" s="286" t="s">
        <v>13833</v>
      </c>
      <c r="L149" s="298" t="s">
        <v>175</v>
      </c>
      <c r="M149" s="292" t="s">
        <v>15157</v>
      </c>
    </row>
    <row r="150" spans="1:13" ht="28.5">
      <c r="A150" s="292" t="str">
        <f t="shared" si="10"/>
        <v>DeclarationB16</v>
      </c>
      <c r="B150" s="292" t="s">
        <v>1014</v>
      </c>
      <c r="C150" s="292" t="s">
        <v>985</v>
      </c>
      <c r="D150" s="292" t="s">
        <v>475</v>
      </c>
      <c r="E150" s="256" t="s">
        <v>13701</v>
      </c>
      <c r="F150" s="344" t="s">
        <v>14709</v>
      </c>
      <c r="G150" s="292" t="s">
        <v>1106</v>
      </c>
      <c r="H150" s="292" t="s">
        <v>383</v>
      </c>
      <c r="I150" s="292" t="s">
        <v>230</v>
      </c>
      <c r="J150" s="292" t="s">
        <v>2286</v>
      </c>
      <c r="K150" s="286" t="s">
        <v>13834</v>
      </c>
      <c r="L150" s="298" t="s">
        <v>176</v>
      </c>
      <c r="M150" s="292" t="s">
        <v>15158</v>
      </c>
    </row>
    <row r="151" spans="1:13" ht="28.5">
      <c r="A151" s="292" t="str">
        <f t="shared" si="10"/>
        <v>DeclarationB17</v>
      </c>
      <c r="B151" s="292" t="s">
        <v>1014</v>
      </c>
      <c r="C151" s="292" t="s">
        <v>986</v>
      </c>
      <c r="D151" s="292" t="s">
        <v>476</v>
      </c>
      <c r="E151" s="256" t="s">
        <v>13702</v>
      </c>
      <c r="F151" s="344" t="s">
        <v>14710</v>
      </c>
      <c r="G151" s="292" t="s">
        <v>559</v>
      </c>
      <c r="H151" s="292" t="s">
        <v>384</v>
      </c>
      <c r="I151" s="292" t="s">
        <v>231</v>
      </c>
      <c r="J151" s="292" t="s">
        <v>2287</v>
      </c>
      <c r="K151" s="286" t="s">
        <v>13835</v>
      </c>
      <c r="L151" s="298" t="s">
        <v>177</v>
      </c>
      <c r="M151" s="292" t="s">
        <v>15159</v>
      </c>
    </row>
    <row r="152" spans="1:13" ht="28.5">
      <c r="A152" s="292" t="str">
        <f t="shared" si="10"/>
        <v>DeclarationB18</v>
      </c>
      <c r="B152" s="292" t="s">
        <v>1014</v>
      </c>
      <c r="C152" s="292" t="s">
        <v>987</v>
      </c>
      <c r="D152" s="292" t="s">
        <v>507</v>
      </c>
      <c r="E152" s="256" t="s">
        <v>13703</v>
      </c>
      <c r="F152" s="344" t="s">
        <v>14711</v>
      </c>
      <c r="G152" s="292" t="s">
        <v>560</v>
      </c>
      <c r="H152" s="292" t="s">
        <v>133</v>
      </c>
      <c r="I152" s="292" t="s">
        <v>232</v>
      </c>
      <c r="J152" s="292" t="s">
        <v>1397</v>
      </c>
      <c r="K152" s="286" t="s">
        <v>13836</v>
      </c>
      <c r="L152" s="298" t="s">
        <v>178</v>
      </c>
      <c r="M152" s="292" t="s">
        <v>15160</v>
      </c>
    </row>
    <row r="153" spans="1:13" ht="28.5">
      <c r="A153" s="292" t="str">
        <f t="shared" si="10"/>
        <v>DeclarationB19</v>
      </c>
      <c r="B153" s="292" t="s">
        <v>1014</v>
      </c>
      <c r="C153" s="292" t="s">
        <v>988</v>
      </c>
      <c r="D153" s="292" t="s">
        <v>508</v>
      </c>
      <c r="E153" s="256" t="s">
        <v>13704</v>
      </c>
      <c r="F153" s="344" t="s">
        <v>14712</v>
      </c>
      <c r="G153" s="292" t="s">
        <v>561</v>
      </c>
      <c r="H153" s="292" t="s">
        <v>644</v>
      </c>
      <c r="I153" s="292" t="s">
        <v>13830</v>
      </c>
      <c r="J153" s="292" t="s">
        <v>2288</v>
      </c>
      <c r="K153" s="286" t="s">
        <v>13831</v>
      </c>
      <c r="L153" s="298" t="s">
        <v>179</v>
      </c>
      <c r="M153" s="292" t="s">
        <v>15161</v>
      </c>
    </row>
    <row r="154" spans="1:13" ht="28.5">
      <c r="A154" s="292" t="str">
        <f t="shared" si="10"/>
        <v>DeclarationB20</v>
      </c>
      <c r="B154" s="292" t="s">
        <v>1014</v>
      </c>
      <c r="C154" s="292" t="s">
        <v>989</v>
      </c>
      <c r="D154" s="292" t="s">
        <v>509</v>
      </c>
      <c r="E154" s="256" t="s">
        <v>13705</v>
      </c>
      <c r="F154" s="344" t="s">
        <v>14713</v>
      </c>
      <c r="G154" s="292" t="s">
        <v>562</v>
      </c>
      <c r="H154" s="292" t="s">
        <v>385</v>
      </c>
      <c r="I154" s="292" t="s">
        <v>233</v>
      </c>
      <c r="J154" s="292" t="s">
        <v>2289</v>
      </c>
      <c r="K154" s="286" t="s">
        <v>13837</v>
      </c>
      <c r="L154" s="298" t="s">
        <v>180</v>
      </c>
      <c r="M154" s="292" t="s">
        <v>15162</v>
      </c>
    </row>
    <row r="155" spans="1:13" ht="28.5">
      <c r="A155" s="292" t="str">
        <f t="shared" si="10"/>
        <v>DeclarationB21</v>
      </c>
      <c r="B155" s="292" t="s">
        <v>1014</v>
      </c>
      <c r="C155" s="292" t="s">
        <v>990</v>
      </c>
      <c r="D155" s="292" t="s">
        <v>14260</v>
      </c>
      <c r="E155" s="256" t="s">
        <v>14261</v>
      </c>
      <c r="F155" s="333" t="s">
        <v>14262</v>
      </c>
      <c r="G155" s="292" t="s">
        <v>14263</v>
      </c>
      <c r="H155" s="292" t="s">
        <v>386</v>
      </c>
      <c r="I155" s="292" t="s">
        <v>14264</v>
      </c>
      <c r="J155" s="292" t="s">
        <v>14265</v>
      </c>
      <c r="K155" s="286" t="s">
        <v>14266</v>
      </c>
      <c r="L155" s="298" t="s">
        <v>14267</v>
      </c>
      <c r="M155" s="292" t="s">
        <v>14268</v>
      </c>
    </row>
    <row r="156" spans="1:13" ht="28.5">
      <c r="A156" s="292" t="str">
        <f t="shared" si="10"/>
        <v>DeclarationB22</v>
      </c>
      <c r="B156" s="292" t="s">
        <v>1014</v>
      </c>
      <c r="C156" s="292" t="s">
        <v>991</v>
      </c>
      <c r="D156" s="292" t="s">
        <v>477</v>
      </c>
      <c r="E156" s="287" t="s">
        <v>13706</v>
      </c>
      <c r="F156" s="344" t="s">
        <v>14714</v>
      </c>
      <c r="G156" s="292" t="s">
        <v>563</v>
      </c>
      <c r="H156" s="292" t="s">
        <v>387</v>
      </c>
      <c r="I156" s="292" t="s">
        <v>234</v>
      </c>
      <c r="J156" s="292" t="s">
        <v>1398</v>
      </c>
      <c r="K156" s="286" t="s">
        <v>13838</v>
      </c>
      <c r="L156" s="298" t="s">
        <v>181</v>
      </c>
      <c r="M156" s="292" t="s">
        <v>15163</v>
      </c>
    </row>
    <row r="157" spans="1:13" ht="42.75">
      <c r="A157" s="292" t="str">
        <f t="shared" si="10"/>
        <v>DeclarationB24</v>
      </c>
      <c r="B157" s="292" t="s">
        <v>1014</v>
      </c>
      <c r="C157" s="292" t="s">
        <v>1019</v>
      </c>
      <c r="D157" s="292" t="s">
        <v>14400</v>
      </c>
      <c r="E157" s="256" t="s">
        <v>14401</v>
      </c>
      <c r="F157" s="344" t="s">
        <v>14715</v>
      </c>
      <c r="G157" s="292" t="s">
        <v>14402</v>
      </c>
      <c r="H157" s="292" t="s">
        <v>14403</v>
      </c>
      <c r="I157" s="292" t="s">
        <v>14404</v>
      </c>
      <c r="J157" s="292" t="s">
        <v>14405</v>
      </c>
      <c r="K157" s="286" t="s">
        <v>14406</v>
      </c>
      <c r="L157" s="298" t="s">
        <v>14407</v>
      </c>
      <c r="M157" s="292" t="s">
        <v>14408</v>
      </c>
    </row>
    <row r="158" spans="1:13" ht="30">
      <c r="A158" s="292" t="str">
        <f t="shared" si="10"/>
        <v>DeclarationB25</v>
      </c>
      <c r="B158" s="292" t="s">
        <v>1014</v>
      </c>
      <c r="C158" s="292" t="s">
        <v>486</v>
      </c>
      <c r="D158" s="294" t="s">
        <v>12744</v>
      </c>
      <c r="E158" s="257" t="s">
        <v>13707</v>
      </c>
      <c r="F158" s="339" t="s">
        <v>14716</v>
      </c>
      <c r="G158" s="300" t="s">
        <v>14831</v>
      </c>
      <c r="H158" s="300" t="s">
        <v>14891</v>
      </c>
      <c r="I158" s="300" t="s">
        <v>14947</v>
      </c>
      <c r="J158" s="300" t="s">
        <v>15293</v>
      </c>
      <c r="K158" s="301" t="s">
        <v>15006</v>
      </c>
      <c r="L158" s="302" t="s">
        <v>13797</v>
      </c>
      <c r="M158" s="300" t="s">
        <v>15164</v>
      </c>
    </row>
    <row r="159" spans="1:13" ht="28.5">
      <c r="A159" s="292" t="str">
        <f t="shared" si="10"/>
        <v>DeclarationB31</v>
      </c>
      <c r="B159" s="292" t="s">
        <v>1014</v>
      </c>
      <c r="C159" s="292" t="s">
        <v>487</v>
      </c>
      <c r="D159" s="294" t="s">
        <v>12774</v>
      </c>
      <c r="E159" s="257" t="s">
        <v>12775</v>
      </c>
      <c r="F159" s="339" t="s">
        <v>14717</v>
      </c>
      <c r="G159" s="289" t="s">
        <v>12776</v>
      </c>
      <c r="H159" s="300" t="s">
        <v>14892</v>
      </c>
      <c r="I159" s="289" t="s">
        <v>12777</v>
      </c>
      <c r="J159" s="289" t="s">
        <v>12778</v>
      </c>
      <c r="K159" s="301" t="s">
        <v>12779</v>
      </c>
      <c r="L159" s="302" t="s">
        <v>12780</v>
      </c>
      <c r="M159" s="289" t="s">
        <v>12781</v>
      </c>
    </row>
    <row r="160" spans="1:13" ht="51">
      <c r="A160" s="292" t="str">
        <f t="shared" si="10"/>
        <v>DeclarationB37</v>
      </c>
      <c r="B160" s="292" t="s">
        <v>1014</v>
      </c>
      <c r="C160" s="292" t="s">
        <v>488</v>
      </c>
      <c r="D160" s="294" t="s">
        <v>2404</v>
      </c>
      <c r="E160" s="287" t="s">
        <v>13708</v>
      </c>
      <c r="F160" s="345" t="s">
        <v>14718</v>
      </c>
      <c r="G160" s="294" t="s">
        <v>2485</v>
      </c>
      <c r="H160" s="294" t="s">
        <v>2486</v>
      </c>
      <c r="I160" s="294" t="s">
        <v>2487</v>
      </c>
      <c r="J160" s="294" t="s">
        <v>2488</v>
      </c>
      <c r="K160" s="288" t="s">
        <v>2489</v>
      </c>
      <c r="L160" s="299" t="s">
        <v>2490</v>
      </c>
      <c r="M160" s="294" t="s">
        <v>2491</v>
      </c>
    </row>
    <row r="161" spans="1:13" ht="38.25">
      <c r="A161" s="292" t="str">
        <f t="shared" si="10"/>
        <v>DeclarationB43</v>
      </c>
      <c r="B161" s="292" t="s">
        <v>1014</v>
      </c>
      <c r="C161" s="292" t="s">
        <v>489</v>
      </c>
      <c r="D161" s="294" t="s">
        <v>14281</v>
      </c>
      <c r="E161" s="294" t="s">
        <v>14531</v>
      </c>
      <c r="F161" s="345" t="s">
        <v>15487</v>
      </c>
      <c r="G161" s="294" t="s">
        <v>14832</v>
      </c>
      <c r="H161" s="294" t="s">
        <v>14893</v>
      </c>
      <c r="I161" s="294" t="s">
        <v>14948</v>
      </c>
      <c r="J161" s="294" t="s">
        <v>15326</v>
      </c>
      <c r="K161" s="294" t="s">
        <v>15007</v>
      </c>
      <c r="L161" s="294" t="s">
        <v>15067</v>
      </c>
      <c r="M161" s="294" t="s">
        <v>15165</v>
      </c>
    </row>
    <row r="162" spans="1:13" ht="45">
      <c r="A162" s="292" t="str">
        <f t="shared" si="10"/>
        <v>DeclarationB49</v>
      </c>
      <c r="B162" s="292" t="s">
        <v>1014</v>
      </c>
      <c r="C162" s="292" t="s">
        <v>490</v>
      </c>
      <c r="D162" s="294" t="s">
        <v>14272</v>
      </c>
      <c r="E162" s="287" t="s">
        <v>14273</v>
      </c>
      <c r="F162" s="345" t="s">
        <v>14719</v>
      </c>
      <c r="G162" s="294" t="s">
        <v>14274</v>
      </c>
      <c r="H162" s="294" t="s">
        <v>14275</v>
      </c>
      <c r="I162" s="294" t="s">
        <v>14276</v>
      </c>
      <c r="J162" s="294" t="s">
        <v>14277</v>
      </c>
      <c r="K162" s="288" t="s">
        <v>14278</v>
      </c>
      <c r="L162" s="299" t="s">
        <v>14279</v>
      </c>
      <c r="M162" s="294" t="s">
        <v>14280</v>
      </c>
    </row>
    <row r="163" spans="1:13" ht="30">
      <c r="A163" s="292" t="str">
        <f t="shared" si="10"/>
        <v>DeclarationB55</v>
      </c>
      <c r="B163" s="292" t="s">
        <v>1014</v>
      </c>
      <c r="C163" s="292" t="s">
        <v>491</v>
      </c>
      <c r="D163" s="294" t="s">
        <v>14282</v>
      </c>
      <c r="E163" s="327" t="s">
        <v>14532</v>
      </c>
      <c r="F163" s="342" t="s">
        <v>14283</v>
      </c>
      <c r="G163" s="289" t="s">
        <v>14284</v>
      </c>
      <c r="H163" s="289" t="s">
        <v>14285</v>
      </c>
      <c r="I163" s="289" t="s">
        <v>14286</v>
      </c>
      <c r="J163" s="289" t="s">
        <v>14287</v>
      </c>
      <c r="K163" s="301" t="s">
        <v>14288</v>
      </c>
      <c r="L163" s="302" t="s">
        <v>14289</v>
      </c>
      <c r="M163" s="289" t="s">
        <v>14290</v>
      </c>
    </row>
    <row r="164" spans="1:13" ht="38.25">
      <c r="A164" s="292" t="str">
        <f t="shared" si="10"/>
        <v>DeclarationB61</v>
      </c>
      <c r="B164" s="292" t="s">
        <v>1014</v>
      </c>
      <c r="C164" s="292" t="s">
        <v>1022</v>
      </c>
      <c r="D164" s="294" t="s">
        <v>14291</v>
      </c>
      <c r="E164" s="325" t="s">
        <v>14292</v>
      </c>
      <c r="F164" s="345" t="s">
        <v>14720</v>
      </c>
      <c r="G164" s="294" t="s">
        <v>14293</v>
      </c>
      <c r="H164" s="294" t="s">
        <v>14294</v>
      </c>
      <c r="I164" s="294" t="s">
        <v>14295</v>
      </c>
      <c r="J164" s="294" t="s">
        <v>14296</v>
      </c>
      <c r="K164" s="288" t="s">
        <v>14297</v>
      </c>
      <c r="L164" s="299" t="s">
        <v>14298</v>
      </c>
      <c r="M164" s="294" t="s">
        <v>14299</v>
      </c>
    </row>
    <row r="165" spans="1:13" ht="38.25">
      <c r="A165" s="292" t="str">
        <f t="shared" si="10"/>
        <v>DeclarationB67</v>
      </c>
      <c r="B165" s="292" t="s">
        <v>1014</v>
      </c>
      <c r="C165" s="292" t="s">
        <v>1272</v>
      </c>
      <c r="D165" s="294" t="s">
        <v>14300</v>
      </c>
      <c r="E165" s="325" t="s">
        <v>14301</v>
      </c>
      <c r="F165" s="345" t="s">
        <v>14721</v>
      </c>
      <c r="G165" s="294" t="s">
        <v>14302</v>
      </c>
      <c r="H165" s="294" t="s">
        <v>14303</v>
      </c>
      <c r="I165" s="294" t="s">
        <v>14304</v>
      </c>
      <c r="J165" s="294" t="s">
        <v>14305</v>
      </c>
      <c r="K165" s="288" t="s">
        <v>14306</v>
      </c>
      <c r="L165" s="299" t="s">
        <v>14307</v>
      </c>
      <c r="M165" s="294" t="s">
        <v>14308</v>
      </c>
    </row>
    <row r="166" spans="1:13" ht="28.5">
      <c r="A166" s="292" t="str">
        <f t="shared" si="10"/>
        <v>DeclarationB73</v>
      </c>
      <c r="B166" s="292" t="s">
        <v>1014</v>
      </c>
      <c r="C166" s="292" t="s">
        <v>1282</v>
      </c>
      <c r="D166" s="292" t="s">
        <v>1060</v>
      </c>
      <c r="E166" s="326" t="s">
        <v>13709</v>
      </c>
      <c r="F166" s="344" t="s">
        <v>14722</v>
      </c>
      <c r="G166" s="292" t="s">
        <v>942</v>
      </c>
      <c r="H166" s="292" t="s">
        <v>1260</v>
      </c>
      <c r="I166" s="292" t="s">
        <v>235</v>
      </c>
      <c r="J166" s="292" t="s">
        <v>1268</v>
      </c>
      <c r="K166" s="286" t="s">
        <v>271</v>
      </c>
      <c r="L166" s="298" t="s">
        <v>636</v>
      </c>
      <c r="M166" s="292" t="s">
        <v>15166</v>
      </c>
    </row>
    <row r="167" spans="1:13" ht="28.5">
      <c r="A167" s="292" t="str">
        <f t="shared" si="10"/>
        <v>DeclarationB75</v>
      </c>
      <c r="B167" s="292" t="s">
        <v>1014</v>
      </c>
      <c r="C167" s="292" t="s">
        <v>1283</v>
      </c>
      <c r="D167" s="292" t="s">
        <v>15295</v>
      </c>
      <c r="E167" s="292" t="s">
        <v>14533</v>
      </c>
      <c r="F167" s="344" t="s">
        <v>14723</v>
      </c>
      <c r="G167" s="292" t="s">
        <v>14832</v>
      </c>
      <c r="H167" s="292" t="s">
        <v>14894</v>
      </c>
      <c r="I167" s="292" t="s">
        <v>14949</v>
      </c>
      <c r="J167" s="292" t="s">
        <v>15294</v>
      </c>
      <c r="K167" s="292" t="s">
        <v>15008</v>
      </c>
      <c r="L167" s="292" t="s">
        <v>15068</v>
      </c>
      <c r="M167" s="292" t="s">
        <v>15167</v>
      </c>
    </row>
    <row r="168" spans="1:13" ht="71.25">
      <c r="A168" s="292" t="str">
        <f t="shared" si="10"/>
        <v>DeclarationB77</v>
      </c>
      <c r="B168" s="292" t="s">
        <v>1014</v>
      </c>
      <c r="C168" s="292" t="s">
        <v>1284</v>
      </c>
      <c r="D168" s="292" t="s">
        <v>15297</v>
      </c>
      <c r="E168" s="292" t="s">
        <v>14534</v>
      </c>
      <c r="F168" s="344" t="s">
        <v>14724</v>
      </c>
      <c r="G168" s="292" t="s">
        <v>14833</v>
      </c>
      <c r="H168" s="292" t="s">
        <v>14895</v>
      </c>
      <c r="I168" s="292" t="s">
        <v>14950</v>
      </c>
      <c r="J168" s="292" t="s">
        <v>15296</v>
      </c>
      <c r="K168" s="292" t="s">
        <v>15009</v>
      </c>
      <c r="L168" s="292" t="s">
        <v>15069</v>
      </c>
      <c r="M168" s="292" t="s">
        <v>15168</v>
      </c>
    </row>
    <row r="169" spans="1:13" ht="51">
      <c r="A169" s="292" t="str">
        <f t="shared" ref="A169" si="11">B169&amp;C169</f>
        <v>DeclarationB79</v>
      </c>
      <c r="B169" s="292" t="s">
        <v>1014</v>
      </c>
      <c r="C169" s="292" t="s">
        <v>492</v>
      </c>
      <c r="D169" s="294" t="s">
        <v>14310</v>
      </c>
      <c r="E169" s="325" t="s">
        <v>14311</v>
      </c>
      <c r="F169" s="345" t="s">
        <v>15488</v>
      </c>
      <c r="G169" s="294" t="s">
        <v>14312</v>
      </c>
      <c r="H169" s="294" t="s">
        <v>14313</v>
      </c>
      <c r="I169" s="294" t="s">
        <v>14314</v>
      </c>
      <c r="J169" s="294" t="s">
        <v>14315</v>
      </c>
      <c r="K169" s="288" t="s">
        <v>14316</v>
      </c>
      <c r="L169" s="299" t="s">
        <v>14317</v>
      </c>
      <c r="M169" s="294" t="s">
        <v>14318</v>
      </c>
    </row>
    <row r="170" spans="1:13" ht="38.25">
      <c r="A170" s="292" t="str">
        <f t="shared" ref="A170:A205" si="12">B170&amp;C170</f>
        <v>DeclarationB81</v>
      </c>
      <c r="B170" s="292" t="s">
        <v>1014</v>
      </c>
      <c r="C170" s="292" t="s">
        <v>493</v>
      </c>
      <c r="D170" s="294" t="s">
        <v>15328</v>
      </c>
      <c r="E170" s="294" t="s">
        <v>14535</v>
      </c>
      <c r="F170" s="345" t="s">
        <v>15489</v>
      </c>
      <c r="G170" s="294" t="s">
        <v>14834</v>
      </c>
      <c r="H170" s="294" t="s">
        <v>14896</v>
      </c>
      <c r="I170" s="294" t="s">
        <v>14951</v>
      </c>
      <c r="J170" s="294" t="s">
        <v>15327</v>
      </c>
      <c r="K170" s="294" t="s">
        <v>15010</v>
      </c>
      <c r="L170" s="294" t="s">
        <v>15070</v>
      </c>
      <c r="M170" s="294" t="s">
        <v>15169</v>
      </c>
    </row>
    <row r="171" spans="1:13" ht="45">
      <c r="A171" s="292" t="str">
        <f t="shared" si="12"/>
        <v>DeclarationB83</v>
      </c>
      <c r="B171" s="292" t="s">
        <v>1014</v>
      </c>
      <c r="C171" s="292" t="s">
        <v>494</v>
      </c>
      <c r="D171" s="294" t="s">
        <v>14319</v>
      </c>
      <c r="E171" s="327" t="s">
        <v>14320</v>
      </c>
      <c r="F171" s="339" t="s">
        <v>14725</v>
      </c>
      <c r="G171" s="289" t="s">
        <v>14321</v>
      </c>
      <c r="H171" s="289" t="s">
        <v>14322</v>
      </c>
      <c r="I171" s="289" t="s">
        <v>14323</v>
      </c>
      <c r="J171" s="289" t="s">
        <v>14324</v>
      </c>
      <c r="K171" s="301" t="s">
        <v>14325</v>
      </c>
      <c r="L171" s="302" t="s">
        <v>14326</v>
      </c>
      <c r="M171" s="289" t="s">
        <v>14327</v>
      </c>
    </row>
    <row r="172" spans="1:13" ht="42.75">
      <c r="A172" s="292" t="str">
        <f t="shared" si="12"/>
        <v>DeclarationB85</v>
      </c>
      <c r="B172" s="292" t="s">
        <v>1014</v>
      </c>
      <c r="C172" s="292" t="s">
        <v>495</v>
      </c>
      <c r="D172" s="292" t="s">
        <v>14328</v>
      </c>
      <c r="E172" s="326" t="s">
        <v>14329</v>
      </c>
      <c r="F172" s="344" t="s">
        <v>15490</v>
      </c>
      <c r="G172" s="292" t="s">
        <v>14330</v>
      </c>
      <c r="H172" s="292" t="s">
        <v>14331</v>
      </c>
      <c r="I172" s="292" t="s">
        <v>14332</v>
      </c>
      <c r="J172" s="292" t="s">
        <v>14333</v>
      </c>
      <c r="K172" s="286" t="s">
        <v>14334</v>
      </c>
      <c r="L172" s="298" t="s">
        <v>14335</v>
      </c>
      <c r="M172" s="292" t="s">
        <v>14336</v>
      </c>
    </row>
    <row r="173" spans="1:13" ht="42.75">
      <c r="A173" s="292" t="str">
        <f t="shared" si="12"/>
        <v>DeclarationB87</v>
      </c>
      <c r="B173" s="292" t="s">
        <v>1014</v>
      </c>
      <c r="C173" s="292" t="s">
        <v>14270</v>
      </c>
      <c r="D173" s="292" t="s">
        <v>14337</v>
      </c>
      <c r="E173" s="326" t="s">
        <v>14338</v>
      </c>
      <c r="F173" s="344" t="s">
        <v>14726</v>
      </c>
      <c r="G173" s="292" t="s">
        <v>14339</v>
      </c>
      <c r="H173" s="292" t="s">
        <v>14340</v>
      </c>
      <c r="I173" s="292" t="s">
        <v>14341</v>
      </c>
      <c r="J173" s="292" t="s">
        <v>14342</v>
      </c>
      <c r="K173" s="286" t="s">
        <v>14343</v>
      </c>
      <c r="L173" s="298" t="s">
        <v>14344</v>
      </c>
      <c r="M173" s="292" t="s">
        <v>14345</v>
      </c>
    </row>
    <row r="174" spans="1:13" ht="30">
      <c r="A174" s="292" t="str">
        <f t="shared" si="12"/>
        <v>DeclarationB89</v>
      </c>
      <c r="B174" s="292" t="s">
        <v>1014</v>
      </c>
      <c r="C174" s="292" t="s">
        <v>14271</v>
      </c>
      <c r="D174" s="292" t="s">
        <v>14435</v>
      </c>
      <c r="E174" s="331" t="s">
        <v>15444</v>
      </c>
      <c r="F174" s="339" t="s">
        <v>15491</v>
      </c>
      <c r="G174" s="331" t="s">
        <v>15445</v>
      </c>
      <c r="H174" s="331" t="s">
        <v>15446</v>
      </c>
      <c r="I174" s="331" t="s">
        <v>15447</v>
      </c>
      <c r="J174" s="331" t="s">
        <v>15448</v>
      </c>
      <c r="K174" s="331" t="s">
        <v>15449</v>
      </c>
      <c r="L174" s="331" t="s">
        <v>15450</v>
      </c>
      <c r="M174" s="331" t="s">
        <v>15451</v>
      </c>
    </row>
    <row r="175" spans="1:13" ht="28.5">
      <c r="A175" s="292" t="str">
        <f t="shared" si="12"/>
        <v>DeclarationD25</v>
      </c>
      <c r="B175" s="292" t="s">
        <v>1014</v>
      </c>
      <c r="C175" s="292" t="s">
        <v>533</v>
      </c>
      <c r="D175" s="292" t="s">
        <v>859</v>
      </c>
      <c r="E175" s="256" t="s">
        <v>885</v>
      </c>
      <c r="F175" s="344" t="s">
        <v>885</v>
      </c>
      <c r="G175" s="292" t="s">
        <v>1107</v>
      </c>
      <c r="H175" s="292" t="s">
        <v>1261</v>
      </c>
      <c r="I175" s="292" t="s">
        <v>943</v>
      </c>
      <c r="J175" s="292" t="s">
        <v>944</v>
      </c>
      <c r="K175" s="286" t="s">
        <v>945</v>
      </c>
      <c r="L175" s="298" t="s">
        <v>460</v>
      </c>
      <c r="M175" s="292" t="s">
        <v>15170</v>
      </c>
    </row>
    <row r="176" spans="1:13" ht="28.5">
      <c r="A176" s="292" t="str">
        <f t="shared" si="12"/>
        <v>DeclarationB74</v>
      </c>
      <c r="B176" s="292" t="s">
        <v>1014</v>
      </c>
      <c r="C176" s="292" t="s">
        <v>14269</v>
      </c>
      <c r="D176" s="292" t="s">
        <v>1061</v>
      </c>
      <c r="E176" s="256" t="s">
        <v>955</v>
      </c>
      <c r="F176" s="344" t="s">
        <v>14727</v>
      </c>
      <c r="G176" s="292" t="s">
        <v>956</v>
      </c>
      <c r="H176" s="292" t="s">
        <v>1061</v>
      </c>
      <c r="I176" s="292" t="s">
        <v>957</v>
      </c>
      <c r="J176" s="292" t="s">
        <v>958</v>
      </c>
      <c r="K176" s="286" t="s">
        <v>954</v>
      </c>
      <c r="L176" s="298" t="s">
        <v>459</v>
      </c>
      <c r="M176" s="292" t="s">
        <v>15171</v>
      </c>
    </row>
    <row r="177" spans="1:13" ht="28.5">
      <c r="A177" s="292" t="str">
        <f t="shared" si="12"/>
        <v>DeclarationG25</v>
      </c>
      <c r="B177" s="292" t="s">
        <v>1014</v>
      </c>
      <c r="C177" s="292" t="s">
        <v>534</v>
      </c>
      <c r="D177" s="292" t="s">
        <v>858</v>
      </c>
      <c r="E177" s="256" t="s">
        <v>886</v>
      </c>
      <c r="F177" s="344" t="s">
        <v>14728</v>
      </c>
      <c r="G177" s="292" t="s">
        <v>946</v>
      </c>
      <c r="H177" s="292" t="s">
        <v>947</v>
      </c>
      <c r="I177" s="292" t="s">
        <v>948</v>
      </c>
      <c r="J177" s="292" t="s">
        <v>1050</v>
      </c>
      <c r="K177" s="286" t="s">
        <v>949</v>
      </c>
      <c r="L177" s="298" t="s">
        <v>461</v>
      </c>
      <c r="M177" s="292" t="s">
        <v>15172</v>
      </c>
    </row>
    <row r="178" spans="1:13" ht="28.5">
      <c r="A178" s="292" t="str">
        <f t="shared" si="12"/>
        <v>DeclarationB26</v>
      </c>
      <c r="B178" s="292" t="s">
        <v>1014</v>
      </c>
      <c r="C178" s="292" t="s">
        <v>525</v>
      </c>
      <c r="D178" s="292" t="s">
        <v>1285</v>
      </c>
      <c r="E178" s="256" t="s">
        <v>13710</v>
      </c>
      <c r="F178" s="344" t="s">
        <v>14729</v>
      </c>
      <c r="G178" s="292" t="s">
        <v>1286</v>
      </c>
      <c r="H178" s="292" t="s">
        <v>1287</v>
      </c>
      <c r="I178" s="292" t="s">
        <v>236</v>
      </c>
      <c r="J178" s="292" t="s">
        <v>1288</v>
      </c>
      <c r="K178" s="286" t="s">
        <v>1289</v>
      </c>
      <c r="L178" s="298" t="s">
        <v>1289</v>
      </c>
      <c r="M178" s="292" t="s">
        <v>15173</v>
      </c>
    </row>
    <row r="179" spans="1:13" ht="28.5">
      <c r="A179" s="292" t="str">
        <f t="shared" si="12"/>
        <v>DeclarationB27</v>
      </c>
      <c r="B179" s="292" t="s">
        <v>1014</v>
      </c>
      <c r="C179" s="292" t="s">
        <v>526</v>
      </c>
      <c r="D179" s="292" t="s">
        <v>1290</v>
      </c>
      <c r="E179" s="256" t="s">
        <v>13711</v>
      </c>
      <c r="F179" s="344" t="s">
        <v>14730</v>
      </c>
      <c r="G179" s="292" t="s">
        <v>1291</v>
      </c>
      <c r="H179" s="292" t="s">
        <v>1292</v>
      </c>
      <c r="I179" s="292" t="s">
        <v>237</v>
      </c>
      <c r="J179" s="292" t="s">
        <v>1293</v>
      </c>
      <c r="K179" s="286" t="s">
        <v>1294</v>
      </c>
      <c r="L179" s="298" t="s">
        <v>1295</v>
      </c>
      <c r="M179" s="292" t="s">
        <v>15174</v>
      </c>
    </row>
    <row r="180" spans="1:13" ht="28.5">
      <c r="A180" s="292" t="str">
        <f t="shared" si="12"/>
        <v>DeclarationB28</v>
      </c>
      <c r="B180" s="292" t="s">
        <v>1014</v>
      </c>
      <c r="C180" s="292" t="s">
        <v>527</v>
      </c>
      <c r="D180" s="292" t="s">
        <v>1296</v>
      </c>
      <c r="E180" s="256" t="s">
        <v>1297</v>
      </c>
      <c r="F180" s="344" t="s">
        <v>1297</v>
      </c>
      <c r="G180" s="292" t="s">
        <v>1298</v>
      </c>
      <c r="H180" s="292" t="s">
        <v>1299</v>
      </c>
      <c r="I180" s="292" t="s">
        <v>238</v>
      </c>
      <c r="J180" s="292" t="s">
        <v>1296</v>
      </c>
      <c r="K180" s="286" t="s">
        <v>1300</v>
      </c>
      <c r="L180" s="298" t="s">
        <v>1300</v>
      </c>
      <c r="M180" s="292" t="s">
        <v>15175</v>
      </c>
    </row>
    <row r="181" spans="1:13" ht="28.5">
      <c r="A181" s="292" t="str">
        <f t="shared" si="12"/>
        <v>DeclarationB29</v>
      </c>
      <c r="B181" s="292" t="s">
        <v>1014</v>
      </c>
      <c r="C181" s="292" t="s">
        <v>528</v>
      </c>
      <c r="D181" s="292" t="s">
        <v>1301</v>
      </c>
      <c r="E181" s="287" t="s">
        <v>13712</v>
      </c>
      <c r="F181" s="344" t="s">
        <v>14731</v>
      </c>
      <c r="G181" s="292" t="s">
        <v>1302</v>
      </c>
      <c r="H181" s="292" t="s">
        <v>1303</v>
      </c>
      <c r="I181" s="292" t="s">
        <v>239</v>
      </c>
      <c r="J181" s="292" t="s">
        <v>1304</v>
      </c>
      <c r="K181" s="286" t="s">
        <v>1305</v>
      </c>
      <c r="L181" s="298" t="s">
        <v>1305</v>
      </c>
      <c r="M181" s="292" t="s">
        <v>15176</v>
      </c>
    </row>
    <row r="182" spans="1:13" ht="28.5">
      <c r="A182" s="292" t="str">
        <f t="shared" si="12"/>
        <v>DeclarationB38</v>
      </c>
      <c r="B182" s="292" t="s">
        <v>1014</v>
      </c>
      <c r="C182" s="292" t="s">
        <v>529</v>
      </c>
      <c r="D182" s="292" t="s">
        <v>1285</v>
      </c>
      <c r="E182" s="287" t="s">
        <v>13710</v>
      </c>
      <c r="F182" s="344" t="s">
        <v>14729</v>
      </c>
      <c r="G182" s="292" t="s">
        <v>1286</v>
      </c>
      <c r="H182" s="292" t="s">
        <v>1287</v>
      </c>
      <c r="I182" s="292" t="s">
        <v>236</v>
      </c>
      <c r="J182" s="292" t="s">
        <v>1288</v>
      </c>
      <c r="K182" s="286" t="s">
        <v>1289</v>
      </c>
      <c r="L182" s="298" t="s">
        <v>1289</v>
      </c>
      <c r="M182" s="292" t="s">
        <v>15173</v>
      </c>
    </row>
    <row r="183" spans="1:13" ht="28.5">
      <c r="A183" s="292" t="str">
        <f t="shared" si="12"/>
        <v>DeclarationB39</v>
      </c>
      <c r="B183" s="292" t="s">
        <v>1014</v>
      </c>
      <c r="C183" s="292" t="s">
        <v>530</v>
      </c>
      <c r="D183" s="292" t="s">
        <v>1290</v>
      </c>
      <c r="E183" s="287" t="s">
        <v>13711</v>
      </c>
      <c r="F183" s="344" t="s">
        <v>14730</v>
      </c>
      <c r="G183" s="292" t="s">
        <v>1291</v>
      </c>
      <c r="H183" s="292" t="s">
        <v>1292</v>
      </c>
      <c r="I183" s="292" t="s">
        <v>237</v>
      </c>
      <c r="J183" s="292" t="s">
        <v>1293</v>
      </c>
      <c r="K183" s="286" t="s">
        <v>1294</v>
      </c>
      <c r="L183" s="298" t="s">
        <v>1295</v>
      </c>
      <c r="M183" s="292" t="s">
        <v>15174</v>
      </c>
    </row>
    <row r="184" spans="1:13" ht="28.5">
      <c r="A184" s="292" t="str">
        <f t="shared" si="12"/>
        <v>DeclarationB40</v>
      </c>
      <c r="B184" s="292" t="s">
        <v>1014</v>
      </c>
      <c r="C184" s="292" t="s">
        <v>531</v>
      </c>
      <c r="D184" s="292" t="s">
        <v>1296</v>
      </c>
      <c r="E184" s="287" t="s">
        <v>1297</v>
      </c>
      <c r="F184" s="344" t="s">
        <v>1297</v>
      </c>
      <c r="G184" s="292" t="s">
        <v>1298</v>
      </c>
      <c r="H184" s="292" t="s">
        <v>1299</v>
      </c>
      <c r="I184" s="292" t="s">
        <v>238</v>
      </c>
      <c r="J184" s="292" t="s">
        <v>1296</v>
      </c>
      <c r="K184" s="286" t="s">
        <v>1300</v>
      </c>
      <c r="L184" s="298" t="s">
        <v>1300</v>
      </c>
      <c r="M184" s="292" t="s">
        <v>15175</v>
      </c>
    </row>
    <row r="185" spans="1:13" ht="28.5">
      <c r="A185" s="292" t="str">
        <f t="shared" si="12"/>
        <v>DeclarationB41</v>
      </c>
      <c r="B185" s="292" t="s">
        <v>1014</v>
      </c>
      <c r="C185" s="292" t="s">
        <v>532</v>
      </c>
      <c r="D185" s="292" t="s">
        <v>1301</v>
      </c>
      <c r="E185" s="287" t="s">
        <v>13712</v>
      </c>
      <c r="F185" s="344" t="s">
        <v>14731</v>
      </c>
      <c r="G185" s="292" t="s">
        <v>1302</v>
      </c>
      <c r="H185" s="292" t="s">
        <v>1303</v>
      </c>
      <c r="I185" s="292" t="s">
        <v>239</v>
      </c>
      <c r="J185" s="292" t="s">
        <v>1304</v>
      </c>
      <c r="K185" s="286" t="s">
        <v>1305</v>
      </c>
      <c r="L185" s="298" t="s">
        <v>1305</v>
      </c>
      <c r="M185" s="292" t="s">
        <v>15176</v>
      </c>
    </row>
    <row r="186" spans="1:13" ht="28.5">
      <c r="A186" s="292" t="str">
        <f t="shared" si="12"/>
        <v>DeclarationB44</v>
      </c>
      <c r="B186" s="292" t="s">
        <v>1014</v>
      </c>
      <c r="C186" s="292" t="s">
        <v>14414</v>
      </c>
      <c r="D186" s="292" t="s">
        <v>1285</v>
      </c>
      <c r="E186" s="287" t="s">
        <v>13710</v>
      </c>
      <c r="F186" s="344" t="s">
        <v>14729</v>
      </c>
      <c r="G186" s="292" t="s">
        <v>1286</v>
      </c>
      <c r="H186" s="292" t="s">
        <v>1287</v>
      </c>
      <c r="I186" s="292" t="s">
        <v>236</v>
      </c>
      <c r="J186" s="292" t="s">
        <v>1288</v>
      </c>
      <c r="K186" s="286" t="s">
        <v>1289</v>
      </c>
      <c r="L186" s="298" t="s">
        <v>1289</v>
      </c>
      <c r="M186" s="292" t="s">
        <v>15173</v>
      </c>
    </row>
    <row r="187" spans="1:13" ht="28.5">
      <c r="A187" s="292" t="str">
        <f t="shared" si="12"/>
        <v>DeclarationB45</v>
      </c>
      <c r="B187" s="292" t="s">
        <v>1014</v>
      </c>
      <c r="C187" s="292" t="s">
        <v>14415</v>
      </c>
      <c r="D187" s="292" t="s">
        <v>1290</v>
      </c>
      <c r="E187" s="287" t="s">
        <v>13711</v>
      </c>
      <c r="F187" s="344" t="s">
        <v>14730</v>
      </c>
      <c r="G187" s="292" t="s">
        <v>1291</v>
      </c>
      <c r="H187" s="292" t="s">
        <v>1292</v>
      </c>
      <c r="I187" s="292" t="s">
        <v>237</v>
      </c>
      <c r="J187" s="292" t="s">
        <v>1293</v>
      </c>
      <c r="K187" s="286" t="s">
        <v>1294</v>
      </c>
      <c r="L187" s="298" t="s">
        <v>1295</v>
      </c>
      <c r="M187" s="292" t="s">
        <v>15174</v>
      </c>
    </row>
    <row r="188" spans="1:13" ht="28.5">
      <c r="A188" s="292" t="str">
        <f t="shared" si="12"/>
        <v>DeclarationB46</v>
      </c>
      <c r="B188" s="292" t="s">
        <v>1014</v>
      </c>
      <c r="C188" s="292" t="s">
        <v>14416</v>
      </c>
      <c r="D188" s="292" t="s">
        <v>1296</v>
      </c>
      <c r="E188" s="287" t="s">
        <v>1297</v>
      </c>
      <c r="F188" s="344" t="s">
        <v>1297</v>
      </c>
      <c r="G188" s="292" t="s">
        <v>1298</v>
      </c>
      <c r="H188" s="292" t="s">
        <v>1299</v>
      </c>
      <c r="I188" s="292" t="s">
        <v>238</v>
      </c>
      <c r="J188" s="292" t="s">
        <v>1296</v>
      </c>
      <c r="K188" s="286" t="s">
        <v>1300</v>
      </c>
      <c r="L188" s="298" t="s">
        <v>1300</v>
      </c>
      <c r="M188" s="292" t="s">
        <v>15175</v>
      </c>
    </row>
    <row r="189" spans="1:13" ht="28.5">
      <c r="A189" s="292" t="str">
        <f t="shared" si="12"/>
        <v>DeclarationB47</v>
      </c>
      <c r="B189" s="292" t="s">
        <v>1014</v>
      </c>
      <c r="C189" s="292" t="s">
        <v>14417</v>
      </c>
      <c r="D189" s="292" t="s">
        <v>1301</v>
      </c>
      <c r="E189" s="287" t="s">
        <v>13712</v>
      </c>
      <c r="F189" s="344" t="s">
        <v>14731</v>
      </c>
      <c r="G189" s="292" t="s">
        <v>1302</v>
      </c>
      <c r="H189" s="292" t="s">
        <v>1303</v>
      </c>
      <c r="I189" s="292" t="s">
        <v>239</v>
      </c>
      <c r="J189" s="292" t="s">
        <v>1304</v>
      </c>
      <c r="K189" s="286" t="s">
        <v>1305</v>
      </c>
      <c r="L189" s="298" t="s">
        <v>1305</v>
      </c>
      <c r="M189" s="292" t="s">
        <v>15176</v>
      </c>
    </row>
    <row r="190" spans="1:13" ht="28.5">
      <c r="A190" s="292" t="str">
        <f t="shared" si="12"/>
        <v>DeclarationAth</v>
      </c>
      <c r="B190" s="292" t="s">
        <v>1014</v>
      </c>
      <c r="C190" s="292" t="s">
        <v>1306</v>
      </c>
      <c r="D190" s="292" t="s">
        <v>856</v>
      </c>
      <c r="E190" s="256" t="s">
        <v>13713</v>
      </c>
      <c r="F190" s="344" t="s">
        <v>14732</v>
      </c>
      <c r="G190" s="292" t="s">
        <v>950</v>
      </c>
      <c r="H190" s="292" t="s">
        <v>951</v>
      </c>
      <c r="I190" s="292" t="s">
        <v>952</v>
      </c>
      <c r="J190" s="292" t="s">
        <v>1269</v>
      </c>
      <c r="K190" s="286" t="s">
        <v>953</v>
      </c>
      <c r="L190" s="298" t="s">
        <v>462</v>
      </c>
      <c r="M190" s="292" t="s">
        <v>15177</v>
      </c>
    </row>
    <row r="191" spans="1:13" ht="28.5">
      <c r="A191" s="292" t="str">
        <f t="shared" si="12"/>
        <v>DeclarationB96</v>
      </c>
      <c r="B191" s="292" t="s">
        <v>1014</v>
      </c>
      <c r="C191" s="292" t="s">
        <v>12722</v>
      </c>
      <c r="D191" s="292" t="s">
        <v>498</v>
      </c>
      <c r="E191" s="256" t="s">
        <v>13714</v>
      </c>
      <c r="F191" s="344" t="s">
        <v>14733</v>
      </c>
      <c r="G191" s="292" t="s">
        <v>564</v>
      </c>
      <c r="H191" s="292" t="s">
        <v>388</v>
      </c>
      <c r="I191" s="292" t="s">
        <v>240</v>
      </c>
      <c r="J191" s="292" t="s">
        <v>17</v>
      </c>
      <c r="K191" s="286" t="s">
        <v>272</v>
      </c>
      <c r="L191" s="298" t="s">
        <v>182</v>
      </c>
      <c r="M191" s="292" t="s">
        <v>15178</v>
      </c>
    </row>
    <row r="192" spans="1:13" ht="28.5">
      <c r="A192" s="292" t="str">
        <f t="shared" si="12"/>
        <v>DeclarationB97</v>
      </c>
      <c r="B192" s="292" t="s">
        <v>1014</v>
      </c>
      <c r="C192" s="292" t="s">
        <v>12723</v>
      </c>
      <c r="D192" s="292" t="s">
        <v>499</v>
      </c>
      <c r="E192" s="256" t="s">
        <v>13715</v>
      </c>
      <c r="F192" s="344" t="s">
        <v>14734</v>
      </c>
      <c r="G192" s="292" t="s">
        <v>565</v>
      </c>
      <c r="H192" s="292" t="s">
        <v>499</v>
      </c>
      <c r="I192" s="292" t="s">
        <v>241</v>
      </c>
      <c r="J192" s="292" t="s">
        <v>18</v>
      </c>
      <c r="K192" s="286" t="s">
        <v>499</v>
      </c>
      <c r="L192" s="298" t="s">
        <v>183</v>
      </c>
      <c r="M192" s="292" t="s">
        <v>15179</v>
      </c>
    </row>
    <row r="193" spans="1:13" ht="28.5">
      <c r="A193" s="292" t="str">
        <f t="shared" si="12"/>
        <v>DeclarationB98</v>
      </c>
      <c r="B193" s="292" t="s">
        <v>1014</v>
      </c>
      <c r="C193" s="292" t="s">
        <v>12724</v>
      </c>
      <c r="D193" s="292" t="s">
        <v>500</v>
      </c>
      <c r="E193" s="287" t="s">
        <v>13716</v>
      </c>
      <c r="F193" s="344" t="s">
        <v>14735</v>
      </c>
      <c r="G193" s="292" t="s">
        <v>566</v>
      </c>
      <c r="H193" s="292" t="s">
        <v>389</v>
      </c>
      <c r="I193" s="292" t="s">
        <v>242</v>
      </c>
      <c r="J193" s="292" t="s">
        <v>19</v>
      </c>
      <c r="K193" s="286" t="s">
        <v>273</v>
      </c>
      <c r="L193" s="298" t="s">
        <v>184</v>
      </c>
      <c r="M193" s="292" t="s">
        <v>15180</v>
      </c>
    </row>
    <row r="194" spans="1:13" ht="28.5">
      <c r="A194" s="292" t="str">
        <f t="shared" si="12"/>
        <v>DeclarationB99</v>
      </c>
      <c r="B194" s="292" t="s">
        <v>1014</v>
      </c>
      <c r="C194" s="292" t="s">
        <v>12725</v>
      </c>
      <c r="D194" s="255">
        <v>1</v>
      </c>
      <c r="E194" s="258">
        <v>1</v>
      </c>
      <c r="F194" s="338">
        <v>1</v>
      </c>
      <c r="G194" s="255">
        <v>1</v>
      </c>
      <c r="H194" s="255" t="s">
        <v>12771</v>
      </c>
      <c r="I194" s="244">
        <v>1</v>
      </c>
      <c r="J194" s="244">
        <v>1</v>
      </c>
      <c r="K194" s="253">
        <v>1</v>
      </c>
      <c r="L194" s="307">
        <v>1</v>
      </c>
      <c r="M194" s="244" t="s">
        <v>12772</v>
      </c>
    </row>
    <row r="195" spans="1:13" ht="28.5">
      <c r="A195" s="292" t="str">
        <f t="shared" si="12"/>
        <v>DeclarationB100</v>
      </c>
      <c r="B195" s="292" t="s">
        <v>1014</v>
      </c>
      <c r="C195" s="292" t="s">
        <v>12726</v>
      </c>
      <c r="D195" s="245" t="s">
        <v>2626</v>
      </c>
      <c r="E195" s="287" t="s">
        <v>13717</v>
      </c>
      <c r="F195" s="340" t="s">
        <v>14736</v>
      </c>
      <c r="G195" s="308" t="s">
        <v>14835</v>
      </c>
      <c r="H195" s="309" t="s">
        <v>12764</v>
      </c>
      <c r="I195" s="308" t="s">
        <v>14952</v>
      </c>
      <c r="J195" s="308" t="s">
        <v>15298</v>
      </c>
      <c r="K195" s="310" t="s">
        <v>15011</v>
      </c>
      <c r="L195" s="311" t="s">
        <v>12770</v>
      </c>
      <c r="M195" s="309" t="s">
        <v>12769</v>
      </c>
    </row>
    <row r="196" spans="1:13" ht="28.5">
      <c r="A196" s="292" t="str">
        <f t="shared" si="12"/>
        <v>DeclarationB101</v>
      </c>
      <c r="B196" s="292" t="s">
        <v>1014</v>
      </c>
      <c r="C196" s="292" t="s">
        <v>12727</v>
      </c>
      <c r="D196" s="245" t="s">
        <v>2627</v>
      </c>
      <c r="E196" s="287" t="s">
        <v>13718</v>
      </c>
      <c r="F196" s="340" t="s">
        <v>14737</v>
      </c>
      <c r="G196" s="308" t="s">
        <v>14836</v>
      </c>
      <c r="H196" s="309" t="s">
        <v>12765</v>
      </c>
      <c r="I196" s="308" t="s">
        <v>14953</v>
      </c>
      <c r="J196" s="308" t="s">
        <v>15299</v>
      </c>
      <c r="K196" s="310" t="s">
        <v>15012</v>
      </c>
      <c r="L196" s="312" t="s">
        <v>13798</v>
      </c>
      <c r="M196" s="308" t="s">
        <v>15181</v>
      </c>
    </row>
    <row r="197" spans="1:13" ht="28.5">
      <c r="A197" s="292" t="str">
        <f t="shared" si="12"/>
        <v>DeclarationB102</v>
      </c>
      <c r="B197" s="292" t="s">
        <v>1014</v>
      </c>
      <c r="C197" s="292" t="s">
        <v>12728</v>
      </c>
      <c r="D197" s="245" t="s">
        <v>2628</v>
      </c>
      <c r="E197" s="287" t="s">
        <v>13719</v>
      </c>
      <c r="F197" s="340" t="s">
        <v>14738</v>
      </c>
      <c r="G197" s="308" t="s">
        <v>14837</v>
      </c>
      <c r="H197" s="309" t="s">
        <v>12766</v>
      </c>
      <c r="I197" s="308" t="s">
        <v>14954</v>
      </c>
      <c r="J197" s="308" t="s">
        <v>15300</v>
      </c>
      <c r="K197" s="310" t="s">
        <v>15013</v>
      </c>
      <c r="L197" s="312" t="s">
        <v>13799</v>
      </c>
      <c r="M197" s="308" t="s">
        <v>15182</v>
      </c>
    </row>
    <row r="198" spans="1:13" ht="28.5">
      <c r="A198" s="292" t="str">
        <f t="shared" si="12"/>
        <v>DeclarationB103</v>
      </c>
      <c r="B198" s="292" t="s">
        <v>1014</v>
      </c>
      <c r="C198" s="292" t="s">
        <v>12729</v>
      </c>
      <c r="D198" s="245" t="s">
        <v>2629</v>
      </c>
      <c r="E198" s="287" t="s">
        <v>13720</v>
      </c>
      <c r="F198" s="340" t="s">
        <v>14739</v>
      </c>
      <c r="G198" s="308" t="s">
        <v>14838</v>
      </c>
      <c r="H198" s="308" t="s">
        <v>14897</v>
      </c>
      <c r="I198" s="308" t="s">
        <v>14955</v>
      </c>
      <c r="J198" s="308" t="s">
        <v>15301</v>
      </c>
      <c r="K198" s="310" t="s">
        <v>15014</v>
      </c>
      <c r="L198" s="312" t="s">
        <v>13800</v>
      </c>
      <c r="M198" s="308" t="s">
        <v>15183</v>
      </c>
    </row>
    <row r="199" spans="1:13" ht="28.5">
      <c r="A199" s="292" t="str">
        <f t="shared" si="12"/>
        <v>DeclarationB104</v>
      </c>
      <c r="B199" s="292" t="s">
        <v>1014</v>
      </c>
      <c r="C199" s="292" t="s">
        <v>14346</v>
      </c>
      <c r="D199" s="292" t="s">
        <v>501</v>
      </c>
      <c r="E199" s="256" t="s">
        <v>13721</v>
      </c>
      <c r="F199" s="344" t="s">
        <v>14740</v>
      </c>
      <c r="G199" s="292" t="s">
        <v>567</v>
      </c>
      <c r="H199" s="292" t="s">
        <v>390</v>
      </c>
      <c r="I199" s="292" t="s">
        <v>243</v>
      </c>
      <c r="J199" s="292" t="s">
        <v>20</v>
      </c>
      <c r="K199" s="286" t="s">
        <v>274</v>
      </c>
      <c r="L199" s="298" t="s">
        <v>185</v>
      </c>
      <c r="M199" s="292" t="s">
        <v>15184</v>
      </c>
    </row>
    <row r="200" spans="1:13" ht="28.5">
      <c r="A200" s="292" t="str">
        <f t="shared" si="12"/>
        <v>DeclarationB105</v>
      </c>
      <c r="B200" s="292" t="s">
        <v>1014</v>
      </c>
      <c r="C200" s="292" t="s">
        <v>14347</v>
      </c>
      <c r="D200" s="246" t="s">
        <v>12720</v>
      </c>
      <c r="E200" s="257" t="s">
        <v>14536</v>
      </c>
      <c r="F200" s="341" t="s">
        <v>14741</v>
      </c>
      <c r="G200" s="313" t="s">
        <v>14839</v>
      </c>
      <c r="H200" s="313" t="s">
        <v>14898</v>
      </c>
      <c r="I200" s="313" t="s">
        <v>14956</v>
      </c>
      <c r="J200" s="313" t="s">
        <v>15302</v>
      </c>
      <c r="K200" s="301" t="s">
        <v>15015</v>
      </c>
      <c r="L200" s="314" t="s">
        <v>12767</v>
      </c>
      <c r="M200" s="313" t="s">
        <v>15185</v>
      </c>
    </row>
    <row r="201" spans="1:13" ht="30">
      <c r="A201" s="292" t="str">
        <f t="shared" si="12"/>
        <v>DeclarationB106</v>
      </c>
      <c r="B201" s="292" t="s">
        <v>1014</v>
      </c>
      <c r="C201" s="292" t="s">
        <v>14348</v>
      </c>
      <c r="D201" s="246" t="s">
        <v>12721</v>
      </c>
      <c r="E201" s="257" t="s">
        <v>14537</v>
      </c>
      <c r="F201" s="341" t="s">
        <v>14742</v>
      </c>
      <c r="G201" s="313" t="s">
        <v>14840</v>
      </c>
      <c r="H201" s="313" t="s">
        <v>14899</v>
      </c>
      <c r="I201" s="313" t="s">
        <v>14957</v>
      </c>
      <c r="J201" s="313" t="s">
        <v>15303</v>
      </c>
      <c r="K201" s="301" t="s">
        <v>15016</v>
      </c>
      <c r="L201" s="314" t="s">
        <v>12768</v>
      </c>
      <c r="M201" s="313" t="s">
        <v>15186</v>
      </c>
    </row>
    <row r="202" spans="1:13" ht="28.5">
      <c r="A202" s="292" t="str">
        <f t="shared" si="12"/>
        <v>DeclarationB107</v>
      </c>
      <c r="B202" s="292" t="s">
        <v>1014</v>
      </c>
      <c r="C202" s="292" t="s">
        <v>14349</v>
      </c>
      <c r="D202" s="246" t="s">
        <v>499</v>
      </c>
      <c r="E202" s="257" t="s">
        <v>13715</v>
      </c>
      <c r="F202" s="341" t="s">
        <v>14743</v>
      </c>
      <c r="G202" s="313" t="s">
        <v>14841</v>
      </c>
      <c r="H202" s="313" t="s">
        <v>14900</v>
      </c>
      <c r="I202" s="313" t="s">
        <v>14958</v>
      </c>
      <c r="J202" s="313" t="s">
        <v>15304</v>
      </c>
      <c r="K202" s="301" t="s">
        <v>14841</v>
      </c>
      <c r="L202" s="315" t="s">
        <v>15071</v>
      </c>
      <c r="M202" s="313" t="s">
        <v>15187</v>
      </c>
    </row>
    <row r="203" spans="1:13" ht="28.5">
      <c r="A203" s="292" t="str">
        <f t="shared" si="12"/>
        <v>DeclarationB108</v>
      </c>
      <c r="B203" s="292" t="s">
        <v>1014</v>
      </c>
      <c r="C203" s="292" t="s">
        <v>14350</v>
      </c>
      <c r="D203" s="246" t="s">
        <v>14353</v>
      </c>
      <c r="E203" s="246" t="s">
        <v>14538</v>
      </c>
      <c r="F203" s="336" t="s">
        <v>14744</v>
      </c>
      <c r="G203" s="246" t="s">
        <v>14842</v>
      </c>
      <c r="H203" s="246" t="s">
        <v>14901</v>
      </c>
      <c r="I203" s="246" t="s">
        <v>14959</v>
      </c>
      <c r="J203" s="246" t="s">
        <v>15329</v>
      </c>
      <c r="K203" s="246" t="s">
        <v>15017</v>
      </c>
      <c r="L203" s="246" t="s">
        <v>15072</v>
      </c>
      <c r="M203" s="246" t="s">
        <v>15188</v>
      </c>
    </row>
    <row r="204" spans="1:13" ht="28.5">
      <c r="A204" s="292" t="str">
        <f t="shared" si="12"/>
        <v>DeclarationB109</v>
      </c>
      <c r="B204" s="292" t="s">
        <v>1014</v>
      </c>
      <c r="C204" s="292" t="s">
        <v>14351</v>
      </c>
      <c r="D204" s="246" t="s">
        <v>14355</v>
      </c>
      <c r="E204" s="246" t="s">
        <v>14539</v>
      </c>
      <c r="F204" s="336" t="s">
        <v>14745</v>
      </c>
      <c r="G204" s="246" t="s">
        <v>14843</v>
      </c>
      <c r="H204" s="246" t="s">
        <v>14902</v>
      </c>
      <c r="I204" s="246" t="s">
        <v>14960</v>
      </c>
      <c r="J204" s="246" t="s">
        <v>15330</v>
      </c>
      <c r="K204" s="246" t="s">
        <v>15018</v>
      </c>
      <c r="L204" s="246" t="s">
        <v>15073</v>
      </c>
      <c r="M204" s="246" t="s">
        <v>15189</v>
      </c>
    </row>
    <row r="205" spans="1:13" ht="28.5">
      <c r="A205" s="292" t="str">
        <f t="shared" si="12"/>
        <v>DeclarationB110</v>
      </c>
      <c r="B205" s="292" t="s">
        <v>1014</v>
      </c>
      <c r="C205" s="292" t="s">
        <v>14352</v>
      </c>
      <c r="D205" s="246" t="s">
        <v>14356</v>
      </c>
      <c r="E205" s="246" t="s">
        <v>14540</v>
      </c>
      <c r="F205" s="336" t="s">
        <v>14746</v>
      </c>
      <c r="G205" s="246" t="s">
        <v>14844</v>
      </c>
      <c r="H205" s="246" t="s">
        <v>14903</v>
      </c>
      <c r="I205" s="246" t="s">
        <v>14961</v>
      </c>
      <c r="J205" s="246" t="s">
        <v>15331</v>
      </c>
      <c r="K205" s="246" t="s">
        <v>15019</v>
      </c>
      <c r="L205" s="246" t="s">
        <v>15074</v>
      </c>
      <c r="M205" s="246" t="s">
        <v>15190</v>
      </c>
    </row>
    <row r="206" spans="1:13" ht="28.5">
      <c r="A206" s="292" t="str">
        <f t="shared" ref="A206" si="13">B206&amp;C206</f>
        <v>DeclarationB111</v>
      </c>
      <c r="B206" s="292" t="s">
        <v>1014</v>
      </c>
      <c r="C206" s="292" t="s">
        <v>14354</v>
      </c>
      <c r="D206" s="246" t="s">
        <v>499</v>
      </c>
      <c r="E206" s="257" t="s">
        <v>13715</v>
      </c>
      <c r="F206" s="341" t="s">
        <v>14743</v>
      </c>
      <c r="G206" s="313" t="s">
        <v>14841</v>
      </c>
      <c r="H206" s="313" t="s">
        <v>14900</v>
      </c>
      <c r="I206" s="313" t="s">
        <v>14958</v>
      </c>
      <c r="J206" s="313" t="s">
        <v>15304</v>
      </c>
      <c r="K206" s="301" t="s">
        <v>14841</v>
      </c>
      <c r="L206" s="315" t="s">
        <v>15071</v>
      </c>
      <c r="M206" s="313" t="s">
        <v>15187</v>
      </c>
    </row>
    <row r="207" spans="1:13" ht="409.5" customHeight="1">
      <c r="A207" s="292" t="str">
        <f t="shared" ref="A207" si="14">B207&amp;C207</f>
        <v>Smelter Look-upA1</v>
      </c>
      <c r="B207" s="292" t="s">
        <v>12750</v>
      </c>
      <c r="C207" s="292" t="s">
        <v>647</v>
      </c>
      <c r="D207" s="225" t="s">
        <v>13510</v>
      </c>
      <c r="E207" s="327" t="s">
        <v>14541</v>
      </c>
      <c r="F207" s="339" t="s">
        <v>15470</v>
      </c>
      <c r="G207" s="300" t="s">
        <v>14845</v>
      </c>
      <c r="H207" s="300" t="s">
        <v>15471</v>
      </c>
      <c r="I207" s="300" t="s">
        <v>15472</v>
      </c>
      <c r="J207" s="300" t="s">
        <v>13822</v>
      </c>
      <c r="K207" s="301" t="s">
        <v>15473</v>
      </c>
      <c r="L207" s="316" t="s">
        <v>15474</v>
      </c>
      <c r="M207" s="300" t="s">
        <v>15191</v>
      </c>
    </row>
    <row r="208" spans="1:13" ht="28.5">
      <c r="A208" s="292" t="str">
        <f t="shared" ref="A208:A217" si="15">B208&amp;C208</f>
        <v>Smelter Look-upA4</v>
      </c>
      <c r="B208" s="292" t="s">
        <v>12750</v>
      </c>
      <c r="C208" s="292" t="s">
        <v>650</v>
      </c>
      <c r="D208" s="292" t="s">
        <v>868</v>
      </c>
      <c r="E208" s="257" t="s">
        <v>1109</v>
      </c>
      <c r="F208" s="344" t="s">
        <v>1109</v>
      </c>
      <c r="G208" s="292" t="s">
        <v>1110</v>
      </c>
      <c r="H208" s="292" t="s">
        <v>1307</v>
      </c>
      <c r="I208" s="292" t="s">
        <v>868</v>
      </c>
      <c r="J208" s="206" t="s">
        <v>963</v>
      </c>
      <c r="K208" s="286" t="s">
        <v>868</v>
      </c>
      <c r="L208" s="298" t="s">
        <v>466</v>
      </c>
      <c r="M208" s="292" t="s">
        <v>868</v>
      </c>
    </row>
    <row r="209" spans="1:13" ht="28.5">
      <c r="A209" s="292" t="str">
        <f t="shared" si="15"/>
        <v>Smelter Look-upB4</v>
      </c>
      <c r="B209" s="292" t="s">
        <v>12750</v>
      </c>
      <c r="C209" s="292" t="s">
        <v>973</v>
      </c>
      <c r="D209" s="292" t="s">
        <v>12748</v>
      </c>
      <c r="E209" s="257" t="s">
        <v>14309</v>
      </c>
      <c r="F209" s="339" t="s">
        <v>14747</v>
      </c>
      <c r="G209" s="300" t="s">
        <v>14846</v>
      </c>
      <c r="H209" s="300" t="s">
        <v>14904</v>
      </c>
      <c r="I209" s="300" t="s">
        <v>14962</v>
      </c>
      <c r="J209" s="300" t="s">
        <v>15305</v>
      </c>
      <c r="K209" s="301" t="s">
        <v>15020</v>
      </c>
      <c r="L209" s="302" t="s">
        <v>13801</v>
      </c>
      <c r="M209" s="300" t="s">
        <v>15192</v>
      </c>
    </row>
    <row r="210" spans="1:13" ht="28.5">
      <c r="A210" s="292" t="str">
        <f t="shared" si="15"/>
        <v>Smelter Look-up</v>
      </c>
      <c r="B210" s="292" t="s">
        <v>12750</v>
      </c>
      <c r="D210" s="292" t="s">
        <v>13486</v>
      </c>
      <c r="E210" s="257" t="s">
        <v>13722</v>
      </c>
      <c r="F210" s="344" t="s">
        <v>14748</v>
      </c>
      <c r="G210" s="292" t="s">
        <v>607</v>
      </c>
      <c r="H210" s="292" t="s">
        <v>393</v>
      </c>
      <c r="I210" s="292" t="s">
        <v>245</v>
      </c>
      <c r="J210" s="206" t="s">
        <v>1193</v>
      </c>
      <c r="K210" s="286" t="s">
        <v>1113</v>
      </c>
      <c r="L210" s="298" t="s">
        <v>639</v>
      </c>
      <c r="M210" s="292" t="s">
        <v>15193</v>
      </c>
    </row>
    <row r="211" spans="1:13" ht="28.5">
      <c r="A211" s="292" t="str">
        <f t="shared" si="15"/>
        <v>Smelter Look-upC4</v>
      </c>
      <c r="B211" s="292" t="s">
        <v>12750</v>
      </c>
      <c r="C211" s="292" t="s">
        <v>994</v>
      </c>
      <c r="D211" s="292" t="s">
        <v>925</v>
      </c>
      <c r="E211" s="287" t="s">
        <v>13723</v>
      </c>
      <c r="F211" s="344" t="s">
        <v>14749</v>
      </c>
      <c r="G211" s="292" t="s">
        <v>606</v>
      </c>
      <c r="H211" s="292" t="s">
        <v>392</v>
      </c>
      <c r="I211" s="292" t="s">
        <v>244</v>
      </c>
      <c r="J211" s="206" t="s">
        <v>1192</v>
      </c>
      <c r="K211" s="286" t="s">
        <v>275</v>
      </c>
      <c r="L211" s="298" t="s">
        <v>467</v>
      </c>
      <c r="M211" s="292" t="s">
        <v>15194</v>
      </c>
    </row>
    <row r="212" spans="1:13" ht="28.5">
      <c r="A212" s="292" t="str">
        <f t="shared" si="15"/>
        <v>Smelter Look-upD4</v>
      </c>
      <c r="B212" s="292" t="s">
        <v>12750</v>
      </c>
      <c r="C212" s="292" t="s">
        <v>1309</v>
      </c>
      <c r="D212" s="292" t="s">
        <v>924</v>
      </c>
      <c r="E212" s="290" t="s">
        <v>13724</v>
      </c>
      <c r="F212" s="344" t="s">
        <v>14750</v>
      </c>
      <c r="G212" s="292" t="s">
        <v>964</v>
      </c>
      <c r="H212" s="292" t="s">
        <v>394</v>
      </c>
      <c r="I212" s="292" t="s">
        <v>246</v>
      </c>
      <c r="J212" s="206" t="s">
        <v>13047</v>
      </c>
      <c r="K212" s="286" t="s">
        <v>276</v>
      </c>
      <c r="L212" s="298" t="s">
        <v>638</v>
      </c>
      <c r="M212" s="292" t="s">
        <v>15195</v>
      </c>
    </row>
    <row r="213" spans="1:13" ht="28.5">
      <c r="A213" s="292" t="str">
        <f t="shared" si="15"/>
        <v>Smelter Look-upE4</v>
      </c>
      <c r="B213" s="292" t="s">
        <v>12750</v>
      </c>
      <c r="C213" s="292" t="s">
        <v>1310</v>
      </c>
      <c r="D213" s="292" t="s">
        <v>12746</v>
      </c>
      <c r="E213" s="257" t="s">
        <v>14542</v>
      </c>
      <c r="F213" s="339" t="s">
        <v>14751</v>
      </c>
      <c r="G213" s="300" t="s">
        <v>605</v>
      </c>
      <c r="H213" s="300" t="s">
        <v>14905</v>
      </c>
      <c r="I213" s="300" t="s">
        <v>14963</v>
      </c>
      <c r="J213" s="300" t="s">
        <v>15306</v>
      </c>
      <c r="K213" s="301" t="s">
        <v>15021</v>
      </c>
      <c r="L213" s="302" t="s">
        <v>13802</v>
      </c>
      <c r="M213" s="300" t="s">
        <v>15196</v>
      </c>
    </row>
    <row r="214" spans="1:13" ht="28.5">
      <c r="A214" s="292" t="str">
        <f t="shared" si="15"/>
        <v>Smelter Look-upF4</v>
      </c>
      <c r="B214" s="292" t="s">
        <v>12750</v>
      </c>
      <c r="C214" s="292" t="s">
        <v>1320</v>
      </c>
      <c r="D214" s="292" t="s">
        <v>479</v>
      </c>
      <c r="E214" s="256" t="s">
        <v>13725</v>
      </c>
      <c r="F214" s="344" t="s">
        <v>14752</v>
      </c>
      <c r="G214" s="292" t="s">
        <v>577</v>
      </c>
      <c r="H214" s="292" t="s">
        <v>397</v>
      </c>
      <c r="I214" s="292" t="s">
        <v>258</v>
      </c>
      <c r="J214" s="206" t="s">
        <v>1378</v>
      </c>
      <c r="K214" s="286" t="s">
        <v>119</v>
      </c>
      <c r="L214" s="298" t="s">
        <v>74</v>
      </c>
      <c r="M214" s="292" t="s">
        <v>15197</v>
      </c>
    </row>
    <row r="215" spans="1:13" ht="28.5" customHeight="1">
      <c r="A215" s="292" t="str">
        <f t="shared" si="15"/>
        <v>Smelter Look-upG4</v>
      </c>
      <c r="B215" s="292" t="s">
        <v>12750</v>
      </c>
      <c r="C215" s="292" t="s">
        <v>1311</v>
      </c>
      <c r="D215" s="292" t="s">
        <v>481</v>
      </c>
      <c r="E215" s="256" t="s">
        <v>13726</v>
      </c>
      <c r="F215" s="344" t="s">
        <v>14753</v>
      </c>
      <c r="G215" s="292" t="s">
        <v>569</v>
      </c>
      <c r="H215" s="292" t="s">
        <v>1158</v>
      </c>
      <c r="I215" s="292" t="s">
        <v>248</v>
      </c>
      <c r="J215" s="206" t="s">
        <v>13044</v>
      </c>
      <c r="K215" s="286" t="s">
        <v>278</v>
      </c>
      <c r="L215" s="317" t="s">
        <v>187</v>
      </c>
      <c r="M215" s="292" t="s">
        <v>15198</v>
      </c>
    </row>
    <row r="216" spans="1:13" ht="28.5" customHeight="1">
      <c r="A216" s="292" t="str">
        <f t="shared" si="15"/>
        <v>Smelter Look-upH4</v>
      </c>
      <c r="B216" s="292" t="s">
        <v>12750</v>
      </c>
      <c r="C216" s="292" t="s">
        <v>1312</v>
      </c>
      <c r="D216" s="292" t="s">
        <v>482</v>
      </c>
      <c r="E216" s="256" t="s">
        <v>13727</v>
      </c>
      <c r="F216" s="344" t="s">
        <v>14754</v>
      </c>
      <c r="G216" s="292" t="s">
        <v>570</v>
      </c>
      <c r="H216" s="292" t="s">
        <v>1159</v>
      </c>
      <c r="I216" s="292" t="s">
        <v>249</v>
      </c>
      <c r="J216" s="206" t="s">
        <v>13045</v>
      </c>
      <c r="K216" s="286" t="s">
        <v>279</v>
      </c>
      <c r="L216" s="317" t="s">
        <v>188</v>
      </c>
      <c r="M216" s="292" t="s">
        <v>15199</v>
      </c>
    </row>
    <row r="217" spans="1:13" ht="28.5" customHeight="1">
      <c r="A217" s="292" t="str">
        <f t="shared" si="15"/>
        <v>Smelter Look-upI4</v>
      </c>
      <c r="B217" s="292" t="s">
        <v>12750</v>
      </c>
      <c r="C217" s="292" t="s">
        <v>1313</v>
      </c>
      <c r="D217" s="292" t="s">
        <v>923</v>
      </c>
      <c r="E217" s="256" t="s">
        <v>13728</v>
      </c>
      <c r="F217" s="344" t="s">
        <v>14755</v>
      </c>
      <c r="G217" s="292" t="s">
        <v>1160</v>
      </c>
      <c r="H217" s="292" t="s">
        <v>1161</v>
      </c>
      <c r="I217" s="292" t="s">
        <v>250</v>
      </c>
      <c r="J217" s="206" t="s">
        <v>13046</v>
      </c>
      <c r="K217" s="286" t="s">
        <v>113</v>
      </c>
      <c r="L217" s="317" t="s">
        <v>637</v>
      </c>
      <c r="M217" s="292" t="s">
        <v>15200</v>
      </c>
    </row>
    <row r="218" spans="1:13" ht="28.5" customHeight="1">
      <c r="A218" s="292" t="s">
        <v>2492</v>
      </c>
      <c r="B218" s="292" t="s">
        <v>1262</v>
      </c>
      <c r="C218" s="292" t="s">
        <v>650</v>
      </c>
      <c r="D218" s="292" t="s">
        <v>2559</v>
      </c>
      <c r="E218" s="256" t="s">
        <v>2560</v>
      </c>
      <c r="F218" s="344" t="s">
        <v>14756</v>
      </c>
      <c r="G218" s="292" t="s">
        <v>2561</v>
      </c>
      <c r="H218" s="292" t="s">
        <v>2562</v>
      </c>
      <c r="I218" s="292" t="s">
        <v>2564</v>
      </c>
      <c r="J218" s="206" t="s">
        <v>2566</v>
      </c>
      <c r="K218" s="286" t="s">
        <v>2568</v>
      </c>
      <c r="L218" s="317" t="s">
        <v>2570</v>
      </c>
      <c r="M218" s="292" t="s">
        <v>2571</v>
      </c>
    </row>
    <row r="219" spans="1:13" ht="28.5" customHeight="1">
      <c r="A219" s="292" t="str">
        <f t="shared" ref="A219:A246" si="16">B219&amp;C219</f>
        <v>Smelter ListB4</v>
      </c>
      <c r="B219" s="292" t="s">
        <v>1262</v>
      </c>
      <c r="C219" s="292" t="s">
        <v>973</v>
      </c>
      <c r="D219" s="292" t="s">
        <v>861</v>
      </c>
      <c r="E219" s="256" t="s">
        <v>887</v>
      </c>
      <c r="F219" s="344" t="s">
        <v>887</v>
      </c>
      <c r="G219" s="292" t="s">
        <v>1108</v>
      </c>
      <c r="H219" s="292" t="s">
        <v>1308</v>
      </c>
      <c r="I219" s="292" t="s">
        <v>861</v>
      </c>
      <c r="J219" s="206" t="s">
        <v>12749</v>
      </c>
      <c r="K219" s="286" t="s">
        <v>861</v>
      </c>
      <c r="L219" s="298" t="s">
        <v>463</v>
      </c>
      <c r="M219" s="292" t="s">
        <v>15201</v>
      </c>
    </row>
    <row r="220" spans="1:13" ht="28.5" customHeight="1">
      <c r="A220" s="292" t="str">
        <f t="shared" si="16"/>
        <v>Smelter ListC4</v>
      </c>
      <c r="B220" s="292" t="s">
        <v>1262</v>
      </c>
      <c r="C220" s="292" t="s">
        <v>994</v>
      </c>
      <c r="D220" s="292" t="s">
        <v>12748</v>
      </c>
      <c r="E220" s="257" t="s">
        <v>14309</v>
      </c>
      <c r="F220" s="339" t="s">
        <v>14747</v>
      </c>
      <c r="G220" s="300" t="s">
        <v>14846</v>
      </c>
      <c r="H220" s="300" t="s">
        <v>14904</v>
      </c>
      <c r="I220" s="300" t="s">
        <v>14962</v>
      </c>
      <c r="J220" s="300" t="s">
        <v>15305</v>
      </c>
      <c r="K220" s="301" t="s">
        <v>15020</v>
      </c>
      <c r="L220" s="302" t="s">
        <v>13801</v>
      </c>
      <c r="M220" s="300" t="s">
        <v>15192</v>
      </c>
    </row>
    <row r="221" spans="1:13" ht="44.25" customHeight="1">
      <c r="A221" s="292" t="str">
        <f t="shared" si="16"/>
        <v>Smelter ListD4</v>
      </c>
      <c r="B221" s="292" t="s">
        <v>1262</v>
      </c>
      <c r="C221" s="292" t="s">
        <v>1309</v>
      </c>
      <c r="D221" s="300" t="s">
        <v>13034</v>
      </c>
      <c r="E221" s="257" t="s">
        <v>13035</v>
      </c>
      <c r="F221" s="339" t="s">
        <v>14757</v>
      </c>
      <c r="G221" s="289" t="s">
        <v>13036</v>
      </c>
      <c r="H221" s="289" t="s">
        <v>13037</v>
      </c>
      <c r="I221" s="289" t="s">
        <v>13038</v>
      </c>
      <c r="J221" s="289" t="s">
        <v>13039</v>
      </c>
      <c r="K221" s="301" t="s">
        <v>13040</v>
      </c>
      <c r="L221" s="302" t="s">
        <v>13041</v>
      </c>
      <c r="M221" s="289" t="s">
        <v>13042</v>
      </c>
    </row>
    <row r="222" spans="1:13" ht="14.25" customHeight="1">
      <c r="A222" s="292" t="str">
        <f t="shared" si="16"/>
        <v>Smelter ListE4</v>
      </c>
      <c r="B222" s="292" t="s">
        <v>1262</v>
      </c>
      <c r="C222" s="292" t="s">
        <v>1310</v>
      </c>
      <c r="D222" s="292" t="s">
        <v>480</v>
      </c>
      <c r="E222" s="256" t="s">
        <v>13729</v>
      </c>
      <c r="F222" s="344" t="s">
        <v>14758</v>
      </c>
      <c r="G222" s="292" t="s">
        <v>568</v>
      </c>
      <c r="H222" s="292" t="s">
        <v>1157</v>
      </c>
      <c r="I222" s="292" t="s">
        <v>247</v>
      </c>
      <c r="J222" s="206" t="s">
        <v>13043</v>
      </c>
      <c r="K222" s="286" t="s">
        <v>277</v>
      </c>
      <c r="L222" s="298" t="s">
        <v>186</v>
      </c>
      <c r="M222" s="292" t="s">
        <v>15202</v>
      </c>
    </row>
    <row r="223" spans="1:13" ht="28.5" customHeight="1">
      <c r="A223" s="292" t="str">
        <f t="shared" si="16"/>
        <v>Smelter ListH4</v>
      </c>
      <c r="B223" s="292" t="s">
        <v>1262</v>
      </c>
      <c r="C223" s="292" t="s">
        <v>1312</v>
      </c>
      <c r="D223" s="292" t="s">
        <v>481</v>
      </c>
      <c r="E223" s="256" t="s">
        <v>13726</v>
      </c>
      <c r="F223" s="344" t="s">
        <v>14753</v>
      </c>
      <c r="G223" s="292" t="s">
        <v>569</v>
      </c>
      <c r="H223" s="292" t="s">
        <v>1158</v>
      </c>
      <c r="I223" s="292" t="s">
        <v>248</v>
      </c>
      <c r="J223" s="206" t="s">
        <v>13044</v>
      </c>
      <c r="K223" s="286" t="s">
        <v>278</v>
      </c>
      <c r="L223" s="317" t="s">
        <v>187</v>
      </c>
      <c r="M223" s="292" t="s">
        <v>15198</v>
      </c>
    </row>
    <row r="224" spans="1:13" ht="14.25" customHeight="1">
      <c r="A224" s="292" t="str">
        <f t="shared" si="16"/>
        <v>Smelter ListI4</v>
      </c>
      <c r="B224" s="292" t="s">
        <v>1262</v>
      </c>
      <c r="C224" s="292" t="s">
        <v>1313</v>
      </c>
      <c r="D224" s="292" t="s">
        <v>482</v>
      </c>
      <c r="E224" s="287" t="s">
        <v>13727</v>
      </c>
      <c r="F224" s="344" t="s">
        <v>14754</v>
      </c>
      <c r="G224" s="292" t="s">
        <v>570</v>
      </c>
      <c r="H224" s="292" t="s">
        <v>1159</v>
      </c>
      <c r="I224" s="292" t="s">
        <v>249</v>
      </c>
      <c r="J224" s="206" t="s">
        <v>13045</v>
      </c>
      <c r="K224" s="286" t="s">
        <v>279</v>
      </c>
      <c r="L224" s="317" t="s">
        <v>188</v>
      </c>
      <c r="M224" s="292" t="s">
        <v>15199</v>
      </c>
    </row>
    <row r="225" spans="1:13" ht="28.5">
      <c r="A225" s="292" t="str">
        <f t="shared" si="16"/>
        <v>Smelter ListJ4</v>
      </c>
      <c r="B225" s="292" t="s">
        <v>1262</v>
      </c>
      <c r="C225" s="292" t="s">
        <v>1314</v>
      </c>
      <c r="D225" s="292" t="s">
        <v>923</v>
      </c>
      <c r="E225" s="287" t="s">
        <v>13728</v>
      </c>
      <c r="F225" s="344" t="s">
        <v>14755</v>
      </c>
      <c r="G225" s="292" t="s">
        <v>1160</v>
      </c>
      <c r="H225" s="292" t="s">
        <v>1161</v>
      </c>
      <c r="I225" s="292" t="s">
        <v>250</v>
      </c>
      <c r="J225" s="206" t="s">
        <v>13046</v>
      </c>
      <c r="K225" s="286" t="s">
        <v>113</v>
      </c>
      <c r="L225" s="317" t="s">
        <v>637</v>
      </c>
      <c r="M225" s="292" t="s">
        <v>15200</v>
      </c>
    </row>
    <row r="226" spans="1:13" ht="28.5">
      <c r="A226" s="292" t="str">
        <f t="shared" si="16"/>
        <v>Smelter ListK4</v>
      </c>
      <c r="B226" s="292" t="s">
        <v>1262</v>
      </c>
      <c r="C226" s="292" t="s">
        <v>1315</v>
      </c>
      <c r="D226" s="292" t="s">
        <v>483</v>
      </c>
      <c r="E226" s="256" t="s">
        <v>13730</v>
      </c>
      <c r="F226" s="344" t="s">
        <v>14759</v>
      </c>
      <c r="G226" s="292" t="s">
        <v>571</v>
      </c>
      <c r="H226" s="292" t="s">
        <v>1162</v>
      </c>
      <c r="I226" s="292" t="s">
        <v>251</v>
      </c>
      <c r="J226" s="206" t="s">
        <v>1051</v>
      </c>
      <c r="K226" s="286" t="s">
        <v>1163</v>
      </c>
      <c r="L226" s="317" t="s">
        <v>464</v>
      </c>
      <c r="M226" s="292" t="s">
        <v>15203</v>
      </c>
    </row>
    <row r="227" spans="1:13">
      <c r="A227" s="292" t="str">
        <f t="shared" si="16"/>
        <v>Smelter ListL4</v>
      </c>
      <c r="B227" s="292" t="s">
        <v>1262</v>
      </c>
      <c r="C227" s="292" t="s">
        <v>1316</v>
      </c>
      <c r="D227" s="292" t="s">
        <v>484</v>
      </c>
      <c r="E227" s="256" t="s">
        <v>13731</v>
      </c>
      <c r="F227" s="344" t="s">
        <v>14760</v>
      </c>
      <c r="G227" s="292" t="s">
        <v>572</v>
      </c>
      <c r="H227" s="292" t="s">
        <v>1164</v>
      </c>
      <c r="I227" s="292" t="s">
        <v>252</v>
      </c>
      <c r="J227" s="206" t="s">
        <v>21</v>
      </c>
      <c r="K227" s="286" t="s">
        <v>1165</v>
      </c>
      <c r="L227" s="298" t="s">
        <v>465</v>
      </c>
      <c r="M227" s="292" t="s">
        <v>15204</v>
      </c>
    </row>
    <row r="228" spans="1:13" ht="28.5">
      <c r="A228" s="292" t="str">
        <f t="shared" si="16"/>
        <v>Smelter ListM4</v>
      </c>
      <c r="B228" s="292" t="s">
        <v>1262</v>
      </c>
      <c r="C228" s="292" t="s">
        <v>1317</v>
      </c>
      <c r="D228" s="292" t="s">
        <v>485</v>
      </c>
      <c r="E228" s="256" t="s">
        <v>13732</v>
      </c>
      <c r="F228" s="344" t="s">
        <v>14761</v>
      </c>
      <c r="G228" s="292" t="s">
        <v>573</v>
      </c>
      <c r="H228" s="292" t="s">
        <v>1166</v>
      </c>
      <c r="I228" s="292" t="s">
        <v>253</v>
      </c>
      <c r="J228" s="206" t="s">
        <v>22</v>
      </c>
      <c r="K228" s="286" t="s">
        <v>114</v>
      </c>
      <c r="L228" s="298" t="s">
        <v>189</v>
      </c>
      <c r="M228" s="292" t="s">
        <v>15205</v>
      </c>
    </row>
    <row r="229" spans="1:13" ht="42.75">
      <c r="A229" s="292" t="str">
        <f t="shared" si="16"/>
        <v>Smelter ListN4</v>
      </c>
      <c r="B229" s="292" t="s">
        <v>1262</v>
      </c>
      <c r="C229" s="292" t="s">
        <v>1318</v>
      </c>
      <c r="D229" s="292" t="s">
        <v>512</v>
      </c>
      <c r="E229" s="256" t="s">
        <v>13733</v>
      </c>
      <c r="F229" s="344" t="s">
        <v>14762</v>
      </c>
      <c r="G229" s="292" t="s">
        <v>574</v>
      </c>
      <c r="H229" s="173" t="s">
        <v>395</v>
      </c>
      <c r="I229" s="292" t="s">
        <v>254</v>
      </c>
      <c r="J229" s="206" t="s">
        <v>1376</v>
      </c>
      <c r="K229" s="286" t="s">
        <v>115</v>
      </c>
      <c r="L229" s="298" t="s">
        <v>190</v>
      </c>
      <c r="M229" s="292" t="s">
        <v>15206</v>
      </c>
    </row>
    <row r="230" spans="1:13" ht="42.75">
      <c r="A230" s="292" t="str">
        <f t="shared" si="16"/>
        <v>Smelter ListO4</v>
      </c>
      <c r="B230" s="292" t="s">
        <v>1262</v>
      </c>
      <c r="C230" s="292" t="s">
        <v>1319</v>
      </c>
      <c r="D230" s="292" t="s">
        <v>1015</v>
      </c>
      <c r="E230" s="256" t="s">
        <v>13734</v>
      </c>
      <c r="F230" s="344" t="s">
        <v>14763</v>
      </c>
      <c r="G230" s="292" t="s">
        <v>575</v>
      </c>
      <c r="H230" s="292" t="s">
        <v>396</v>
      </c>
      <c r="I230" s="292" t="s">
        <v>255</v>
      </c>
      <c r="J230" s="206" t="s">
        <v>1393</v>
      </c>
      <c r="K230" s="286" t="s">
        <v>116</v>
      </c>
      <c r="L230" s="298" t="s">
        <v>191</v>
      </c>
      <c r="M230" s="292" t="s">
        <v>15207</v>
      </c>
    </row>
    <row r="231" spans="1:13" ht="57">
      <c r="A231" s="292" t="str">
        <f t="shared" si="16"/>
        <v>Smelter ListP4</v>
      </c>
      <c r="B231" s="292" t="s">
        <v>1262</v>
      </c>
      <c r="C231" s="292" t="s">
        <v>502</v>
      </c>
      <c r="D231" s="292" t="s">
        <v>511</v>
      </c>
      <c r="E231" s="256" t="s">
        <v>13735</v>
      </c>
      <c r="F231" s="344" t="s">
        <v>14764</v>
      </c>
      <c r="G231" s="292" t="s">
        <v>576</v>
      </c>
      <c r="H231" s="292" t="s">
        <v>14906</v>
      </c>
      <c r="I231" s="292" t="s">
        <v>256</v>
      </c>
      <c r="J231" s="206" t="s">
        <v>1377</v>
      </c>
      <c r="K231" s="286" t="s">
        <v>117</v>
      </c>
      <c r="L231" s="298" t="s">
        <v>192</v>
      </c>
      <c r="M231" s="292" t="s">
        <v>15208</v>
      </c>
    </row>
    <row r="232" spans="1:13" ht="28.5">
      <c r="A232" s="292" t="str">
        <f t="shared" si="16"/>
        <v>Smelter ListQ4</v>
      </c>
      <c r="B232" s="292" t="s">
        <v>1262</v>
      </c>
      <c r="C232" s="292" t="s">
        <v>510</v>
      </c>
      <c r="D232" s="292" t="s">
        <v>858</v>
      </c>
      <c r="E232" s="256" t="s">
        <v>886</v>
      </c>
      <c r="F232" s="344" t="s">
        <v>14728</v>
      </c>
      <c r="G232" s="292" t="s">
        <v>946</v>
      </c>
      <c r="H232" s="292" t="s">
        <v>947</v>
      </c>
      <c r="I232" s="292" t="s">
        <v>948</v>
      </c>
      <c r="J232" s="206" t="s">
        <v>1050</v>
      </c>
      <c r="K232" s="286" t="s">
        <v>949</v>
      </c>
      <c r="L232" s="298" t="s">
        <v>461</v>
      </c>
      <c r="M232" s="292" t="s">
        <v>15172</v>
      </c>
    </row>
    <row r="233" spans="1:13" ht="42.75">
      <c r="A233" s="292" t="str">
        <f t="shared" si="16"/>
        <v>Smelter ListJ2</v>
      </c>
      <c r="B233" s="292" t="s">
        <v>1262</v>
      </c>
      <c r="C233" s="292" t="s">
        <v>848</v>
      </c>
      <c r="D233" s="292" t="s">
        <v>13511</v>
      </c>
      <c r="E233" s="292" t="s">
        <v>14543</v>
      </c>
      <c r="F233" s="344" t="s">
        <v>14765</v>
      </c>
      <c r="G233" s="292" t="s">
        <v>14847</v>
      </c>
      <c r="H233" s="292" t="s">
        <v>15433</v>
      </c>
      <c r="I233" s="292" t="s">
        <v>15434</v>
      </c>
      <c r="J233" s="206" t="s">
        <v>15435</v>
      </c>
      <c r="K233" s="286" t="s">
        <v>13595</v>
      </c>
      <c r="L233" s="298" t="s">
        <v>15436</v>
      </c>
      <c r="M233" s="292" t="s">
        <v>15209</v>
      </c>
    </row>
    <row r="234" spans="1:13" ht="42.75">
      <c r="A234" s="292" t="str">
        <f t="shared" si="16"/>
        <v>Smelter ListB2</v>
      </c>
      <c r="B234" s="292" t="s">
        <v>1262</v>
      </c>
      <c r="C234" s="292" t="s">
        <v>1018</v>
      </c>
      <c r="D234" s="318" t="s">
        <v>2558</v>
      </c>
      <c r="E234" s="292" t="s">
        <v>14544</v>
      </c>
      <c r="F234" s="344" t="s">
        <v>14766</v>
      </c>
      <c r="G234" s="292" t="s">
        <v>14848</v>
      </c>
      <c r="H234" s="292" t="s">
        <v>2563</v>
      </c>
      <c r="I234" s="292" t="s">
        <v>2565</v>
      </c>
      <c r="J234" s="292" t="s">
        <v>2567</v>
      </c>
      <c r="K234" s="295" t="s">
        <v>2569</v>
      </c>
      <c r="L234" s="306" t="s">
        <v>15075</v>
      </c>
      <c r="M234" s="292" t="s">
        <v>15210</v>
      </c>
    </row>
    <row r="235" spans="1:13" ht="409.5">
      <c r="A235" s="292" t="str">
        <f t="shared" si="16"/>
        <v>Smelter ListB3</v>
      </c>
      <c r="B235" s="292" t="s">
        <v>1262</v>
      </c>
      <c r="C235" s="292" t="s">
        <v>972</v>
      </c>
      <c r="D235" s="319" t="s">
        <v>13619</v>
      </c>
      <c r="E235" s="292" t="s">
        <v>14545</v>
      </c>
      <c r="F235" s="339" t="s">
        <v>15429</v>
      </c>
      <c r="G235" s="289" t="s">
        <v>14849</v>
      </c>
      <c r="H235" s="300" t="s">
        <v>15430</v>
      </c>
      <c r="I235" s="289" t="s">
        <v>15431</v>
      </c>
      <c r="J235" s="289" t="s">
        <v>13823</v>
      </c>
      <c r="K235" s="301" t="s">
        <v>15022</v>
      </c>
      <c r="L235" s="302" t="s">
        <v>15076</v>
      </c>
      <c r="M235" s="289" t="s">
        <v>15432</v>
      </c>
    </row>
    <row r="236" spans="1:13">
      <c r="A236" s="292" t="str">
        <f t="shared" si="16"/>
        <v>Smelter ListF4</v>
      </c>
      <c r="B236" s="292" t="s">
        <v>1262</v>
      </c>
      <c r="C236" s="292" t="s">
        <v>1320</v>
      </c>
      <c r="D236" s="292" t="s">
        <v>478</v>
      </c>
      <c r="E236" s="292" t="s">
        <v>14546</v>
      </c>
      <c r="F236" s="344" t="s">
        <v>14667</v>
      </c>
      <c r="G236" s="292" t="s">
        <v>605</v>
      </c>
      <c r="H236" s="292" t="s">
        <v>391</v>
      </c>
      <c r="I236" s="292" t="s">
        <v>257</v>
      </c>
      <c r="J236" s="206" t="s">
        <v>1191</v>
      </c>
      <c r="K236" s="286" t="s">
        <v>118</v>
      </c>
      <c r="L236" s="298" t="s">
        <v>73</v>
      </c>
      <c r="M236" s="292" t="s">
        <v>15211</v>
      </c>
    </row>
    <row r="237" spans="1:13" ht="28.5">
      <c r="A237" s="292" t="str">
        <f t="shared" si="16"/>
        <v>Smelter ListG4</v>
      </c>
      <c r="B237" s="292" t="s">
        <v>1262</v>
      </c>
      <c r="C237" s="292" t="s">
        <v>1311</v>
      </c>
      <c r="D237" s="292" t="s">
        <v>479</v>
      </c>
      <c r="E237" s="292" t="s">
        <v>13725</v>
      </c>
      <c r="F237" s="344" t="s">
        <v>14752</v>
      </c>
      <c r="G237" s="292" t="s">
        <v>577</v>
      </c>
      <c r="H237" s="292" t="s">
        <v>397</v>
      </c>
      <c r="I237" s="292" t="s">
        <v>258</v>
      </c>
      <c r="J237" s="206" t="s">
        <v>1378</v>
      </c>
      <c r="K237" s="286" t="s">
        <v>119</v>
      </c>
      <c r="L237" s="298" t="s">
        <v>74</v>
      </c>
      <c r="M237" s="292" t="s">
        <v>15197</v>
      </c>
    </row>
    <row r="238" spans="1:13" ht="28.5">
      <c r="A238" s="292" t="str">
        <f t="shared" si="16"/>
        <v>Smelter ListAH5</v>
      </c>
      <c r="B238" s="292" t="s">
        <v>1262</v>
      </c>
      <c r="C238" s="292" t="s">
        <v>12741</v>
      </c>
      <c r="D238" s="292" t="s">
        <v>498</v>
      </c>
      <c r="E238" s="292" t="s">
        <v>13714</v>
      </c>
      <c r="F238" s="344" t="s">
        <v>14733</v>
      </c>
      <c r="G238" s="292" t="s">
        <v>564</v>
      </c>
      <c r="H238" s="292" t="s">
        <v>388</v>
      </c>
      <c r="I238" s="292" t="s">
        <v>240</v>
      </c>
      <c r="J238" s="292" t="s">
        <v>17</v>
      </c>
      <c r="K238" s="286" t="s">
        <v>272</v>
      </c>
      <c r="L238" s="298" t="s">
        <v>182</v>
      </c>
      <c r="M238" s="292" t="s">
        <v>15178</v>
      </c>
    </row>
    <row r="239" spans="1:13" ht="28.5">
      <c r="A239" s="292" t="str">
        <f t="shared" si="16"/>
        <v>Smelter ListAH6</v>
      </c>
      <c r="B239" s="292" t="s">
        <v>1262</v>
      </c>
      <c r="C239" s="292" t="s">
        <v>12742</v>
      </c>
      <c r="D239" s="292" t="s">
        <v>499</v>
      </c>
      <c r="E239" s="292" t="s">
        <v>13715</v>
      </c>
      <c r="F239" s="344" t="s">
        <v>14734</v>
      </c>
      <c r="G239" s="292" t="s">
        <v>565</v>
      </c>
      <c r="H239" s="292" t="s">
        <v>499</v>
      </c>
      <c r="I239" s="292" t="s">
        <v>241</v>
      </c>
      <c r="J239" s="292" t="s">
        <v>18</v>
      </c>
      <c r="K239" s="286" t="s">
        <v>499</v>
      </c>
      <c r="L239" s="298" t="s">
        <v>183</v>
      </c>
      <c r="M239" s="292" t="s">
        <v>15179</v>
      </c>
    </row>
    <row r="240" spans="1:13" ht="28.5">
      <c r="A240" s="292" t="str">
        <f t="shared" si="16"/>
        <v>Smelter ListAH7</v>
      </c>
      <c r="B240" s="292" t="s">
        <v>1262</v>
      </c>
      <c r="C240" s="292" t="s">
        <v>12743</v>
      </c>
      <c r="D240" s="292" t="s">
        <v>500</v>
      </c>
      <c r="E240" s="292" t="s">
        <v>13716</v>
      </c>
      <c r="F240" s="344" t="s">
        <v>14735</v>
      </c>
      <c r="G240" s="292" t="s">
        <v>566</v>
      </c>
      <c r="H240" s="292" t="s">
        <v>389</v>
      </c>
      <c r="I240" s="292" t="s">
        <v>242</v>
      </c>
      <c r="J240" s="292" t="s">
        <v>19</v>
      </c>
      <c r="K240" s="286" t="s">
        <v>273</v>
      </c>
      <c r="L240" s="298" t="s">
        <v>184</v>
      </c>
      <c r="M240" s="292" t="s">
        <v>15180</v>
      </c>
    </row>
    <row r="241" spans="1:13" ht="57">
      <c r="A241" s="292" t="str">
        <f t="shared" si="16"/>
        <v>CheckerA1</v>
      </c>
      <c r="B241" s="292" t="s">
        <v>1263</v>
      </c>
      <c r="C241" s="292" t="s">
        <v>647</v>
      </c>
      <c r="D241" s="292" t="s">
        <v>13487</v>
      </c>
      <c r="E241" s="292" t="s">
        <v>14547</v>
      </c>
      <c r="F241" s="344" t="s">
        <v>14767</v>
      </c>
      <c r="G241" s="292" t="s">
        <v>1167</v>
      </c>
      <c r="H241" s="292" t="s">
        <v>398</v>
      </c>
      <c r="I241" s="292" t="s">
        <v>259</v>
      </c>
      <c r="J241" s="206" t="s">
        <v>1394</v>
      </c>
      <c r="K241" s="286" t="s">
        <v>1168</v>
      </c>
      <c r="L241" s="298" t="s">
        <v>1342</v>
      </c>
      <c r="M241" s="292" t="s">
        <v>15212</v>
      </c>
    </row>
    <row r="242" spans="1:13">
      <c r="A242" s="292" t="str">
        <f t="shared" si="16"/>
        <v>CheckerD1</v>
      </c>
      <c r="B242" s="292" t="s">
        <v>1263</v>
      </c>
      <c r="C242" s="292" t="s">
        <v>1321</v>
      </c>
      <c r="D242" s="292" t="s">
        <v>922</v>
      </c>
      <c r="E242" s="292" t="s">
        <v>14548</v>
      </c>
      <c r="F242" s="344" t="s">
        <v>14768</v>
      </c>
      <c r="G242" s="292" t="s">
        <v>1169</v>
      </c>
      <c r="H242" s="292" t="s">
        <v>1170</v>
      </c>
      <c r="I242" s="292" t="s">
        <v>260</v>
      </c>
      <c r="J242" s="292" t="s">
        <v>1395</v>
      </c>
      <c r="K242" s="286" t="s">
        <v>1171</v>
      </c>
      <c r="L242" s="298" t="s">
        <v>1343</v>
      </c>
      <c r="M242" s="292" t="s">
        <v>15213</v>
      </c>
    </row>
    <row r="243" spans="1:13">
      <c r="A243" s="292" t="str">
        <f t="shared" si="16"/>
        <v>CheckerA3</v>
      </c>
      <c r="B243" s="292" t="s">
        <v>1263</v>
      </c>
      <c r="C243" s="292" t="s">
        <v>649</v>
      </c>
      <c r="D243" s="292" t="s">
        <v>900</v>
      </c>
      <c r="E243" s="292" t="s">
        <v>14549</v>
      </c>
      <c r="F243" s="344" t="s">
        <v>14769</v>
      </c>
      <c r="G243" s="292" t="s">
        <v>1172</v>
      </c>
      <c r="H243" s="292" t="s">
        <v>1173</v>
      </c>
      <c r="I243" s="292" t="s">
        <v>1174</v>
      </c>
      <c r="J243" s="292" t="s">
        <v>1175</v>
      </c>
      <c r="K243" s="286" t="s">
        <v>1176</v>
      </c>
      <c r="L243" s="298" t="s">
        <v>1344</v>
      </c>
      <c r="M243" s="292" t="s">
        <v>15214</v>
      </c>
    </row>
    <row r="244" spans="1:13">
      <c r="A244" s="292" t="str">
        <f t="shared" si="16"/>
        <v>CheckerB3</v>
      </c>
      <c r="B244" s="292" t="s">
        <v>1263</v>
      </c>
      <c r="C244" s="292" t="s">
        <v>972</v>
      </c>
      <c r="D244" s="292" t="s">
        <v>901</v>
      </c>
      <c r="E244" s="292" t="s">
        <v>14550</v>
      </c>
      <c r="F244" s="344" t="s">
        <v>885</v>
      </c>
      <c r="G244" s="292" t="s">
        <v>1177</v>
      </c>
      <c r="H244" s="292" t="s">
        <v>1178</v>
      </c>
      <c r="I244" s="292" t="s">
        <v>1179</v>
      </c>
      <c r="J244" s="292" t="s">
        <v>1180</v>
      </c>
      <c r="K244" s="286" t="s">
        <v>1181</v>
      </c>
      <c r="L244" s="298" t="s">
        <v>1345</v>
      </c>
      <c r="M244" s="292" t="s">
        <v>15215</v>
      </c>
    </row>
    <row r="245" spans="1:13">
      <c r="A245" s="292" t="str">
        <f t="shared" si="16"/>
        <v>CheckerC3</v>
      </c>
      <c r="B245" s="292" t="s">
        <v>1263</v>
      </c>
      <c r="C245" s="292" t="s">
        <v>993</v>
      </c>
      <c r="D245" s="292" t="s">
        <v>919</v>
      </c>
      <c r="E245" s="292" t="s">
        <v>14551</v>
      </c>
      <c r="F245" s="344" t="s">
        <v>14770</v>
      </c>
      <c r="G245" s="292" t="s">
        <v>1182</v>
      </c>
      <c r="H245" s="292" t="s">
        <v>1183</v>
      </c>
      <c r="I245" s="292" t="s">
        <v>1184</v>
      </c>
      <c r="J245" s="292" t="s">
        <v>1185</v>
      </c>
      <c r="K245" s="286" t="s">
        <v>1184</v>
      </c>
      <c r="L245" s="298" t="s">
        <v>1346</v>
      </c>
      <c r="M245" s="292" t="s">
        <v>15216</v>
      </c>
    </row>
    <row r="246" spans="1:13">
      <c r="A246" s="292" t="str">
        <f t="shared" si="16"/>
        <v>CheckerD3</v>
      </c>
      <c r="B246" s="292" t="s">
        <v>1263</v>
      </c>
      <c r="C246" s="292" t="s">
        <v>1322</v>
      </c>
      <c r="D246" s="292" t="s">
        <v>920</v>
      </c>
      <c r="E246" s="292" t="s">
        <v>14552</v>
      </c>
      <c r="F246" s="344" t="s">
        <v>14771</v>
      </c>
      <c r="G246" s="292" t="s">
        <v>833</v>
      </c>
      <c r="H246" s="292" t="s">
        <v>834</v>
      </c>
      <c r="I246" s="292" t="s">
        <v>261</v>
      </c>
      <c r="J246" s="292" t="s">
        <v>842</v>
      </c>
      <c r="K246" s="286" t="s">
        <v>835</v>
      </c>
      <c r="L246" s="298" t="s">
        <v>13803</v>
      </c>
      <c r="M246" s="292" t="s">
        <v>15217</v>
      </c>
    </row>
    <row r="247" spans="1:13" ht="32.25" customHeight="1">
      <c r="A247" s="292" t="s">
        <v>1465</v>
      </c>
      <c r="B247" s="292" t="s">
        <v>1263</v>
      </c>
      <c r="C247" s="292" t="s">
        <v>1464</v>
      </c>
      <c r="D247" s="292" t="s">
        <v>1466</v>
      </c>
      <c r="E247" s="292" t="s">
        <v>14553</v>
      </c>
      <c r="F247" s="344" t="s">
        <v>2224</v>
      </c>
      <c r="G247" s="292" t="s">
        <v>2225</v>
      </c>
      <c r="H247" s="292" t="s">
        <v>2226</v>
      </c>
      <c r="I247" s="292" t="s">
        <v>2227</v>
      </c>
      <c r="J247" s="292" t="s">
        <v>2228</v>
      </c>
      <c r="K247" s="295" t="s">
        <v>2229</v>
      </c>
      <c r="L247" s="306" t="s">
        <v>2230</v>
      </c>
      <c r="M247" s="292" t="s">
        <v>15218</v>
      </c>
    </row>
    <row r="248" spans="1:13" ht="32.25" customHeight="1">
      <c r="A248" s="292" t="str">
        <f>B248&amp;C248</f>
        <v>CheckerB63</v>
      </c>
      <c r="B248" s="292" t="s">
        <v>1263</v>
      </c>
      <c r="C248" s="292" t="s">
        <v>1902</v>
      </c>
      <c r="D248" s="292" t="s">
        <v>1466</v>
      </c>
      <c r="E248" s="292" t="s">
        <v>14553</v>
      </c>
      <c r="F248" s="344" t="s">
        <v>2224</v>
      </c>
      <c r="G248" s="292" t="s">
        <v>2225</v>
      </c>
      <c r="H248" s="292" t="s">
        <v>2226</v>
      </c>
      <c r="I248" s="292" t="s">
        <v>2227</v>
      </c>
      <c r="J248" s="292" t="s">
        <v>2228</v>
      </c>
      <c r="K248" s="295" t="s">
        <v>2229</v>
      </c>
      <c r="L248" s="306" t="s">
        <v>2230</v>
      </c>
      <c r="M248" s="292" t="s">
        <v>15218</v>
      </c>
    </row>
    <row r="249" spans="1:13" ht="32.25" customHeight="1">
      <c r="A249" s="292" t="str">
        <f>B249&amp;C249</f>
        <v>CheckerB64</v>
      </c>
      <c r="B249" s="292" t="s">
        <v>1263</v>
      </c>
      <c r="C249" s="292" t="s">
        <v>1903</v>
      </c>
      <c r="D249" s="292" t="s">
        <v>1466</v>
      </c>
      <c r="E249" s="292" t="s">
        <v>14553</v>
      </c>
      <c r="F249" s="344" t="s">
        <v>2224</v>
      </c>
      <c r="G249" s="292" t="s">
        <v>2225</v>
      </c>
      <c r="H249" s="292" t="s">
        <v>2226</v>
      </c>
      <c r="I249" s="292" t="s">
        <v>2227</v>
      </c>
      <c r="J249" s="292" t="s">
        <v>2228</v>
      </c>
      <c r="K249" s="295" t="s">
        <v>2229</v>
      </c>
      <c r="L249" s="306" t="s">
        <v>2230</v>
      </c>
      <c r="M249" s="292" t="s">
        <v>15218</v>
      </c>
    </row>
    <row r="250" spans="1:13" ht="32.25" customHeight="1">
      <c r="A250" s="292" t="str">
        <f>B250&amp;C250</f>
        <v>CheckerB65</v>
      </c>
      <c r="B250" s="292" t="s">
        <v>1263</v>
      </c>
      <c r="C250" s="292" t="s">
        <v>1904</v>
      </c>
      <c r="D250" s="292" t="s">
        <v>1466</v>
      </c>
      <c r="E250" s="292" t="s">
        <v>14553</v>
      </c>
      <c r="F250" s="344" t="s">
        <v>2224</v>
      </c>
      <c r="G250" s="292" t="s">
        <v>2225</v>
      </c>
      <c r="H250" s="292" t="s">
        <v>2226</v>
      </c>
      <c r="I250" s="292" t="s">
        <v>2227</v>
      </c>
      <c r="J250" s="292" t="s">
        <v>2228</v>
      </c>
      <c r="K250" s="295" t="s">
        <v>2229</v>
      </c>
      <c r="L250" s="306" t="s">
        <v>2230</v>
      </c>
      <c r="M250" s="292" t="s">
        <v>15218</v>
      </c>
    </row>
    <row r="251" spans="1:13" ht="32.25" customHeight="1">
      <c r="A251" s="292" t="s">
        <v>1484</v>
      </c>
      <c r="B251" s="292" t="s">
        <v>1263</v>
      </c>
      <c r="C251" s="292" t="s">
        <v>1483</v>
      </c>
      <c r="D251" s="292" t="s">
        <v>1485</v>
      </c>
      <c r="E251" s="292" t="s">
        <v>14554</v>
      </c>
      <c r="F251" s="344" t="s">
        <v>1933</v>
      </c>
      <c r="G251" s="292" t="s">
        <v>1934</v>
      </c>
      <c r="H251" s="292" t="s">
        <v>1935</v>
      </c>
      <c r="I251" s="292" t="s">
        <v>1936</v>
      </c>
      <c r="J251" s="292" t="s">
        <v>1937</v>
      </c>
      <c r="K251" s="295" t="s">
        <v>1485</v>
      </c>
      <c r="L251" s="306" t="s">
        <v>1938</v>
      </c>
      <c r="M251" s="292" t="s">
        <v>2599</v>
      </c>
    </row>
    <row r="252" spans="1:13" ht="28.5">
      <c r="A252" s="292" t="s">
        <v>1467</v>
      </c>
      <c r="B252" s="292" t="s">
        <v>1263</v>
      </c>
      <c r="C252" s="292" t="s">
        <v>1314</v>
      </c>
      <c r="D252" s="292" t="s">
        <v>1557</v>
      </c>
      <c r="E252" s="292" t="s">
        <v>14555</v>
      </c>
      <c r="F252" s="344" t="s">
        <v>1939</v>
      </c>
      <c r="G252" s="292" t="s">
        <v>1940</v>
      </c>
      <c r="H252" s="292" t="s">
        <v>1941</v>
      </c>
      <c r="I252" s="292" t="s">
        <v>1942</v>
      </c>
      <c r="J252" s="292" t="s">
        <v>1943</v>
      </c>
      <c r="K252" s="295" t="s">
        <v>1944</v>
      </c>
      <c r="L252" s="306" t="s">
        <v>1945</v>
      </c>
      <c r="M252" s="292" t="s">
        <v>15219</v>
      </c>
    </row>
    <row r="253" spans="1:13" ht="42.75">
      <c r="A253" s="292" t="s">
        <v>1486</v>
      </c>
      <c r="B253" s="292" t="s">
        <v>1263</v>
      </c>
      <c r="C253" s="292" t="s">
        <v>1468</v>
      </c>
      <c r="D253" s="292" t="s">
        <v>1556</v>
      </c>
      <c r="E253" s="292" t="s">
        <v>14556</v>
      </c>
      <c r="F253" s="344" t="s">
        <v>1946</v>
      </c>
      <c r="G253" s="292" t="s">
        <v>1947</v>
      </c>
      <c r="H253" s="292" t="s">
        <v>1948</v>
      </c>
      <c r="I253" s="292" t="s">
        <v>1949</v>
      </c>
      <c r="J253" s="292" t="s">
        <v>1950</v>
      </c>
      <c r="K253" s="295" t="s">
        <v>1951</v>
      </c>
      <c r="L253" s="306" t="s">
        <v>1952</v>
      </c>
      <c r="M253" s="292" t="s">
        <v>15220</v>
      </c>
    </row>
    <row r="254" spans="1:13" ht="28.5">
      <c r="A254" s="292" t="s">
        <v>1530</v>
      </c>
      <c r="B254" s="292" t="s">
        <v>1263</v>
      </c>
      <c r="C254" s="292" t="s">
        <v>1469</v>
      </c>
      <c r="D254" s="292" t="s">
        <v>1562</v>
      </c>
      <c r="E254" s="292" t="s">
        <v>14557</v>
      </c>
      <c r="F254" s="344" t="s">
        <v>1953</v>
      </c>
      <c r="G254" s="292" t="s">
        <v>1954</v>
      </c>
      <c r="H254" s="292" t="s">
        <v>1955</v>
      </c>
      <c r="I254" s="292" t="s">
        <v>1956</v>
      </c>
      <c r="J254" s="292" t="s">
        <v>1957</v>
      </c>
      <c r="K254" s="295" t="s">
        <v>1958</v>
      </c>
      <c r="L254" s="306" t="s">
        <v>1959</v>
      </c>
      <c r="M254" s="292" t="s">
        <v>15221</v>
      </c>
    </row>
    <row r="255" spans="1:13" ht="28.5">
      <c r="A255" s="292" t="s">
        <v>1531</v>
      </c>
      <c r="B255" s="292" t="s">
        <v>1263</v>
      </c>
      <c r="C255" s="292" t="s">
        <v>1470</v>
      </c>
      <c r="D255" s="292" t="s">
        <v>1511</v>
      </c>
      <c r="E255" s="292" t="s">
        <v>14558</v>
      </c>
      <c r="F255" s="344" t="s">
        <v>1960</v>
      </c>
      <c r="G255" s="292" t="s">
        <v>1961</v>
      </c>
      <c r="H255" s="292" t="s">
        <v>1962</v>
      </c>
      <c r="I255" s="292" t="s">
        <v>1963</v>
      </c>
      <c r="J255" s="292" t="s">
        <v>1964</v>
      </c>
      <c r="K255" s="295" t="s">
        <v>1965</v>
      </c>
      <c r="L255" s="306" t="s">
        <v>1966</v>
      </c>
      <c r="M255" s="292" t="s">
        <v>15222</v>
      </c>
    </row>
    <row r="256" spans="1:13" ht="42.75">
      <c r="A256" s="292" t="s">
        <v>1540</v>
      </c>
      <c r="B256" s="292" t="s">
        <v>1263</v>
      </c>
      <c r="C256" s="292" t="s">
        <v>1471</v>
      </c>
      <c r="D256" s="292" t="s">
        <v>2593</v>
      </c>
      <c r="E256" s="292" t="s">
        <v>14559</v>
      </c>
      <c r="F256" s="344" t="s">
        <v>2602</v>
      </c>
      <c r="G256" s="292" t="s">
        <v>2604</v>
      </c>
      <c r="H256" s="292" t="s">
        <v>2607</v>
      </c>
      <c r="I256" s="292" t="s">
        <v>2610</v>
      </c>
      <c r="J256" s="292" t="s">
        <v>2613</v>
      </c>
      <c r="K256" s="295" t="s">
        <v>2616</v>
      </c>
      <c r="L256" s="306" t="s">
        <v>2619</v>
      </c>
      <c r="M256" s="292" t="s">
        <v>2622</v>
      </c>
    </row>
    <row r="257" spans="1:13" ht="28.5">
      <c r="A257" s="292" t="s">
        <v>1541</v>
      </c>
      <c r="B257" s="292" t="s">
        <v>1263</v>
      </c>
      <c r="C257" s="292" t="s">
        <v>1472</v>
      </c>
      <c r="D257" s="292" t="s">
        <v>1512</v>
      </c>
      <c r="E257" s="292" t="s">
        <v>14560</v>
      </c>
      <c r="F257" s="344" t="s">
        <v>1967</v>
      </c>
      <c r="G257" s="292" t="s">
        <v>1968</v>
      </c>
      <c r="H257" s="292" t="s">
        <v>1969</v>
      </c>
      <c r="I257" s="292" t="s">
        <v>1970</v>
      </c>
      <c r="J257" s="292" t="s">
        <v>1971</v>
      </c>
      <c r="K257" s="295" t="s">
        <v>1972</v>
      </c>
      <c r="L257" s="306" t="s">
        <v>1973</v>
      </c>
      <c r="M257" s="292" t="s">
        <v>15223</v>
      </c>
    </row>
    <row r="258" spans="1:13" ht="42.75">
      <c r="A258" s="292" t="s">
        <v>1542</v>
      </c>
      <c r="B258" s="292" t="s">
        <v>1263</v>
      </c>
      <c r="C258" s="292" t="s">
        <v>1473</v>
      </c>
      <c r="D258" s="292" t="s">
        <v>1513</v>
      </c>
      <c r="E258" s="292" t="s">
        <v>14561</v>
      </c>
      <c r="F258" s="344" t="s">
        <v>1974</v>
      </c>
      <c r="G258" s="292" t="s">
        <v>1975</v>
      </c>
      <c r="H258" s="292" t="s">
        <v>1976</v>
      </c>
      <c r="I258" s="292" t="s">
        <v>1977</v>
      </c>
      <c r="J258" s="292" t="s">
        <v>1978</v>
      </c>
      <c r="K258" s="295" t="s">
        <v>1979</v>
      </c>
      <c r="L258" s="306" t="s">
        <v>1980</v>
      </c>
      <c r="M258" s="292" t="s">
        <v>15224</v>
      </c>
    </row>
    <row r="259" spans="1:13" ht="57">
      <c r="A259" s="292" t="s">
        <v>1543</v>
      </c>
      <c r="B259" s="292" t="s">
        <v>1263</v>
      </c>
      <c r="C259" s="292" t="s">
        <v>1474</v>
      </c>
      <c r="D259" s="292" t="s">
        <v>1514</v>
      </c>
      <c r="E259" s="292" t="s">
        <v>14562</v>
      </c>
      <c r="F259" s="344" t="s">
        <v>2601</v>
      </c>
      <c r="G259" s="292" t="s">
        <v>2605</v>
      </c>
      <c r="H259" s="292" t="s">
        <v>2606</v>
      </c>
      <c r="I259" s="292" t="s">
        <v>14964</v>
      </c>
      <c r="J259" s="292" t="s">
        <v>2612</v>
      </c>
      <c r="K259" s="295" t="s">
        <v>2617</v>
      </c>
      <c r="L259" s="306" t="s">
        <v>2618</v>
      </c>
      <c r="M259" s="292" t="s">
        <v>2623</v>
      </c>
    </row>
    <row r="260" spans="1:13" ht="42.75">
      <c r="A260" s="292" t="s">
        <v>1544</v>
      </c>
      <c r="B260" s="292" t="s">
        <v>1263</v>
      </c>
      <c r="C260" s="292" t="s">
        <v>1475</v>
      </c>
      <c r="D260" s="292" t="s">
        <v>1487</v>
      </c>
      <c r="E260" s="292" t="s">
        <v>14563</v>
      </c>
      <c r="F260" s="344" t="s">
        <v>1981</v>
      </c>
      <c r="G260" s="292" t="s">
        <v>1982</v>
      </c>
      <c r="H260" s="292" t="s">
        <v>1983</v>
      </c>
      <c r="I260" s="292" t="s">
        <v>1984</v>
      </c>
      <c r="J260" s="292" t="s">
        <v>1985</v>
      </c>
      <c r="K260" s="295" t="s">
        <v>1986</v>
      </c>
      <c r="L260" s="306" t="s">
        <v>1987</v>
      </c>
      <c r="M260" s="292" t="s">
        <v>15225</v>
      </c>
    </row>
    <row r="261" spans="1:13" ht="42.75">
      <c r="A261" s="292" t="s">
        <v>14437</v>
      </c>
      <c r="B261" s="292" t="s">
        <v>1263</v>
      </c>
      <c r="C261" s="292" t="s">
        <v>14436</v>
      </c>
      <c r="D261" s="292" t="s">
        <v>1558</v>
      </c>
      <c r="E261" s="292" t="s">
        <v>14564</v>
      </c>
      <c r="F261" s="344" t="s">
        <v>1988</v>
      </c>
      <c r="G261" s="292" t="s">
        <v>1989</v>
      </c>
      <c r="H261" s="292" t="s">
        <v>1990</v>
      </c>
      <c r="I261" s="292" t="s">
        <v>1991</v>
      </c>
      <c r="J261" s="292" t="s">
        <v>1992</v>
      </c>
      <c r="K261" s="295" t="s">
        <v>1993</v>
      </c>
      <c r="L261" s="306" t="s">
        <v>1994</v>
      </c>
      <c r="M261" s="292" t="s">
        <v>15226</v>
      </c>
    </row>
    <row r="262" spans="1:13" ht="42.75">
      <c r="A262" s="292" t="s">
        <v>1545</v>
      </c>
      <c r="B262" s="292" t="s">
        <v>1263</v>
      </c>
      <c r="C262" s="292" t="s">
        <v>1476</v>
      </c>
      <c r="D262" s="292" t="s">
        <v>1559</v>
      </c>
      <c r="E262" s="292" t="s">
        <v>14565</v>
      </c>
      <c r="F262" s="344" t="s">
        <v>1995</v>
      </c>
      <c r="G262" s="292" t="s">
        <v>1996</v>
      </c>
      <c r="H262" s="292" t="s">
        <v>1997</v>
      </c>
      <c r="I262" s="292" t="s">
        <v>1998</v>
      </c>
      <c r="J262" s="292" t="s">
        <v>1999</v>
      </c>
      <c r="K262" s="295" t="s">
        <v>2000</v>
      </c>
      <c r="L262" s="306" t="s">
        <v>2001</v>
      </c>
      <c r="M262" s="292" t="s">
        <v>15227</v>
      </c>
    </row>
    <row r="263" spans="1:13" ht="42.75">
      <c r="A263" s="292" t="s">
        <v>1546</v>
      </c>
      <c r="B263" s="292" t="s">
        <v>1263</v>
      </c>
      <c r="C263" s="292" t="s">
        <v>1477</v>
      </c>
      <c r="D263" s="292" t="s">
        <v>1560</v>
      </c>
      <c r="E263" s="292" t="s">
        <v>14566</v>
      </c>
      <c r="F263" s="344" t="s">
        <v>2002</v>
      </c>
      <c r="G263" s="292" t="s">
        <v>2003</v>
      </c>
      <c r="H263" s="292" t="s">
        <v>2004</v>
      </c>
      <c r="I263" s="292" t="s">
        <v>2005</v>
      </c>
      <c r="J263" s="292" t="s">
        <v>2006</v>
      </c>
      <c r="K263" s="295" t="s">
        <v>2007</v>
      </c>
      <c r="L263" s="306" t="s">
        <v>2008</v>
      </c>
      <c r="M263" s="292" t="s">
        <v>15228</v>
      </c>
    </row>
    <row r="264" spans="1:13" ht="42.75">
      <c r="A264" s="292" t="s">
        <v>1547</v>
      </c>
      <c r="B264" s="292" t="s">
        <v>1263</v>
      </c>
      <c r="C264" s="292" t="s">
        <v>1478</v>
      </c>
      <c r="D264" s="292" t="s">
        <v>1561</v>
      </c>
      <c r="E264" s="292" t="s">
        <v>14567</v>
      </c>
      <c r="F264" s="344" t="s">
        <v>2009</v>
      </c>
      <c r="G264" s="292" t="s">
        <v>2010</v>
      </c>
      <c r="H264" s="292" t="s">
        <v>2011</v>
      </c>
      <c r="I264" s="292" t="s">
        <v>2012</v>
      </c>
      <c r="J264" s="292" t="s">
        <v>2013</v>
      </c>
      <c r="K264" s="295" t="s">
        <v>2014</v>
      </c>
      <c r="L264" s="306" t="s">
        <v>2015</v>
      </c>
      <c r="M264" s="292" t="s">
        <v>15229</v>
      </c>
    </row>
    <row r="265" spans="1:13" ht="57">
      <c r="A265" s="292" t="s">
        <v>14440</v>
      </c>
      <c r="B265" s="292" t="s">
        <v>1263</v>
      </c>
      <c r="C265" s="292" t="s">
        <v>14438</v>
      </c>
      <c r="D265" s="292" t="s">
        <v>1488</v>
      </c>
      <c r="E265" s="292" t="s">
        <v>14568</v>
      </c>
      <c r="F265" s="344" t="s">
        <v>2016</v>
      </c>
      <c r="G265" s="292" t="s">
        <v>2017</v>
      </c>
      <c r="H265" s="292" t="s">
        <v>2018</v>
      </c>
      <c r="I265" s="292" t="s">
        <v>2019</v>
      </c>
      <c r="J265" s="292" t="s">
        <v>2020</v>
      </c>
      <c r="K265" s="295" t="s">
        <v>2021</v>
      </c>
      <c r="L265" s="306" t="s">
        <v>2022</v>
      </c>
      <c r="M265" s="292" t="s">
        <v>15230</v>
      </c>
    </row>
    <row r="266" spans="1:13" ht="57">
      <c r="A266" s="292" t="s">
        <v>1548</v>
      </c>
      <c r="B266" s="292" t="s">
        <v>1263</v>
      </c>
      <c r="C266" s="292" t="s">
        <v>1479</v>
      </c>
      <c r="D266" s="292" t="s">
        <v>1489</v>
      </c>
      <c r="E266" s="292" t="s">
        <v>14569</v>
      </c>
      <c r="F266" s="344" t="s">
        <v>2023</v>
      </c>
      <c r="G266" s="292" t="s">
        <v>2024</v>
      </c>
      <c r="H266" s="292" t="s">
        <v>2025</v>
      </c>
      <c r="I266" s="292" t="s">
        <v>2026</v>
      </c>
      <c r="J266" s="292" t="s">
        <v>2027</v>
      </c>
      <c r="K266" s="295" t="s">
        <v>2028</v>
      </c>
      <c r="L266" s="306" t="s">
        <v>2029</v>
      </c>
      <c r="M266" s="292" t="s">
        <v>15231</v>
      </c>
    </row>
    <row r="267" spans="1:13" ht="57">
      <c r="A267" s="292" t="s">
        <v>1549</v>
      </c>
      <c r="B267" s="292" t="s">
        <v>1263</v>
      </c>
      <c r="C267" s="292" t="s">
        <v>1480</v>
      </c>
      <c r="D267" s="292" t="s">
        <v>1490</v>
      </c>
      <c r="E267" s="292" t="s">
        <v>14570</v>
      </c>
      <c r="F267" s="344" t="s">
        <v>2030</v>
      </c>
      <c r="G267" s="292" t="s">
        <v>2031</v>
      </c>
      <c r="H267" s="292" t="s">
        <v>2032</v>
      </c>
      <c r="I267" s="292" t="s">
        <v>2033</v>
      </c>
      <c r="J267" s="292" t="s">
        <v>2034</v>
      </c>
      <c r="K267" s="295" t="s">
        <v>2035</v>
      </c>
      <c r="L267" s="306" t="s">
        <v>2036</v>
      </c>
      <c r="M267" s="292" t="s">
        <v>15232</v>
      </c>
    </row>
    <row r="268" spans="1:13" ht="57">
      <c r="A268" s="292" t="s">
        <v>1550</v>
      </c>
      <c r="B268" s="292" t="s">
        <v>1263</v>
      </c>
      <c r="C268" s="292" t="s">
        <v>1481</v>
      </c>
      <c r="D268" s="292" t="s">
        <v>1491</v>
      </c>
      <c r="E268" s="292" t="s">
        <v>14571</v>
      </c>
      <c r="F268" s="344" t="s">
        <v>2037</v>
      </c>
      <c r="G268" s="292" t="s">
        <v>2038</v>
      </c>
      <c r="H268" s="292" t="s">
        <v>2039</v>
      </c>
      <c r="I268" s="292" t="s">
        <v>2040</v>
      </c>
      <c r="J268" s="292" t="s">
        <v>2041</v>
      </c>
      <c r="K268" s="295" t="s">
        <v>2042</v>
      </c>
      <c r="L268" s="306" t="s">
        <v>2043</v>
      </c>
      <c r="M268" s="292" t="s">
        <v>15233</v>
      </c>
    </row>
    <row r="269" spans="1:13" ht="71.25">
      <c r="A269" s="292" t="s">
        <v>14441</v>
      </c>
      <c r="B269" s="292" t="s">
        <v>1263</v>
      </c>
      <c r="C269" s="292" t="s">
        <v>14439</v>
      </c>
      <c r="D269" s="292" t="s">
        <v>1492</v>
      </c>
      <c r="E269" s="292" t="s">
        <v>14572</v>
      </c>
      <c r="F269" s="344" t="s">
        <v>2044</v>
      </c>
      <c r="G269" s="292" t="s">
        <v>2045</v>
      </c>
      <c r="H269" s="292" t="s">
        <v>2046</v>
      </c>
      <c r="I269" s="292" t="s">
        <v>2047</v>
      </c>
      <c r="J269" s="292" t="s">
        <v>2048</v>
      </c>
      <c r="K269" s="295" t="s">
        <v>2049</v>
      </c>
      <c r="L269" s="306" t="s">
        <v>2050</v>
      </c>
      <c r="M269" s="292" t="s">
        <v>15234</v>
      </c>
    </row>
    <row r="270" spans="1:13" ht="71.25">
      <c r="A270" s="292" t="s">
        <v>1551</v>
      </c>
      <c r="B270" s="292" t="s">
        <v>1263</v>
      </c>
      <c r="C270" s="292" t="s">
        <v>1515</v>
      </c>
      <c r="D270" s="292" t="s">
        <v>1493</v>
      </c>
      <c r="E270" s="292" t="s">
        <v>14573</v>
      </c>
      <c r="F270" s="344" t="s">
        <v>2051</v>
      </c>
      <c r="G270" s="292" t="s">
        <v>2052</v>
      </c>
      <c r="H270" s="292" t="s">
        <v>2053</v>
      </c>
      <c r="I270" s="292" t="s">
        <v>2054</v>
      </c>
      <c r="J270" s="292" t="s">
        <v>2055</v>
      </c>
      <c r="K270" s="295" t="s">
        <v>2056</v>
      </c>
      <c r="L270" s="306" t="s">
        <v>2057</v>
      </c>
      <c r="M270" s="292" t="s">
        <v>15235</v>
      </c>
    </row>
    <row r="271" spans="1:13" ht="71.25">
      <c r="A271" s="292" t="s">
        <v>1552</v>
      </c>
      <c r="B271" s="292" t="s">
        <v>1263</v>
      </c>
      <c r="C271" s="292" t="s">
        <v>1516</v>
      </c>
      <c r="D271" s="292" t="s">
        <v>1494</v>
      </c>
      <c r="E271" s="292" t="s">
        <v>14574</v>
      </c>
      <c r="F271" s="344" t="s">
        <v>2058</v>
      </c>
      <c r="G271" s="292" t="s">
        <v>2059</v>
      </c>
      <c r="H271" s="292" t="s">
        <v>2060</v>
      </c>
      <c r="I271" s="292" t="s">
        <v>2061</v>
      </c>
      <c r="J271" s="292" t="s">
        <v>2062</v>
      </c>
      <c r="K271" s="295" t="s">
        <v>2063</v>
      </c>
      <c r="L271" s="306" t="s">
        <v>2064</v>
      </c>
      <c r="M271" s="292" t="s">
        <v>15236</v>
      </c>
    </row>
    <row r="272" spans="1:13" ht="71.25">
      <c r="A272" s="292" t="s">
        <v>1553</v>
      </c>
      <c r="B272" s="292" t="s">
        <v>1263</v>
      </c>
      <c r="C272" s="292" t="s">
        <v>1517</v>
      </c>
      <c r="D272" s="292" t="s">
        <v>1495</v>
      </c>
      <c r="E272" s="292" t="s">
        <v>14575</v>
      </c>
      <c r="F272" s="344" t="s">
        <v>2065</v>
      </c>
      <c r="G272" s="292" t="s">
        <v>2066</v>
      </c>
      <c r="H272" s="292" t="s">
        <v>2067</v>
      </c>
      <c r="I272" s="292" t="s">
        <v>2068</v>
      </c>
      <c r="J272" s="292" t="s">
        <v>2069</v>
      </c>
      <c r="K272" s="295" t="s">
        <v>2070</v>
      </c>
      <c r="L272" s="306" t="s">
        <v>2071</v>
      </c>
      <c r="M272" s="292" t="s">
        <v>15237</v>
      </c>
    </row>
    <row r="273" spans="1:13" ht="71.25">
      <c r="A273" s="292" t="s">
        <v>14474</v>
      </c>
      <c r="B273" s="292" t="s">
        <v>1263</v>
      </c>
      <c r="C273" s="292" t="s">
        <v>14482</v>
      </c>
      <c r="D273" s="292" t="s">
        <v>15389</v>
      </c>
      <c r="E273" s="292" t="s">
        <v>15390</v>
      </c>
      <c r="F273" s="344" t="s">
        <v>15391</v>
      </c>
      <c r="G273" s="292" t="s">
        <v>15392</v>
      </c>
      <c r="H273" s="292" t="s">
        <v>15393</v>
      </c>
      <c r="I273" s="292" t="s">
        <v>15394</v>
      </c>
      <c r="J273" s="292" t="s">
        <v>15395</v>
      </c>
      <c r="K273" s="292" t="s">
        <v>15396</v>
      </c>
      <c r="L273" s="292" t="s">
        <v>15397</v>
      </c>
      <c r="M273" s="292" t="s">
        <v>15398</v>
      </c>
    </row>
    <row r="274" spans="1:13" ht="71.25">
      <c r="A274" s="292" t="s">
        <v>14475</v>
      </c>
      <c r="B274" s="292" t="s">
        <v>1263</v>
      </c>
      <c r="C274" s="188" t="s">
        <v>1518</v>
      </c>
      <c r="D274" s="292" t="s">
        <v>15399</v>
      </c>
      <c r="E274" s="292" t="s">
        <v>15400</v>
      </c>
      <c r="F274" s="344" t="s">
        <v>15401</v>
      </c>
      <c r="G274" s="292" t="s">
        <v>15402</v>
      </c>
      <c r="H274" s="292" t="s">
        <v>15403</v>
      </c>
      <c r="I274" s="292" t="s">
        <v>15404</v>
      </c>
      <c r="J274" s="292" t="s">
        <v>15405</v>
      </c>
      <c r="K274" s="292" t="s">
        <v>15406</v>
      </c>
      <c r="L274" s="292" t="s">
        <v>15407</v>
      </c>
      <c r="M274" s="292" t="s">
        <v>15408</v>
      </c>
    </row>
    <row r="275" spans="1:13" ht="71.25">
      <c r="A275" s="292" t="s">
        <v>14442</v>
      </c>
      <c r="B275" s="292" t="s">
        <v>1263</v>
      </c>
      <c r="C275" s="188" t="s">
        <v>1519</v>
      </c>
      <c r="D275" s="292" t="s">
        <v>15414</v>
      </c>
      <c r="E275" s="292" t="s">
        <v>15415</v>
      </c>
      <c r="F275" s="344" t="s">
        <v>15416</v>
      </c>
      <c r="G275" s="292" t="s">
        <v>15417</v>
      </c>
      <c r="H275" s="292" t="s">
        <v>15418</v>
      </c>
      <c r="I275" s="292" t="s">
        <v>15413</v>
      </c>
      <c r="J275" s="292" t="s">
        <v>15412</v>
      </c>
      <c r="K275" s="292" t="s">
        <v>15411</v>
      </c>
      <c r="L275" s="292" t="s">
        <v>15410</v>
      </c>
      <c r="M275" s="292" t="s">
        <v>15409</v>
      </c>
    </row>
    <row r="276" spans="1:13" ht="71.25">
      <c r="A276" s="292" t="s">
        <v>14443</v>
      </c>
      <c r="B276" s="292" t="s">
        <v>1263</v>
      </c>
      <c r="C276" s="292" t="s">
        <v>1520</v>
      </c>
      <c r="D276" s="292" t="s">
        <v>15419</v>
      </c>
      <c r="E276" s="292" t="s">
        <v>15420</v>
      </c>
      <c r="F276" s="344" t="s">
        <v>15421</v>
      </c>
      <c r="G276" s="292" t="s">
        <v>15422</v>
      </c>
      <c r="H276" s="292" t="s">
        <v>15423</v>
      </c>
      <c r="I276" s="292" t="s">
        <v>15424</v>
      </c>
      <c r="J276" s="292" t="s">
        <v>15425</v>
      </c>
      <c r="K276" s="292" t="s">
        <v>15426</v>
      </c>
      <c r="L276" s="292" t="s">
        <v>15427</v>
      </c>
      <c r="M276" s="292" t="s">
        <v>15428</v>
      </c>
    </row>
    <row r="277" spans="1:13" ht="71.25">
      <c r="A277" s="292" t="s">
        <v>14444</v>
      </c>
      <c r="B277" s="292" t="s">
        <v>1263</v>
      </c>
      <c r="C277" s="292" t="s">
        <v>14468</v>
      </c>
      <c r="D277" s="292" t="s">
        <v>1496</v>
      </c>
      <c r="E277" s="256" t="s">
        <v>13736</v>
      </c>
      <c r="F277" s="344" t="s">
        <v>15492</v>
      </c>
      <c r="G277" s="292" t="s">
        <v>2072</v>
      </c>
      <c r="H277" s="292" t="s">
        <v>2073</v>
      </c>
      <c r="I277" s="292" t="s">
        <v>2074</v>
      </c>
      <c r="J277" s="292" t="s">
        <v>2075</v>
      </c>
      <c r="K277" s="295" t="s">
        <v>2076</v>
      </c>
      <c r="L277" s="306" t="s">
        <v>2077</v>
      </c>
      <c r="M277" s="292" t="s">
        <v>15238</v>
      </c>
    </row>
    <row r="278" spans="1:13" ht="71.25">
      <c r="A278" s="292" t="s">
        <v>14476</v>
      </c>
      <c r="B278" s="292" t="s">
        <v>1263</v>
      </c>
      <c r="C278" s="292" t="s">
        <v>1521</v>
      </c>
      <c r="D278" s="188" t="s">
        <v>1497</v>
      </c>
      <c r="E278" s="256" t="s">
        <v>13737</v>
      </c>
      <c r="F278" s="335" t="s">
        <v>15493</v>
      </c>
      <c r="G278" s="188" t="s">
        <v>2078</v>
      </c>
      <c r="H278" s="188" t="s">
        <v>2079</v>
      </c>
      <c r="I278" s="188" t="s">
        <v>2080</v>
      </c>
      <c r="J278" s="188" t="s">
        <v>2081</v>
      </c>
      <c r="K278" s="295" t="s">
        <v>2082</v>
      </c>
      <c r="L278" s="320" t="s">
        <v>2083</v>
      </c>
      <c r="M278" s="188" t="s">
        <v>15239</v>
      </c>
    </row>
    <row r="279" spans="1:13" ht="71.25">
      <c r="A279" s="292" t="s">
        <v>14445</v>
      </c>
      <c r="B279" s="292" t="s">
        <v>1263</v>
      </c>
      <c r="C279" s="292" t="s">
        <v>1522</v>
      </c>
      <c r="D279" s="292" t="s">
        <v>1498</v>
      </c>
      <c r="E279" s="256" t="s">
        <v>13738</v>
      </c>
      <c r="F279" s="344" t="s">
        <v>15494</v>
      </c>
      <c r="G279" s="292" t="s">
        <v>2084</v>
      </c>
      <c r="H279" s="292" t="s">
        <v>2085</v>
      </c>
      <c r="I279" s="292" t="s">
        <v>2086</v>
      </c>
      <c r="J279" s="292" t="s">
        <v>2087</v>
      </c>
      <c r="K279" s="295" t="s">
        <v>2088</v>
      </c>
      <c r="L279" s="306" t="s">
        <v>2089</v>
      </c>
      <c r="M279" s="292" t="s">
        <v>15240</v>
      </c>
    </row>
    <row r="280" spans="1:13" ht="71.25">
      <c r="A280" s="292" t="s">
        <v>14446</v>
      </c>
      <c r="B280" s="292" t="s">
        <v>1263</v>
      </c>
      <c r="C280" s="292" t="s">
        <v>1523</v>
      </c>
      <c r="D280" s="292" t="s">
        <v>1499</v>
      </c>
      <c r="E280" s="256" t="s">
        <v>13739</v>
      </c>
      <c r="F280" s="344" t="s">
        <v>15495</v>
      </c>
      <c r="G280" s="292" t="s">
        <v>2090</v>
      </c>
      <c r="H280" s="292" t="s">
        <v>2091</v>
      </c>
      <c r="I280" s="292" t="s">
        <v>2092</v>
      </c>
      <c r="J280" s="292" t="s">
        <v>2093</v>
      </c>
      <c r="K280" s="295" t="s">
        <v>2094</v>
      </c>
      <c r="L280" s="306" t="s">
        <v>2095</v>
      </c>
      <c r="M280" s="292" t="s">
        <v>15241</v>
      </c>
    </row>
    <row r="281" spans="1:13" ht="57">
      <c r="A281" s="292" t="s">
        <v>14447</v>
      </c>
      <c r="B281" s="292" t="s">
        <v>1263</v>
      </c>
      <c r="C281" s="292" t="s">
        <v>14469</v>
      </c>
      <c r="D281" s="292" t="s">
        <v>1275</v>
      </c>
      <c r="E281" s="256" t="s">
        <v>13740</v>
      </c>
      <c r="F281" s="344" t="s">
        <v>2096</v>
      </c>
      <c r="G281" s="292" t="s">
        <v>2097</v>
      </c>
      <c r="H281" s="292" t="s">
        <v>2098</v>
      </c>
      <c r="I281" s="292" t="s">
        <v>2099</v>
      </c>
      <c r="J281" s="292" t="s">
        <v>2100</v>
      </c>
      <c r="K281" s="295" t="s">
        <v>2101</v>
      </c>
      <c r="L281" s="306" t="s">
        <v>2102</v>
      </c>
      <c r="M281" s="292" t="s">
        <v>15242</v>
      </c>
    </row>
    <row r="282" spans="1:13" ht="57" customHeight="1">
      <c r="A282" s="292" t="s">
        <v>14477</v>
      </c>
      <c r="B282" s="292" t="s">
        <v>1263</v>
      </c>
      <c r="C282" s="292" t="s">
        <v>1524</v>
      </c>
      <c r="D282" s="292" t="s">
        <v>1276</v>
      </c>
      <c r="E282" s="256" t="s">
        <v>13741</v>
      </c>
      <c r="F282" s="344" t="s">
        <v>2103</v>
      </c>
      <c r="G282" s="292" t="s">
        <v>2104</v>
      </c>
      <c r="H282" s="292" t="s">
        <v>2105</v>
      </c>
      <c r="I282" s="292" t="s">
        <v>2106</v>
      </c>
      <c r="J282" s="292" t="s">
        <v>2107</v>
      </c>
      <c r="K282" s="295" t="s">
        <v>2108</v>
      </c>
      <c r="L282" s="306" t="s">
        <v>2109</v>
      </c>
      <c r="M282" s="292" t="s">
        <v>15243</v>
      </c>
    </row>
    <row r="283" spans="1:13" ht="57" customHeight="1">
      <c r="A283" s="292" t="s">
        <v>14448</v>
      </c>
      <c r="B283" s="292" t="s">
        <v>1263</v>
      </c>
      <c r="C283" s="292" t="s">
        <v>1525</v>
      </c>
      <c r="D283" s="292" t="s">
        <v>1277</v>
      </c>
      <c r="E283" s="256" t="s">
        <v>13742</v>
      </c>
      <c r="F283" s="344" t="s">
        <v>2110</v>
      </c>
      <c r="G283" s="292" t="s">
        <v>2111</v>
      </c>
      <c r="H283" s="292" t="s">
        <v>2112</v>
      </c>
      <c r="I283" s="292" t="s">
        <v>2113</v>
      </c>
      <c r="J283" s="292" t="s">
        <v>2114</v>
      </c>
      <c r="K283" s="295" t="s">
        <v>2115</v>
      </c>
      <c r="L283" s="306" t="s">
        <v>2116</v>
      </c>
      <c r="M283" s="292" t="s">
        <v>15244</v>
      </c>
    </row>
    <row r="284" spans="1:13" ht="57" customHeight="1">
      <c r="A284" s="292" t="s">
        <v>14449</v>
      </c>
      <c r="B284" s="292" t="s">
        <v>1263</v>
      </c>
      <c r="C284" s="292" t="s">
        <v>1526</v>
      </c>
      <c r="D284" s="292" t="s">
        <v>1278</v>
      </c>
      <c r="E284" s="256" t="s">
        <v>13743</v>
      </c>
      <c r="F284" s="344" t="s">
        <v>2117</v>
      </c>
      <c r="G284" s="292" t="s">
        <v>2118</v>
      </c>
      <c r="H284" s="292" t="s">
        <v>2119</v>
      </c>
      <c r="I284" s="292" t="s">
        <v>2120</v>
      </c>
      <c r="J284" s="292" t="s">
        <v>2121</v>
      </c>
      <c r="K284" s="295" t="s">
        <v>2122</v>
      </c>
      <c r="L284" s="306" t="s">
        <v>2123</v>
      </c>
      <c r="M284" s="292" t="s">
        <v>15245</v>
      </c>
    </row>
    <row r="285" spans="1:13" ht="57" customHeight="1">
      <c r="A285" s="292" t="s">
        <v>14450</v>
      </c>
      <c r="B285" s="292" t="s">
        <v>1263</v>
      </c>
      <c r="C285" s="292" t="s">
        <v>14470</v>
      </c>
      <c r="D285" s="292" t="s">
        <v>1500</v>
      </c>
      <c r="E285" s="256" t="s">
        <v>13744</v>
      </c>
      <c r="F285" s="344" t="s">
        <v>2124</v>
      </c>
      <c r="G285" s="292" t="s">
        <v>2125</v>
      </c>
      <c r="H285" s="292" t="s">
        <v>2126</v>
      </c>
      <c r="I285" s="292" t="s">
        <v>2127</v>
      </c>
      <c r="J285" s="292" t="s">
        <v>2128</v>
      </c>
      <c r="K285" s="295" t="s">
        <v>2129</v>
      </c>
      <c r="L285" s="306" t="s">
        <v>2130</v>
      </c>
      <c r="M285" s="292" t="s">
        <v>15246</v>
      </c>
    </row>
    <row r="286" spans="1:13" ht="57">
      <c r="A286" s="292" t="s">
        <v>14478</v>
      </c>
      <c r="B286" s="292" t="s">
        <v>1263</v>
      </c>
      <c r="C286" s="292" t="s">
        <v>1527</v>
      </c>
      <c r="D286" s="292" t="s">
        <v>1501</v>
      </c>
      <c r="E286" s="256" t="s">
        <v>13745</v>
      </c>
      <c r="F286" s="344" t="s">
        <v>2131</v>
      </c>
      <c r="G286" s="292" t="s">
        <v>2132</v>
      </c>
      <c r="H286" s="292" t="s">
        <v>2133</v>
      </c>
      <c r="I286" s="292" t="s">
        <v>2134</v>
      </c>
      <c r="J286" s="292" t="s">
        <v>2135</v>
      </c>
      <c r="K286" s="295" t="s">
        <v>2136</v>
      </c>
      <c r="L286" s="306" t="s">
        <v>2137</v>
      </c>
      <c r="M286" s="292" t="s">
        <v>15247</v>
      </c>
    </row>
    <row r="287" spans="1:13" ht="57">
      <c r="A287" s="292" t="s">
        <v>14451</v>
      </c>
      <c r="B287" s="292" t="s">
        <v>1263</v>
      </c>
      <c r="C287" s="292" t="s">
        <v>1528</v>
      </c>
      <c r="D287" s="292" t="s">
        <v>1502</v>
      </c>
      <c r="E287" s="256" t="s">
        <v>13746</v>
      </c>
      <c r="F287" s="344" t="s">
        <v>2138</v>
      </c>
      <c r="G287" s="292" t="s">
        <v>2139</v>
      </c>
      <c r="H287" s="292" t="s">
        <v>2140</v>
      </c>
      <c r="I287" s="292" t="s">
        <v>2141</v>
      </c>
      <c r="J287" s="292" t="s">
        <v>2142</v>
      </c>
      <c r="K287" s="295" t="s">
        <v>2143</v>
      </c>
      <c r="L287" s="306" t="s">
        <v>2144</v>
      </c>
      <c r="M287" s="292" t="s">
        <v>15248</v>
      </c>
    </row>
    <row r="288" spans="1:13" ht="57">
      <c r="A288" s="292" t="s">
        <v>14452</v>
      </c>
      <c r="B288" s="292" t="s">
        <v>1263</v>
      </c>
      <c r="C288" s="292" t="s">
        <v>1529</v>
      </c>
      <c r="D288" s="292" t="s">
        <v>1503</v>
      </c>
      <c r="E288" s="256" t="s">
        <v>13747</v>
      </c>
      <c r="F288" s="344" t="s">
        <v>2145</v>
      </c>
      <c r="G288" s="292" t="s">
        <v>2146</v>
      </c>
      <c r="H288" s="292" t="s">
        <v>2147</v>
      </c>
      <c r="I288" s="292" t="s">
        <v>2148</v>
      </c>
      <c r="J288" s="292" t="s">
        <v>2149</v>
      </c>
      <c r="K288" s="295" t="s">
        <v>2150</v>
      </c>
      <c r="L288" s="306" t="s">
        <v>2151</v>
      </c>
      <c r="M288" s="292" t="s">
        <v>15249</v>
      </c>
    </row>
    <row r="289" spans="1:13" ht="42.75">
      <c r="A289" s="292" t="s">
        <v>14453</v>
      </c>
      <c r="B289" s="292" t="s">
        <v>1263</v>
      </c>
      <c r="C289" s="292" t="s">
        <v>14471</v>
      </c>
      <c r="D289" s="292" t="s">
        <v>1504</v>
      </c>
      <c r="E289" s="256" t="s">
        <v>13748</v>
      </c>
      <c r="F289" s="344" t="s">
        <v>2152</v>
      </c>
      <c r="G289" s="292" t="s">
        <v>2153</v>
      </c>
      <c r="H289" s="292" t="s">
        <v>2154</v>
      </c>
      <c r="I289" s="292" t="s">
        <v>2155</v>
      </c>
      <c r="J289" s="292" t="s">
        <v>2156</v>
      </c>
      <c r="K289" s="295" t="s">
        <v>2157</v>
      </c>
      <c r="L289" s="306" t="s">
        <v>2158</v>
      </c>
      <c r="M289" s="292" t="s">
        <v>15250</v>
      </c>
    </row>
    <row r="290" spans="1:13" ht="42.75">
      <c r="A290" s="292" t="s">
        <v>14479</v>
      </c>
      <c r="B290" s="292" t="s">
        <v>1263</v>
      </c>
      <c r="C290" s="292" t="s">
        <v>1532</v>
      </c>
      <c r="D290" s="292" t="s">
        <v>1505</v>
      </c>
      <c r="E290" s="256" t="s">
        <v>13749</v>
      </c>
      <c r="F290" s="344" t="s">
        <v>2159</v>
      </c>
      <c r="G290" s="292" t="s">
        <v>2160</v>
      </c>
      <c r="H290" s="292" t="s">
        <v>2161</v>
      </c>
      <c r="I290" s="292" t="s">
        <v>2162</v>
      </c>
      <c r="J290" s="292" t="s">
        <v>2163</v>
      </c>
      <c r="K290" s="295" t="s">
        <v>2164</v>
      </c>
      <c r="L290" s="306" t="s">
        <v>2165</v>
      </c>
      <c r="M290" s="292" t="s">
        <v>15251</v>
      </c>
    </row>
    <row r="291" spans="1:13" ht="42.75">
      <c r="A291" s="292" t="s">
        <v>14454</v>
      </c>
      <c r="B291" s="292" t="s">
        <v>1263</v>
      </c>
      <c r="C291" s="292" t="s">
        <v>1533</v>
      </c>
      <c r="D291" s="292" t="s">
        <v>1506</v>
      </c>
      <c r="E291" s="256" t="s">
        <v>13750</v>
      </c>
      <c r="F291" s="344" t="s">
        <v>2166</v>
      </c>
      <c r="G291" s="292" t="s">
        <v>2167</v>
      </c>
      <c r="H291" s="292" t="s">
        <v>2168</v>
      </c>
      <c r="I291" s="292" t="s">
        <v>2169</v>
      </c>
      <c r="J291" s="292" t="s">
        <v>2170</v>
      </c>
      <c r="K291" s="295" t="s">
        <v>2171</v>
      </c>
      <c r="L291" s="306" t="s">
        <v>2172</v>
      </c>
      <c r="M291" s="292" t="s">
        <v>15252</v>
      </c>
    </row>
    <row r="292" spans="1:13" ht="42.75">
      <c r="A292" s="292" t="s">
        <v>14455</v>
      </c>
      <c r="B292" s="292" t="s">
        <v>1263</v>
      </c>
      <c r="C292" s="292" t="s">
        <v>1534</v>
      </c>
      <c r="D292" s="292" t="s">
        <v>1507</v>
      </c>
      <c r="E292" s="256" t="s">
        <v>13751</v>
      </c>
      <c r="F292" s="344" t="s">
        <v>2173</v>
      </c>
      <c r="G292" s="292" t="s">
        <v>2174</v>
      </c>
      <c r="H292" s="292" t="s">
        <v>2175</v>
      </c>
      <c r="I292" s="292" t="s">
        <v>2176</v>
      </c>
      <c r="J292" s="292" t="s">
        <v>2177</v>
      </c>
      <c r="K292" s="295" t="s">
        <v>2178</v>
      </c>
      <c r="L292" s="306" t="s">
        <v>2179</v>
      </c>
      <c r="M292" s="292" t="s">
        <v>15253</v>
      </c>
    </row>
    <row r="293" spans="1:13" ht="57">
      <c r="A293" s="292" t="s">
        <v>14456</v>
      </c>
      <c r="B293" s="292" t="s">
        <v>1263</v>
      </c>
      <c r="C293" s="292" t="s">
        <v>14472</v>
      </c>
      <c r="D293" s="292" t="s">
        <v>15308</v>
      </c>
      <c r="E293" s="292" t="s">
        <v>14576</v>
      </c>
      <c r="F293" s="344" t="s">
        <v>15496</v>
      </c>
      <c r="G293" s="292" t="s">
        <v>14850</v>
      </c>
      <c r="H293" s="292" t="s">
        <v>14907</v>
      </c>
      <c r="I293" s="292" t="s">
        <v>14965</v>
      </c>
      <c r="J293" s="292" t="s">
        <v>15307</v>
      </c>
      <c r="K293" s="292" t="s">
        <v>15023</v>
      </c>
      <c r="L293" s="292" t="s">
        <v>15077</v>
      </c>
      <c r="M293" s="292" t="s">
        <v>15254</v>
      </c>
    </row>
    <row r="294" spans="1:13" ht="71.25">
      <c r="A294" s="292" t="s">
        <v>14480</v>
      </c>
      <c r="B294" s="292" t="s">
        <v>1263</v>
      </c>
      <c r="C294" s="292" t="s">
        <v>1535</v>
      </c>
      <c r="D294" s="292" t="s">
        <v>15310</v>
      </c>
      <c r="E294" s="292" t="s">
        <v>14577</v>
      </c>
      <c r="F294" s="344" t="s">
        <v>15497</v>
      </c>
      <c r="G294" s="292" t="s">
        <v>14851</v>
      </c>
      <c r="H294" s="292" t="s">
        <v>14908</v>
      </c>
      <c r="I294" s="292" t="s">
        <v>14966</v>
      </c>
      <c r="J294" s="292" t="s">
        <v>15309</v>
      </c>
      <c r="K294" s="292" t="s">
        <v>15024</v>
      </c>
      <c r="L294" s="292" t="s">
        <v>15078</v>
      </c>
      <c r="M294" s="292" t="s">
        <v>15255</v>
      </c>
    </row>
    <row r="295" spans="1:13" ht="57">
      <c r="A295" s="292" t="s">
        <v>14457</v>
      </c>
      <c r="B295" s="292" t="s">
        <v>1263</v>
      </c>
      <c r="C295" s="292" t="s">
        <v>1536</v>
      </c>
      <c r="D295" s="292" t="s">
        <v>14418</v>
      </c>
      <c r="E295" s="256" t="s">
        <v>14419</v>
      </c>
      <c r="F295" s="344" t="s">
        <v>14420</v>
      </c>
      <c r="G295" s="292" t="s">
        <v>14421</v>
      </c>
      <c r="H295" s="292" t="s">
        <v>14422</v>
      </c>
      <c r="I295" s="292" t="s">
        <v>14423</v>
      </c>
      <c r="J295" s="292" t="s">
        <v>14424</v>
      </c>
      <c r="K295" s="295" t="s">
        <v>14425</v>
      </c>
      <c r="L295" s="306" t="s">
        <v>14426</v>
      </c>
      <c r="M295" s="292" t="s">
        <v>14427</v>
      </c>
    </row>
    <row r="296" spans="1:13" ht="99.75">
      <c r="A296" s="292" t="s">
        <v>14458</v>
      </c>
      <c r="B296" s="292" t="s">
        <v>1263</v>
      </c>
      <c r="C296" s="292" t="s">
        <v>1537</v>
      </c>
      <c r="D296" s="292" t="s">
        <v>15332</v>
      </c>
      <c r="E296" s="292" t="s">
        <v>15333</v>
      </c>
      <c r="F296" s="344" t="s">
        <v>15498</v>
      </c>
      <c r="G296" s="292" t="s">
        <v>15334</v>
      </c>
      <c r="H296" s="292" t="s">
        <v>15335</v>
      </c>
      <c r="I296" s="292" t="s">
        <v>15336</v>
      </c>
      <c r="J296" s="292" t="s">
        <v>15337</v>
      </c>
      <c r="K296" s="292" t="s">
        <v>15338</v>
      </c>
      <c r="L296" s="292" t="s">
        <v>15339</v>
      </c>
      <c r="M296" s="292" t="s">
        <v>15340</v>
      </c>
    </row>
    <row r="297" spans="1:13" ht="57">
      <c r="A297" s="292" t="s">
        <v>14459</v>
      </c>
      <c r="B297" s="292" t="s">
        <v>1263</v>
      </c>
      <c r="C297" s="187" t="s">
        <v>1538</v>
      </c>
      <c r="D297" s="292" t="s">
        <v>15341</v>
      </c>
      <c r="E297" s="292" t="s">
        <v>15342</v>
      </c>
      <c r="F297" s="344" t="s">
        <v>15499</v>
      </c>
      <c r="G297" s="292" t="s">
        <v>15343</v>
      </c>
      <c r="H297" s="292" t="s">
        <v>15344</v>
      </c>
      <c r="I297" s="292" t="s">
        <v>15345</v>
      </c>
      <c r="J297" s="292" t="s">
        <v>15346</v>
      </c>
      <c r="K297" s="292" t="s">
        <v>15347</v>
      </c>
      <c r="L297" s="292" t="s">
        <v>15348</v>
      </c>
      <c r="M297" s="292" t="s">
        <v>15349</v>
      </c>
    </row>
    <row r="298" spans="1:13" ht="57">
      <c r="A298" s="292" t="s">
        <v>14460</v>
      </c>
      <c r="B298" s="292" t="s">
        <v>1263</v>
      </c>
      <c r="C298" s="292" t="s">
        <v>14428</v>
      </c>
      <c r="D298" s="292" t="s">
        <v>15350</v>
      </c>
      <c r="E298" s="256" t="s">
        <v>15351</v>
      </c>
      <c r="F298" s="344" t="s">
        <v>15500</v>
      </c>
      <c r="G298" s="292" t="s">
        <v>15352</v>
      </c>
      <c r="H298" s="292" t="s">
        <v>15353</v>
      </c>
      <c r="I298" s="292" t="s">
        <v>15354</v>
      </c>
      <c r="J298" s="292" t="s">
        <v>15355</v>
      </c>
      <c r="K298" s="295" t="s">
        <v>15356</v>
      </c>
      <c r="L298" s="306" t="s">
        <v>15357</v>
      </c>
      <c r="M298" s="292" t="s">
        <v>15358</v>
      </c>
    </row>
    <row r="299" spans="1:13" ht="42.75">
      <c r="A299" s="292" t="s">
        <v>1263</v>
      </c>
      <c r="D299" s="292" t="s">
        <v>1508</v>
      </c>
      <c r="E299" s="256" t="s">
        <v>13752</v>
      </c>
      <c r="F299" s="344" t="s">
        <v>15501</v>
      </c>
      <c r="G299" s="292" t="s">
        <v>2180</v>
      </c>
      <c r="H299" s="292" t="s">
        <v>2181</v>
      </c>
      <c r="I299" s="292" t="s">
        <v>2182</v>
      </c>
      <c r="J299" s="292" t="s">
        <v>2183</v>
      </c>
      <c r="K299" s="295" t="s">
        <v>2184</v>
      </c>
      <c r="L299" s="306" t="s">
        <v>2185</v>
      </c>
      <c r="M299" s="292" t="s">
        <v>15256</v>
      </c>
    </row>
    <row r="300" spans="1:13" ht="57">
      <c r="A300" s="292" t="s">
        <v>14461</v>
      </c>
      <c r="B300" s="292" t="s">
        <v>1263</v>
      </c>
      <c r="C300" s="292" t="s">
        <v>1539</v>
      </c>
      <c r="D300" s="292" t="s">
        <v>15359</v>
      </c>
      <c r="E300" s="256" t="s">
        <v>15360</v>
      </c>
      <c r="F300" s="344" t="s">
        <v>15361</v>
      </c>
      <c r="G300" s="292" t="s">
        <v>15362</v>
      </c>
      <c r="H300" s="292" t="s">
        <v>15363</v>
      </c>
      <c r="I300" s="292" t="s">
        <v>15364</v>
      </c>
      <c r="J300" s="292" t="s">
        <v>15365</v>
      </c>
      <c r="K300" s="295" t="s">
        <v>15366</v>
      </c>
      <c r="L300" s="306" t="s">
        <v>15367</v>
      </c>
      <c r="M300" s="292" t="s">
        <v>15368</v>
      </c>
    </row>
    <row r="301" spans="1:13" ht="57">
      <c r="A301" s="292" t="s">
        <v>14462</v>
      </c>
      <c r="B301" s="292" t="s">
        <v>1263</v>
      </c>
      <c r="C301" s="292" t="s">
        <v>14473</v>
      </c>
      <c r="D301" s="292" t="s">
        <v>15369</v>
      </c>
      <c r="E301" s="256" t="s">
        <v>15370</v>
      </c>
      <c r="F301" s="344" t="s">
        <v>15502</v>
      </c>
      <c r="G301" s="292" t="s">
        <v>15371</v>
      </c>
      <c r="H301" s="292" t="s">
        <v>15372</v>
      </c>
      <c r="I301" s="292" t="s">
        <v>15373</v>
      </c>
      <c r="J301" s="292" t="s">
        <v>15374</v>
      </c>
      <c r="K301" s="295" t="s">
        <v>15375</v>
      </c>
      <c r="L301" s="306" t="s">
        <v>15376</v>
      </c>
      <c r="M301" s="292" t="s">
        <v>15377</v>
      </c>
    </row>
    <row r="302" spans="1:13" ht="57">
      <c r="A302" s="292" t="s">
        <v>14481</v>
      </c>
      <c r="B302" s="292" t="s">
        <v>1263</v>
      </c>
      <c r="C302" s="292" t="s">
        <v>1565</v>
      </c>
      <c r="D302" s="292" t="s">
        <v>15378</v>
      </c>
      <c r="E302" s="292" t="s">
        <v>15379</v>
      </c>
      <c r="F302" s="344" t="s">
        <v>15503</v>
      </c>
      <c r="G302" s="292" t="s">
        <v>15380</v>
      </c>
      <c r="H302" s="292" t="s">
        <v>15381</v>
      </c>
      <c r="I302" s="292" t="s">
        <v>15382</v>
      </c>
      <c r="J302" s="292" t="s">
        <v>15383</v>
      </c>
      <c r="K302" s="292" t="s">
        <v>15384</v>
      </c>
      <c r="L302" s="292" t="s">
        <v>15385</v>
      </c>
      <c r="M302" s="292" t="s">
        <v>15386</v>
      </c>
    </row>
    <row r="303" spans="1:13" ht="60" customHeight="1">
      <c r="A303" s="292" t="s">
        <v>14463</v>
      </c>
      <c r="B303" s="292" t="s">
        <v>1263</v>
      </c>
      <c r="C303" s="292" t="s">
        <v>1566</v>
      </c>
      <c r="D303" s="292" t="s">
        <v>1510</v>
      </c>
      <c r="E303" s="256" t="s">
        <v>13753</v>
      </c>
      <c r="F303" s="344" t="s">
        <v>2186</v>
      </c>
      <c r="G303" s="292" t="s">
        <v>2187</v>
      </c>
      <c r="H303" s="292" t="s">
        <v>2188</v>
      </c>
      <c r="I303" s="292" t="s">
        <v>2189</v>
      </c>
      <c r="J303" s="292" t="s">
        <v>2190</v>
      </c>
      <c r="K303" s="295" t="s">
        <v>2191</v>
      </c>
      <c r="L303" s="306" t="s">
        <v>2192</v>
      </c>
      <c r="M303" s="292" t="s">
        <v>15257</v>
      </c>
    </row>
    <row r="304" spans="1:13" ht="60" customHeight="1">
      <c r="A304" s="292" t="s">
        <v>1263</v>
      </c>
      <c r="D304" s="292" t="s">
        <v>1509</v>
      </c>
      <c r="E304" s="256" t="s">
        <v>13754</v>
      </c>
      <c r="F304" s="344" t="s">
        <v>2193</v>
      </c>
      <c r="G304" s="292" t="s">
        <v>2194</v>
      </c>
      <c r="H304" s="292" t="s">
        <v>2195</v>
      </c>
      <c r="I304" s="292" t="s">
        <v>2196</v>
      </c>
      <c r="J304" s="292" t="s">
        <v>2197</v>
      </c>
      <c r="K304" s="295" t="s">
        <v>2198</v>
      </c>
      <c r="L304" s="306" t="s">
        <v>2199</v>
      </c>
      <c r="M304" s="292" t="s">
        <v>15258</v>
      </c>
    </row>
    <row r="305" spans="1:13" ht="57" customHeight="1">
      <c r="A305" s="292" t="s">
        <v>14464</v>
      </c>
      <c r="B305" s="292" t="s">
        <v>1263</v>
      </c>
      <c r="C305" s="292" t="s">
        <v>1567</v>
      </c>
      <c r="D305" s="321" t="s">
        <v>13281</v>
      </c>
      <c r="E305" s="256" t="s">
        <v>13755</v>
      </c>
      <c r="F305" s="344" t="s">
        <v>2200</v>
      </c>
      <c r="G305" s="294" t="s">
        <v>2291</v>
      </c>
      <c r="H305" s="292" t="s">
        <v>2201</v>
      </c>
      <c r="I305" s="292" t="s">
        <v>2202</v>
      </c>
      <c r="J305" s="292" t="s">
        <v>2203</v>
      </c>
      <c r="K305" s="295" t="s">
        <v>2204</v>
      </c>
      <c r="L305" s="306" t="s">
        <v>2205</v>
      </c>
      <c r="M305" s="292" t="s">
        <v>15259</v>
      </c>
    </row>
    <row r="306" spans="1:13" ht="57" customHeight="1">
      <c r="A306" s="292" t="s">
        <v>14465</v>
      </c>
      <c r="B306" s="292" t="s">
        <v>1263</v>
      </c>
      <c r="C306" s="292" t="s">
        <v>14430</v>
      </c>
      <c r="D306" s="321" t="s">
        <v>13284</v>
      </c>
      <c r="E306" s="256" t="s">
        <v>13756</v>
      </c>
      <c r="F306" s="344" t="s">
        <v>2206</v>
      </c>
      <c r="G306" s="294" t="s">
        <v>2292</v>
      </c>
      <c r="H306" s="292" t="s">
        <v>2207</v>
      </c>
      <c r="I306" s="292" t="s">
        <v>2208</v>
      </c>
      <c r="J306" s="292" t="s">
        <v>2209</v>
      </c>
      <c r="K306" s="295" t="s">
        <v>2210</v>
      </c>
      <c r="L306" s="306" t="s">
        <v>2211</v>
      </c>
      <c r="M306" s="292" t="s">
        <v>15260</v>
      </c>
    </row>
    <row r="307" spans="1:13" ht="57" customHeight="1">
      <c r="A307" s="292" t="s">
        <v>14466</v>
      </c>
      <c r="B307" s="292" t="s">
        <v>1263</v>
      </c>
      <c r="C307" s="292" t="s">
        <v>14431</v>
      </c>
      <c r="D307" s="321" t="s">
        <v>13283</v>
      </c>
      <c r="E307" s="256" t="s">
        <v>13757</v>
      </c>
      <c r="F307" s="344" t="s">
        <v>2212</v>
      </c>
      <c r="G307" s="294" t="s">
        <v>2294</v>
      </c>
      <c r="H307" s="292" t="s">
        <v>2213</v>
      </c>
      <c r="I307" s="292" t="s">
        <v>2214</v>
      </c>
      <c r="J307" s="292" t="s">
        <v>2215</v>
      </c>
      <c r="K307" s="295" t="s">
        <v>2216</v>
      </c>
      <c r="L307" s="306" t="s">
        <v>2217</v>
      </c>
      <c r="M307" s="292" t="s">
        <v>15261</v>
      </c>
    </row>
    <row r="308" spans="1:13" ht="57" customHeight="1">
      <c r="A308" s="292" t="s">
        <v>14467</v>
      </c>
      <c r="B308" s="292" t="s">
        <v>1263</v>
      </c>
      <c r="C308" s="292" t="s">
        <v>14432</v>
      </c>
      <c r="D308" s="321" t="s">
        <v>13282</v>
      </c>
      <c r="E308" s="256" t="s">
        <v>13758</v>
      </c>
      <c r="F308" s="344" t="s">
        <v>2218</v>
      </c>
      <c r="G308" s="294" t="s">
        <v>2293</v>
      </c>
      <c r="H308" s="292" t="s">
        <v>2219</v>
      </c>
      <c r="I308" s="292" t="s">
        <v>2220</v>
      </c>
      <c r="J308" s="292" t="s">
        <v>2221</v>
      </c>
      <c r="K308" s="295" t="s">
        <v>2222</v>
      </c>
      <c r="L308" s="306" t="s">
        <v>2223</v>
      </c>
      <c r="M308" s="292" t="s">
        <v>15262</v>
      </c>
    </row>
    <row r="309" spans="1:13" ht="28.5" customHeight="1">
      <c r="A309" s="292" t="s">
        <v>14464</v>
      </c>
      <c r="B309" s="292" t="s">
        <v>1263</v>
      </c>
      <c r="C309" s="292" t="s">
        <v>1567</v>
      </c>
      <c r="D309" s="292" t="s">
        <v>12773</v>
      </c>
      <c r="E309" s="287" t="s">
        <v>13759</v>
      </c>
      <c r="F309" s="334" t="s">
        <v>14772</v>
      </c>
      <c r="G309" s="294" t="s">
        <v>2290</v>
      </c>
      <c r="H309" s="292" t="s">
        <v>2231</v>
      </c>
      <c r="I309" s="292" t="s">
        <v>2232</v>
      </c>
      <c r="J309" s="292" t="s">
        <v>2233</v>
      </c>
      <c r="K309" s="288" t="s">
        <v>2234</v>
      </c>
      <c r="L309" s="299" t="s">
        <v>2235</v>
      </c>
      <c r="M309" s="292" t="s">
        <v>15263</v>
      </c>
    </row>
    <row r="310" spans="1:13" ht="28.5" customHeight="1">
      <c r="A310" s="292" t="s">
        <v>14465</v>
      </c>
      <c r="B310" s="292" t="s">
        <v>1263</v>
      </c>
      <c r="C310" s="292" t="s">
        <v>14430</v>
      </c>
      <c r="D310" s="292" t="s">
        <v>12773</v>
      </c>
      <c r="E310" s="287" t="s">
        <v>13759</v>
      </c>
      <c r="F310" s="334" t="s">
        <v>14772</v>
      </c>
      <c r="G310" s="294" t="s">
        <v>2290</v>
      </c>
      <c r="H310" s="292" t="s">
        <v>2231</v>
      </c>
      <c r="I310" s="292" t="s">
        <v>2232</v>
      </c>
      <c r="J310" s="292" t="s">
        <v>2233</v>
      </c>
      <c r="K310" s="288" t="s">
        <v>2234</v>
      </c>
      <c r="L310" s="299" t="s">
        <v>2235</v>
      </c>
      <c r="M310" s="292" t="s">
        <v>15263</v>
      </c>
    </row>
    <row r="311" spans="1:13" ht="28.5" customHeight="1">
      <c r="A311" s="292" t="s">
        <v>14466</v>
      </c>
      <c r="B311" s="292" t="s">
        <v>1263</v>
      </c>
      <c r="C311" s="292" t="s">
        <v>14431</v>
      </c>
      <c r="D311" s="292" t="s">
        <v>12773</v>
      </c>
      <c r="E311" s="287" t="s">
        <v>13759</v>
      </c>
      <c r="F311" s="334" t="s">
        <v>14772</v>
      </c>
      <c r="G311" s="294" t="s">
        <v>2290</v>
      </c>
      <c r="H311" s="292" t="s">
        <v>2231</v>
      </c>
      <c r="I311" s="292" t="s">
        <v>2232</v>
      </c>
      <c r="J311" s="292" t="s">
        <v>2233</v>
      </c>
      <c r="K311" s="288" t="s">
        <v>2234</v>
      </c>
      <c r="L311" s="299" t="s">
        <v>2235</v>
      </c>
      <c r="M311" s="292" t="s">
        <v>15263</v>
      </c>
    </row>
    <row r="312" spans="1:13" ht="28.5" customHeight="1">
      <c r="A312" s="292" t="s">
        <v>14467</v>
      </c>
      <c r="B312" s="292" t="s">
        <v>1263</v>
      </c>
      <c r="C312" s="292" t="s">
        <v>14432</v>
      </c>
      <c r="D312" s="292" t="s">
        <v>12773</v>
      </c>
      <c r="E312" s="287" t="s">
        <v>13759</v>
      </c>
      <c r="F312" s="334" t="s">
        <v>14772</v>
      </c>
      <c r="G312" s="294" t="s">
        <v>2290</v>
      </c>
      <c r="H312" s="292" t="s">
        <v>2231</v>
      </c>
      <c r="I312" s="292" t="s">
        <v>2232</v>
      </c>
      <c r="J312" s="292" t="s">
        <v>2233</v>
      </c>
      <c r="K312" s="288" t="s">
        <v>2234</v>
      </c>
      <c r="L312" s="299" t="s">
        <v>2235</v>
      </c>
      <c r="M312" s="292" t="s">
        <v>15263</v>
      </c>
    </row>
    <row r="313" spans="1:13" ht="42.75" customHeight="1">
      <c r="A313" s="292" t="str">
        <f t="shared" ref="A313" si="17">B313&amp;C313</f>
        <v>Product ListA1</v>
      </c>
      <c r="B313" s="292" t="s">
        <v>1323</v>
      </c>
      <c r="C313" s="292" t="s">
        <v>647</v>
      </c>
      <c r="D313" s="247" t="s">
        <v>665</v>
      </c>
      <c r="E313" s="256" t="s">
        <v>13760</v>
      </c>
      <c r="F313" s="344" t="s">
        <v>14773</v>
      </c>
      <c r="G313" s="292" t="s">
        <v>578</v>
      </c>
      <c r="H313" s="292" t="s">
        <v>399</v>
      </c>
      <c r="I313" s="292" t="s">
        <v>262</v>
      </c>
      <c r="J313" s="248" t="s">
        <v>1379</v>
      </c>
      <c r="K313" s="286" t="s">
        <v>120</v>
      </c>
      <c r="L313" s="298" t="s">
        <v>75</v>
      </c>
      <c r="M313" s="247" t="s">
        <v>15264</v>
      </c>
    </row>
    <row r="314" spans="1:13" ht="14.25" customHeight="1">
      <c r="A314" s="292" t="str">
        <f>B314&amp;C314</f>
        <v>Product ListB5</v>
      </c>
      <c r="B314" s="292" t="s">
        <v>1323</v>
      </c>
      <c r="C314" s="292" t="s">
        <v>974</v>
      </c>
      <c r="D314" s="247" t="s">
        <v>513</v>
      </c>
      <c r="E314" s="256" t="s">
        <v>13761</v>
      </c>
      <c r="F314" s="344" t="s">
        <v>14774</v>
      </c>
      <c r="G314" s="292" t="s">
        <v>579</v>
      </c>
      <c r="H314" s="292" t="s">
        <v>400</v>
      </c>
      <c r="I314" s="292" t="s">
        <v>263</v>
      </c>
      <c r="J314" s="247" t="s">
        <v>1186</v>
      </c>
      <c r="K314" s="286" t="s">
        <v>121</v>
      </c>
      <c r="L314" s="322" t="s">
        <v>76</v>
      </c>
      <c r="M314" s="247" t="s">
        <v>15265</v>
      </c>
    </row>
    <row r="315" spans="1:13" ht="28.5">
      <c r="A315" s="292" t="str">
        <f>B315&amp;C315</f>
        <v>Product ListC5</v>
      </c>
      <c r="B315" s="292" t="s">
        <v>1323</v>
      </c>
      <c r="C315" s="292" t="s">
        <v>995</v>
      </c>
      <c r="D315" s="247" t="s">
        <v>514</v>
      </c>
      <c r="E315" s="256" t="s">
        <v>13762</v>
      </c>
      <c r="F315" s="344" t="s">
        <v>14775</v>
      </c>
      <c r="G315" s="292" t="s">
        <v>580</v>
      </c>
      <c r="H315" s="292" t="s">
        <v>401</v>
      </c>
      <c r="I315" s="292" t="s">
        <v>264</v>
      </c>
      <c r="J315" s="247" t="s">
        <v>962</v>
      </c>
      <c r="K315" s="286" t="s">
        <v>122</v>
      </c>
      <c r="L315" s="322" t="s">
        <v>77</v>
      </c>
      <c r="M315" s="247" t="s">
        <v>15266</v>
      </c>
    </row>
    <row r="316" spans="1:13" ht="28.5">
      <c r="A316" s="292" t="str">
        <f>B316&amp;C316</f>
        <v>Product ListD5</v>
      </c>
      <c r="B316" s="292" t="s">
        <v>1323</v>
      </c>
      <c r="C316" s="292" t="s">
        <v>1324</v>
      </c>
      <c r="D316" s="247" t="s">
        <v>858</v>
      </c>
      <c r="F316" s="344" t="s">
        <v>14728</v>
      </c>
      <c r="G316" s="292" t="s">
        <v>946</v>
      </c>
      <c r="H316" s="292" t="s">
        <v>947</v>
      </c>
      <c r="I316" s="292" t="s">
        <v>948</v>
      </c>
      <c r="J316" s="247" t="s">
        <v>1050</v>
      </c>
      <c r="K316" s="286" t="s">
        <v>949</v>
      </c>
      <c r="L316" s="322" t="s">
        <v>461</v>
      </c>
      <c r="M316" s="247" t="s">
        <v>15172</v>
      </c>
    </row>
    <row r="317" spans="1:13" ht="28.5">
      <c r="A317" s="292" t="str">
        <f>B317&amp;C317</f>
        <v>GeneralCpy</v>
      </c>
      <c r="B317" s="292" t="s">
        <v>496</v>
      </c>
      <c r="C317" s="292" t="s">
        <v>497</v>
      </c>
      <c r="D317" s="292" t="s">
        <v>14201</v>
      </c>
      <c r="E317" s="256" t="s">
        <v>14202</v>
      </c>
      <c r="F317" s="344" t="s">
        <v>14201</v>
      </c>
      <c r="G317" s="292" t="s">
        <v>14201</v>
      </c>
      <c r="H317" s="292" t="s">
        <v>14201</v>
      </c>
      <c r="I317" s="292" t="s">
        <v>14201</v>
      </c>
      <c r="J317" s="292" t="s">
        <v>14201</v>
      </c>
      <c r="K317" s="295" t="s">
        <v>14201</v>
      </c>
      <c r="L317" s="306" t="s">
        <v>14201</v>
      </c>
      <c r="M317" s="292" t="s">
        <v>14203</v>
      </c>
    </row>
    <row r="318" spans="1:13">
      <c r="A318" s="292" t="s">
        <v>1482</v>
      </c>
      <c r="B318" s="292" t="s">
        <v>496</v>
      </c>
      <c r="K318" s="295"/>
      <c r="L318" s="298"/>
      <c r="M318" s="292"/>
    </row>
    <row r="319" spans="1:13">
      <c r="K319" s="295"/>
      <c r="L319" s="298"/>
      <c r="M319" s="292"/>
    </row>
    <row r="320" spans="1:13" ht="85.5">
      <c r="A320" s="292" t="s">
        <v>858</v>
      </c>
      <c r="D320" s="292" t="s">
        <v>2600</v>
      </c>
      <c r="E320" s="256" t="s">
        <v>14578</v>
      </c>
      <c r="F320" s="292" t="s">
        <v>14776</v>
      </c>
      <c r="G320" s="292" t="s">
        <v>14852</v>
      </c>
      <c r="H320" s="292" t="s">
        <v>14909</v>
      </c>
      <c r="I320" s="292" t="s">
        <v>14967</v>
      </c>
      <c r="J320" s="292" t="s">
        <v>2611</v>
      </c>
      <c r="K320" s="295" t="s">
        <v>15025</v>
      </c>
      <c r="L320" s="298" t="s">
        <v>15079</v>
      </c>
      <c r="M320" s="292" t="s">
        <v>15267</v>
      </c>
    </row>
    <row r="321" spans="1:13" ht="28.5">
      <c r="A321" s="292" t="s">
        <v>858</v>
      </c>
      <c r="D321" s="292" t="s">
        <v>308</v>
      </c>
      <c r="E321" s="256" t="s">
        <v>13763</v>
      </c>
      <c r="F321" s="292" t="s">
        <v>317</v>
      </c>
      <c r="G321" s="174" t="s">
        <v>313</v>
      </c>
      <c r="H321" s="292" t="s">
        <v>134</v>
      </c>
      <c r="I321" s="292" t="s">
        <v>265</v>
      </c>
      <c r="J321" s="292" t="s">
        <v>1380</v>
      </c>
      <c r="K321" s="295" t="s">
        <v>127</v>
      </c>
      <c r="L321" s="323" t="s">
        <v>311</v>
      </c>
      <c r="M321" s="292" t="s">
        <v>15268</v>
      </c>
    </row>
    <row r="322" spans="1:13" ht="28.5">
      <c r="A322" s="292" t="s">
        <v>858</v>
      </c>
      <c r="D322" s="292" t="s">
        <v>309</v>
      </c>
      <c r="E322" s="256" t="s">
        <v>13764</v>
      </c>
      <c r="F322" s="292" t="s">
        <v>318</v>
      </c>
      <c r="G322" s="174" t="s">
        <v>314</v>
      </c>
      <c r="H322" s="292" t="s">
        <v>135</v>
      </c>
      <c r="I322" s="292" t="s">
        <v>266</v>
      </c>
      <c r="J322" s="292" t="s">
        <v>1396</v>
      </c>
      <c r="K322" s="295" t="s">
        <v>128</v>
      </c>
      <c r="L322" s="323" t="s">
        <v>310</v>
      </c>
      <c r="M322" s="292" t="s">
        <v>15269</v>
      </c>
    </row>
    <row r="323" spans="1:13" ht="71.25">
      <c r="A323" s="292" t="s">
        <v>858</v>
      </c>
      <c r="D323" s="292" t="s">
        <v>305</v>
      </c>
      <c r="E323" s="256" t="s">
        <v>14579</v>
      </c>
      <c r="F323" s="292" t="s">
        <v>14777</v>
      </c>
      <c r="G323" s="174" t="s">
        <v>315</v>
      </c>
      <c r="H323" s="292" t="s">
        <v>136</v>
      </c>
      <c r="I323" s="292" t="s">
        <v>267</v>
      </c>
      <c r="J323" s="292" t="s">
        <v>306</v>
      </c>
      <c r="K323" s="295" t="s">
        <v>15026</v>
      </c>
      <c r="L323" s="323" t="s">
        <v>307</v>
      </c>
      <c r="M323" s="292" t="s">
        <v>15270</v>
      </c>
    </row>
    <row r="324" spans="1:13" ht="28.5">
      <c r="A324" s="292" t="s">
        <v>858</v>
      </c>
      <c r="D324" s="292" t="s">
        <v>299</v>
      </c>
      <c r="E324" s="256" t="s">
        <v>13765</v>
      </c>
      <c r="F324" s="292" t="s">
        <v>319</v>
      </c>
      <c r="G324" s="174" t="s">
        <v>300</v>
      </c>
      <c r="H324" s="292" t="s">
        <v>137</v>
      </c>
      <c r="I324" s="292" t="s">
        <v>268</v>
      </c>
      <c r="J324" s="292" t="s">
        <v>1381</v>
      </c>
      <c r="K324" s="295" t="s">
        <v>131</v>
      </c>
      <c r="L324" s="323" t="s">
        <v>312</v>
      </c>
      <c r="M324" s="292" t="s">
        <v>15271</v>
      </c>
    </row>
    <row r="325" spans="1:13" ht="42.75">
      <c r="A325" s="292" t="s">
        <v>858</v>
      </c>
      <c r="D325" s="292" t="s">
        <v>301</v>
      </c>
      <c r="E325" s="256" t="s">
        <v>13766</v>
      </c>
      <c r="F325" s="292" t="s">
        <v>320</v>
      </c>
      <c r="G325" s="174" t="s">
        <v>302</v>
      </c>
      <c r="H325" s="292" t="s">
        <v>138</v>
      </c>
      <c r="I325" s="292" t="s">
        <v>269</v>
      </c>
      <c r="J325" s="292" t="s">
        <v>1382</v>
      </c>
      <c r="K325" s="295" t="s">
        <v>129</v>
      </c>
      <c r="L325" s="323" t="s">
        <v>303</v>
      </c>
      <c r="M325" s="292" t="s">
        <v>15272</v>
      </c>
    </row>
    <row r="326" spans="1:13" ht="85.5">
      <c r="A326" s="292" t="s">
        <v>858</v>
      </c>
      <c r="D326" s="292" t="s">
        <v>304</v>
      </c>
      <c r="E326" s="256" t="s">
        <v>13767</v>
      </c>
      <c r="F326" s="332" t="s">
        <v>15475</v>
      </c>
      <c r="G326" s="174" t="s">
        <v>316</v>
      </c>
      <c r="H326" s="292" t="s">
        <v>15476</v>
      </c>
      <c r="I326" s="292" t="s">
        <v>270</v>
      </c>
      <c r="J326" s="292" t="s">
        <v>1383</v>
      </c>
      <c r="K326" s="295" t="s">
        <v>130</v>
      </c>
      <c r="L326" s="323" t="s">
        <v>15477</v>
      </c>
      <c r="M326" s="292" t="s">
        <v>15273</v>
      </c>
    </row>
    <row r="327" spans="1:13">
      <c r="K327" s="295"/>
    </row>
    <row r="328" spans="1:13">
      <c r="K328" s="295"/>
    </row>
    <row r="329" spans="1:13">
      <c r="K329" s="295"/>
    </row>
    <row r="330" spans="1:13">
      <c r="K330" s="295"/>
    </row>
    <row r="331" spans="1:13">
      <c r="K331" s="295"/>
    </row>
    <row r="332" spans="1:13">
      <c r="K332" s="295"/>
    </row>
    <row r="333" spans="1:13">
      <c r="K333" s="295"/>
    </row>
    <row r="334" spans="1:13">
      <c r="K334" s="295"/>
    </row>
    <row r="335" spans="1:13">
      <c r="K335" s="295"/>
    </row>
    <row r="336" spans="1:13">
      <c r="K336" s="295"/>
    </row>
    <row r="337" spans="11:11">
      <c r="K337" s="295"/>
    </row>
    <row r="338" spans="11:11">
      <c r="K338" s="295"/>
    </row>
    <row r="339" spans="11:11">
      <c r="K339" s="295"/>
    </row>
    <row r="340" spans="11:11">
      <c r="K340" s="295"/>
    </row>
    <row r="341" spans="11:11">
      <c r="K341" s="295"/>
    </row>
    <row r="342" spans="11:11">
      <c r="K342" s="295"/>
    </row>
    <row r="343" spans="11:11">
      <c r="K343" s="295"/>
    </row>
    <row r="344" spans="11:11">
      <c r="K344" s="295"/>
    </row>
    <row r="345" spans="11:11">
      <c r="K345" s="295"/>
    </row>
    <row r="346" spans="11:11">
      <c r="K346" s="295"/>
    </row>
    <row r="347" spans="11:11">
      <c r="K347" s="295"/>
    </row>
    <row r="348" spans="11:11">
      <c r="K348" s="295"/>
    </row>
    <row r="349" spans="11:11">
      <c r="K349" s="295"/>
    </row>
    <row r="350" spans="11:11">
      <c r="K350" s="295"/>
    </row>
    <row r="351" spans="11:11">
      <c r="K351" s="295"/>
    </row>
    <row r="352" spans="11:11">
      <c r="K352" s="295"/>
    </row>
    <row r="353" spans="11:11">
      <c r="K353" s="295"/>
    </row>
    <row r="354" spans="11:11">
      <c r="K354" s="295"/>
    </row>
    <row r="355" spans="11:11">
      <c r="K355" s="295"/>
    </row>
    <row r="356" spans="11:11">
      <c r="K356" s="295"/>
    </row>
    <row r="357" spans="11:11">
      <c r="K357" s="295"/>
    </row>
    <row r="358" spans="11:11">
      <c r="K358" s="295"/>
    </row>
    <row r="359" spans="11:11">
      <c r="K359" s="295"/>
    </row>
    <row r="360" spans="11:11">
      <c r="K360" s="295"/>
    </row>
    <row r="361" spans="11:11">
      <c r="K361" s="295"/>
    </row>
    <row r="362" spans="11:11">
      <c r="K362" s="295"/>
    </row>
    <row r="363" spans="11:11">
      <c r="K363" s="295"/>
    </row>
    <row r="364" spans="11:11">
      <c r="K364" s="295"/>
    </row>
    <row r="365" spans="11:11">
      <c r="K365" s="295"/>
    </row>
    <row r="366" spans="11:11">
      <c r="K366" s="295"/>
    </row>
    <row r="367" spans="11:11">
      <c r="K367" s="295"/>
    </row>
    <row r="368" spans="11:11">
      <c r="K368" s="295"/>
    </row>
    <row r="369" spans="11:11">
      <c r="K369" s="295"/>
    </row>
    <row r="370" spans="11:11">
      <c r="K370" s="295"/>
    </row>
    <row r="371" spans="11:11">
      <c r="K371" s="295"/>
    </row>
    <row r="372" spans="11:11">
      <c r="K372" s="295"/>
    </row>
    <row r="373" spans="11:11">
      <c r="K373" s="295"/>
    </row>
    <row r="374" spans="11:11">
      <c r="K374" s="295"/>
    </row>
    <row r="375" spans="11:11">
      <c r="K375" s="295"/>
    </row>
    <row r="376" spans="11:11">
      <c r="K376" s="295"/>
    </row>
    <row r="377" spans="11:11">
      <c r="K377" s="295"/>
    </row>
    <row r="378" spans="11:11">
      <c r="K378" s="295"/>
    </row>
    <row r="379" spans="11:11">
      <c r="K379" s="295"/>
    </row>
    <row r="380" spans="11:11">
      <c r="K380" s="295"/>
    </row>
    <row r="381" spans="11:11">
      <c r="K381" s="295"/>
    </row>
    <row r="382" spans="11:11">
      <c r="K382" s="295"/>
    </row>
    <row r="383" spans="11:11">
      <c r="K383" s="295"/>
    </row>
    <row r="384" spans="11:11">
      <c r="K384" s="295"/>
    </row>
    <row r="385" spans="11:11">
      <c r="K385" s="295"/>
    </row>
    <row r="386" spans="11:11">
      <c r="K386" s="295"/>
    </row>
    <row r="387" spans="11:11">
      <c r="K387" s="295"/>
    </row>
    <row r="388" spans="11:11">
      <c r="K388" s="295"/>
    </row>
    <row r="389" spans="11:11">
      <c r="K389" s="295"/>
    </row>
    <row r="390" spans="11:11">
      <c r="K390" s="295"/>
    </row>
    <row r="391" spans="11:11">
      <c r="K391" s="295"/>
    </row>
    <row r="392" spans="11:11">
      <c r="K392" s="295"/>
    </row>
    <row r="393" spans="11:11">
      <c r="K393" s="295"/>
    </row>
    <row r="394" spans="11:11">
      <c r="K394" s="295"/>
    </row>
    <row r="395" spans="11:11">
      <c r="K395" s="295"/>
    </row>
    <row r="396" spans="11:11">
      <c r="K396" s="295"/>
    </row>
    <row r="397" spans="11:11">
      <c r="K397" s="295"/>
    </row>
    <row r="398" spans="11:11">
      <c r="K398" s="295"/>
    </row>
    <row r="399" spans="11:11">
      <c r="K399" s="295"/>
    </row>
    <row r="400" spans="11:11">
      <c r="K400" s="295"/>
    </row>
    <row r="401" spans="11:11">
      <c r="K401" s="295"/>
    </row>
    <row r="402" spans="11:11">
      <c r="K402" s="295"/>
    </row>
    <row r="403" spans="11:11">
      <c r="K403" s="295"/>
    </row>
    <row r="404" spans="11:11">
      <c r="K404" s="295"/>
    </row>
    <row r="405" spans="11:11">
      <c r="K405" s="295"/>
    </row>
    <row r="406" spans="11:11">
      <c r="K406" s="295"/>
    </row>
    <row r="407" spans="11:11">
      <c r="K407" s="295"/>
    </row>
    <row r="408" spans="11:11">
      <c r="K408" s="295"/>
    </row>
    <row r="409" spans="11:11">
      <c r="K409" s="295"/>
    </row>
    <row r="410" spans="11:11">
      <c r="K410" s="295"/>
    </row>
    <row r="411" spans="11:11">
      <c r="K411" s="295"/>
    </row>
    <row r="412" spans="11:11">
      <c r="K412" s="295"/>
    </row>
    <row r="413" spans="11:11">
      <c r="K413" s="295"/>
    </row>
    <row r="414" spans="11:11">
      <c r="K414" s="295"/>
    </row>
    <row r="415" spans="11:11">
      <c r="K415" s="295"/>
    </row>
    <row r="416" spans="11:11">
      <c r="K416" s="295"/>
    </row>
    <row r="417" spans="11:11">
      <c r="K417" s="295"/>
    </row>
    <row r="418" spans="11:11">
      <c r="K418" s="295"/>
    </row>
    <row r="419" spans="11:11">
      <c r="K419" s="295"/>
    </row>
    <row r="420" spans="11:11">
      <c r="K420" s="295"/>
    </row>
    <row r="421" spans="11:11">
      <c r="K421" s="295"/>
    </row>
    <row r="422" spans="11:11">
      <c r="K422" s="295"/>
    </row>
    <row r="423" spans="11:11">
      <c r="K423" s="295"/>
    </row>
    <row r="424" spans="11:11">
      <c r="K424" s="295"/>
    </row>
    <row r="425" spans="11:11">
      <c r="K425" s="295"/>
    </row>
    <row r="426" spans="11:11">
      <c r="K426" s="295"/>
    </row>
    <row r="427" spans="11:11">
      <c r="K427" s="295"/>
    </row>
    <row r="428" spans="11:11">
      <c r="K428" s="295"/>
    </row>
    <row r="429" spans="11:11">
      <c r="K429" s="295"/>
    </row>
    <row r="430" spans="11:11">
      <c r="K430" s="295"/>
    </row>
    <row r="431" spans="11:11">
      <c r="K431" s="295"/>
    </row>
    <row r="432" spans="11:11">
      <c r="K432" s="295"/>
    </row>
    <row r="433" spans="11:11">
      <c r="K433" s="295"/>
    </row>
    <row r="434" spans="11:11">
      <c r="K434" s="295"/>
    </row>
    <row r="435" spans="11:11">
      <c r="K435" s="295"/>
    </row>
    <row r="436" spans="11:11">
      <c r="K436" s="295"/>
    </row>
    <row r="437" spans="11:11">
      <c r="K437" s="295"/>
    </row>
    <row r="438" spans="11:11">
      <c r="K438" s="295"/>
    </row>
    <row r="439" spans="11:11">
      <c r="K439" s="295"/>
    </row>
    <row r="440" spans="11:11">
      <c r="K440" s="295"/>
    </row>
    <row r="441" spans="11:11">
      <c r="K441" s="295"/>
    </row>
    <row r="442" spans="11:11">
      <c r="K442" s="295"/>
    </row>
    <row r="443" spans="11:11">
      <c r="K443" s="295"/>
    </row>
    <row r="444" spans="11:11">
      <c r="K444" s="295"/>
    </row>
    <row r="445" spans="11:11">
      <c r="K445" s="295"/>
    </row>
    <row r="446" spans="11:11">
      <c r="K446" s="295"/>
    </row>
    <row r="447" spans="11:11">
      <c r="K447" s="295"/>
    </row>
    <row r="448" spans="11:11">
      <c r="K448" s="295"/>
    </row>
    <row r="449" spans="11:11">
      <c r="K449" s="295"/>
    </row>
    <row r="450" spans="11:11">
      <c r="K450" s="295"/>
    </row>
    <row r="451" spans="11:11">
      <c r="K451" s="295"/>
    </row>
    <row r="452" spans="11:11">
      <c r="K452" s="295"/>
    </row>
    <row r="453" spans="11:11">
      <c r="K453" s="295"/>
    </row>
    <row r="454" spans="11:11">
      <c r="K454" s="295"/>
    </row>
    <row r="455" spans="11:11">
      <c r="K455" s="295"/>
    </row>
    <row r="456" spans="11:11">
      <c r="K456" s="295"/>
    </row>
    <row r="457" spans="11:11">
      <c r="K457" s="295"/>
    </row>
    <row r="458" spans="11:11">
      <c r="K458" s="295"/>
    </row>
    <row r="459" spans="11:11">
      <c r="K459" s="295"/>
    </row>
    <row r="460" spans="11:11">
      <c r="K460" s="295"/>
    </row>
    <row r="461" spans="11:11">
      <c r="K461" s="295"/>
    </row>
    <row r="462" spans="11:11">
      <c r="K462" s="295"/>
    </row>
    <row r="463" spans="11:11">
      <c r="K463" s="295"/>
    </row>
    <row r="464" spans="11:11">
      <c r="K464" s="295"/>
    </row>
    <row r="465" spans="11:11">
      <c r="K465" s="295"/>
    </row>
    <row r="466" spans="11:11">
      <c r="K466" s="295"/>
    </row>
    <row r="467" spans="11:11">
      <c r="K467" s="295"/>
    </row>
    <row r="468" spans="11:11">
      <c r="K468" s="295"/>
    </row>
    <row r="469" spans="11:11">
      <c r="K469" s="295"/>
    </row>
    <row r="470" spans="11:11">
      <c r="K470" s="295"/>
    </row>
    <row r="471" spans="11:11">
      <c r="K471" s="295"/>
    </row>
    <row r="472" spans="11:11">
      <c r="K472" s="295"/>
    </row>
    <row r="473" spans="11:11">
      <c r="K473" s="295"/>
    </row>
    <row r="474" spans="11:11">
      <c r="K474" s="295"/>
    </row>
    <row r="475" spans="11:11">
      <c r="K475" s="295"/>
    </row>
    <row r="476" spans="11:11">
      <c r="K476" s="295"/>
    </row>
    <row r="477" spans="11:11">
      <c r="K477" s="295"/>
    </row>
    <row r="478" spans="11:11">
      <c r="K478" s="295"/>
    </row>
    <row r="479" spans="11:11">
      <c r="K479" s="295"/>
    </row>
    <row r="480" spans="11:11">
      <c r="K480" s="295"/>
    </row>
    <row r="481" spans="11:11">
      <c r="K481" s="295"/>
    </row>
    <row r="482" spans="11:11">
      <c r="K482" s="295"/>
    </row>
    <row r="483" spans="11:11">
      <c r="K483" s="295"/>
    </row>
    <row r="484" spans="11:11">
      <c r="K484" s="295"/>
    </row>
    <row r="485" spans="11:11">
      <c r="K485" s="295"/>
    </row>
    <row r="486" spans="11:11">
      <c r="K486" s="295"/>
    </row>
    <row r="487" spans="11:11">
      <c r="K487" s="295"/>
    </row>
    <row r="488" spans="11:11">
      <c r="K488" s="295"/>
    </row>
    <row r="489" spans="11:11">
      <c r="K489" s="295"/>
    </row>
    <row r="490" spans="11:11">
      <c r="K490" s="295"/>
    </row>
    <row r="491" spans="11:11">
      <c r="K491" s="295"/>
    </row>
    <row r="492" spans="11:11">
      <c r="K492" s="295"/>
    </row>
    <row r="493" spans="11:11">
      <c r="K493" s="295"/>
    </row>
    <row r="494" spans="11:11">
      <c r="K494" s="295"/>
    </row>
    <row r="495" spans="11:11">
      <c r="K495" s="295"/>
    </row>
    <row r="496" spans="11:11">
      <c r="K496" s="295"/>
    </row>
    <row r="497" spans="11:11">
      <c r="K497" s="295"/>
    </row>
    <row r="498" spans="11:11">
      <c r="K498" s="295"/>
    </row>
    <row r="499" spans="11:11">
      <c r="K499" s="295"/>
    </row>
    <row r="500" spans="11:11">
      <c r="K500" s="295"/>
    </row>
    <row r="501" spans="11:11">
      <c r="K501" s="295"/>
    </row>
    <row r="502" spans="11:11">
      <c r="K502" s="295"/>
    </row>
    <row r="503" spans="11:11">
      <c r="K503" s="295"/>
    </row>
    <row r="504" spans="11:11">
      <c r="K504" s="295"/>
    </row>
    <row r="505" spans="11:11">
      <c r="K505" s="295"/>
    </row>
    <row r="506" spans="11:11">
      <c r="K506" s="295"/>
    </row>
    <row r="507" spans="11:11">
      <c r="K507" s="295"/>
    </row>
    <row r="508" spans="11:11">
      <c r="K508" s="295"/>
    </row>
    <row r="509" spans="11:11">
      <c r="K509" s="295"/>
    </row>
    <row r="510" spans="11:11">
      <c r="K510" s="295"/>
    </row>
    <row r="511" spans="11:11">
      <c r="K511" s="295"/>
    </row>
    <row r="512" spans="11:11">
      <c r="K512" s="295"/>
    </row>
    <row r="513" spans="11:11">
      <c r="K513" s="295"/>
    </row>
    <row r="514" spans="11:11">
      <c r="K514" s="295"/>
    </row>
    <row r="515" spans="11:11">
      <c r="K515" s="295"/>
    </row>
    <row r="516" spans="11:11">
      <c r="K516" s="295"/>
    </row>
    <row r="517" spans="11:11">
      <c r="K517" s="295"/>
    </row>
    <row r="518" spans="11:11">
      <c r="K518" s="295"/>
    </row>
    <row r="519" spans="11:11">
      <c r="K519" s="295"/>
    </row>
    <row r="520" spans="11:11">
      <c r="K520" s="295"/>
    </row>
    <row r="521" spans="11:11">
      <c r="K521" s="295"/>
    </row>
    <row r="522" spans="11:11">
      <c r="K522" s="295"/>
    </row>
    <row r="523" spans="11:11">
      <c r="K523" s="295"/>
    </row>
    <row r="524" spans="11:11">
      <c r="K524" s="295"/>
    </row>
    <row r="525" spans="11:11">
      <c r="K525" s="295"/>
    </row>
    <row r="526" spans="11:11">
      <c r="K526" s="295"/>
    </row>
    <row r="527" spans="11:11">
      <c r="K527" s="295"/>
    </row>
    <row r="528" spans="11:11">
      <c r="K528" s="295"/>
    </row>
    <row r="529" spans="11:11">
      <c r="K529" s="295"/>
    </row>
    <row r="530" spans="11:11">
      <c r="K530" s="295"/>
    </row>
    <row r="531" spans="11:11">
      <c r="K531" s="295"/>
    </row>
    <row r="532" spans="11:11">
      <c r="K532" s="295"/>
    </row>
    <row r="533" spans="11:11">
      <c r="K533" s="295"/>
    </row>
    <row r="534" spans="11:11">
      <c r="K534" s="295"/>
    </row>
    <row r="535" spans="11:11">
      <c r="K535" s="295"/>
    </row>
    <row r="536" spans="11:11">
      <c r="K536" s="295"/>
    </row>
    <row r="537" spans="11:11">
      <c r="K537" s="295"/>
    </row>
    <row r="538" spans="11:11">
      <c r="K538" s="295"/>
    </row>
    <row r="539" spans="11:11">
      <c r="K539" s="295"/>
    </row>
    <row r="540" spans="11:11">
      <c r="K540" s="295"/>
    </row>
    <row r="541" spans="11:11">
      <c r="K541" s="295"/>
    </row>
    <row r="542" spans="11:11">
      <c r="K542" s="295"/>
    </row>
    <row r="543" spans="11:11">
      <c r="K543" s="295"/>
    </row>
    <row r="544" spans="11:11">
      <c r="K544" s="295"/>
    </row>
    <row r="545" spans="11:11">
      <c r="K545" s="295"/>
    </row>
    <row r="546" spans="11:11">
      <c r="K546" s="295"/>
    </row>
    <row r="547" spans="11:11">
      <c r="K547" s="295"/>
    </row>
    <row r="548" spans="11:11">
      <c r="K548" s="295"/>
    </row>
    <row r="549" spans="11:11">
      <c r="K549" s="295"/>
    </row>
    <row r="550" spans="11:11">
      <c r="K550" s="295"/>
    </row>
    <row r="551" spans="11:11">
      <c r="K551" s="295"/>
    </row>
    <row r="552" spans="11:11">
      <c r="K552" s="295"/>
    </row>
    <row r="553" spans="11:11">
      <c r="K553" s="295"/>
    </row>
    <row r="554" spans="11:11">
      <c r="K554" s="295"/>
    </row>
    <row r="555" spans="11:11">
      <c r="K555" s="295"/>
    </row>
    <row r="556" spans="11:11">
      <c r="K556" s="295"/>
    </row>
    <row r="557" spans="11:11">
      <c r="K557" s="295"/>
    </row>
    <row r="558" spans="11:11">
      <c r="K558" s="295"/>
    </row>
    <row r="559" spans="11:11">
      <c r="K559" s="295"/>
    </row>
    <row r="560" spans="11:11">
      <c r="K560" s="295"/>
    </row>
    <row r="561" spans="11:11">
      <c r="K561" s="295"/>
    </row>
    <row r="562" spans="11:11">
      <c r="K562" s="295"/>
    </row>
    <row r="563" spans="11:11">
      <c r="K563" s="295"/>
    </row>
    <row r="564" spans="11:11">
      <c r="K564" s="295"/>
    </row>
    <row r="565" spans="11:11">
      <c r="K565" s="295"/>
    </row>
    <row r="566" spans="11:11">
      <c r="K566" s="295"/>
    </row>
    <row r="567" spans="11:11">
      <c r="K567" s="295"/>
    </row>
    <row r="568" spans="11:11">
      <c r="K568" s="295"/>
    </row>
    <row r="569" spans="11:11">
      <c r="K569" s="295"/>
    </row>
    <row r="570" spans="11:11">
      <c r="K570" s="295"/>
    </row>
    <row r="571" spans="11:11">
      <c r="K571" s="295"/>
    </row>
    <row r="572" spans="11:11">
      <c r="K572" s="295"/>
    </row>
    <row r="573" spans="11:11">
      <c r="K573" s="295"/>
    </row>
    <row r="574" spans="11:11">
      <c r="K574" s="295"/>
    </row>
    <row r="575" spans="11:11">
      <c r="K575" s="295"/>
    </row>
    <row r="576" spans="11:11">
      <c r="K576" s="295"/>
    </row>
    <row r="577" spans="11:11">
      <c r="K577" s="295"/>
    </row>
    <row r="578" spans="11:11">
      <c r="K578" s="295"/>
    </row>
    <row r="579" spans="11:11">
      <c r="K579" s="295"/>
    </row>
    <row r="580" spans="11:11">
      <c r="K580" s="295"/>
    </row>
    <row r="581" spans="11:11">
      <c r="K581" s="295"/>
    </row>
    <row r="582" spans="11:11">
      <c r="K582" s="295"/>
    </row>
    <row r="583" spans="11:11">
      <c r="K583" s="295"/>
    </row>
    <row r="584" spans="11:11">
      <c r="K584" s="295"/>
    </row>
    <row r="585" spans="11:11">
      <c r="K585" s="295"/>
    </row>
    <row r="586" spans="11:11">
      <c r="K586" s="295"/>
    </row>
    <row r="587" spans="11:11">
      <c r="K587" s="295"/>
    </row>
    <row r="588" spans="11:11">
      <c r="K588" s="295"/>
    </row>
    <row r="589" spans="11:11">
      <c r="K589" s="295"/>
    </row>
    <row r="590" spans="11:11">
      <c r="K590" s="295"/>
    </row>
    <row r="591" spans="11:11">
      <c r="K591" s="295"/>
    </row>
    <row r="592" spans="11:11">
      <c r="K592" s="295"/>
    </row>
    <row r="593" spans="11:11">
      <c r="K593" s="295"/>
    </row>
    <row r="594" spans="11:11">
      <c r="K594" s="295"/>
    </row>
    <row r="595" spans="11:11">
      <c r="K595" s="295"/>
    </row>
    <row r="596" spans="11:11">
      <c r="K596" s="295"/>
    </row>
    <row r="597" spans="11:11">
      <c r="K597" s="295"/>
    </row>
    <row r="598" spans="11:11">
      <c r="K598" s="295"/>
    </row>
    <row r="599" spans="11:11">
      <c r="K599" s="295"/>
    </row>
    <row r="600" spans="11:11">
      <c r="K600" s="295"/>
    </row>
    <row r="601" spans="11:11">
      <c r="K601" s="295"/>
    </row>
    <row r="602" spans="11:11">
      <c r="K602" s="295"/>
    </row>
    <row r="603" spans="11:11">
      <c r="K603" s="295"/>
    </row>
    <row r="604" spans="11:11">
      <c r="K604" s="295"/>
    </row>
    <row r="605" spans="11:11">
      <c r="K605" s="295"/>
    </row>
    <row r="606" spans="11:11">
      <c r="K606" s="295"/>
    </row>
    <row r="607" spans="11:11">
      <c r="K607" s="295"/>
    </row>
    <row r="608" spans="11:11">
      <c r="K608" s="295"/>
    </row>
    <row r="609" spans="11:11">
      <c r="K609" s="295"/>
    </row>
    <row r="610" spans="11:11">
      <c r="K610" s="295"/>
    </row>
    <row r="611" spans="11:11">
      <c r="K611" s="295"/>
    </row>
    <row r="612" spans="11:11">
      <c r="K612" s="295"/>
    </row>
    <row r="613" spans="11:11">
      <c r="K613" s="295"/>
    </row>
    <row r="614" spans="11:11">
      <c r="K614" s="295"/>
    </row>
    <row r="615" spans="11:11">
      <c r="K615" s="295"/>
    </row>
    <row r="616" spans="11:11">
      <c r="K616" s="295"/>
    </row>
    <row r="617" spans="11:11">
      <c r="K617" s="295"/>
    </row>
    <row r="618" spans="11:11">
      <c r="K618" s="295"/>
    </row>
    <row r="619" spans="11:11">
      <c r="K619" s="295"/>
    </row>
    <row r="620" spans="11:11">
      <c r="K620" s="295"/>
    </row>
    <row r="621" spans="11:11">
      <c r="K621" s="295"/>
    </row>
    <row r="622" spans="11:11">
      <c r="K622" s="295"/>
    </row>
    <row r="623" spans="11:11">
      <c r="K623" s="295"/>
    </row>
    <row r="624" spans="11:11">
      <c r="K624" s="295"/>
    </row>
    <row r="625" spans="11:11">
      <c r="K625" s="295"/>
    </row>
    <row r="626" spans="11:11">
      <c r="K626" s="295"/>
    </row>
    <row r="627" spans="11:11">
      <c r="K627" s="295"/>
    </row>
    <row r="628" spans="11:11">
      <c r="K628" s="295"/>
    </row>
    <row r="629" spans="11:11">
      <c r="K629" s="295"/>
    </row>
    <row r="630" spans="11:11">
      <c r="K630" s="295"/>
    </row>
    <row r="631" spans="11:11">
      <c r="K631" s="295"/>
    </row>
    <row r="632" spans="11:11">
      <c r="K632" s="295"/>
    </row>
    <row r="633" spans="11:11">
      <c r="K633" s="295"/>
    </row>
    <row r="634" spans="11:11">
      <c r="K634" s="295"/>
    </row>
    <row r="635" spans="11:11">
      <c r="K635" s="295"/>
    </row>
    <row r="636" spans="11:11">
      <c r="K636" s="295"/>
    </row>
    <row r="637" spans="11:11">
      <c r="K637" s="295"/>
    </row>
    <row r="638" spans="11:11">
      <c r="K638" s="295"/>
    </row>
    <row r="639" spans="11:11">
      <c r="K639" s="295"/>
    </row>
    <row r="640" spans="11:11">
      <c r="K640" s="295"/>
    </row>
    <row r="641" spans="11:11">
      <c r="K641" s="295"/>
    </row>
    <row r="642" spans="11:11">
      <c r="K642" s="295"/>
    </row>
    <row r="643" spans="11:11">
      <c r="K643" s="295"/>
    </row>
    <row r="644" spans="11:11">
      <c r="K644" s="295"/>
    </row>
    <row r="645" spans="11:11">
      <c r="K645" s="295"/>
    </row>
    <row r="646" spans="11:11">
      <c r="K646" s="295"/>
    </row>
    <row r="647" spans="11:11">
      <c r="K647" s="295"/>
    </row>
    <row r="648" spans="11:11">
      <c r="K648" s="295"/>
    </row>
    <row r="649" spans="11:11">
      <c r="K649" s="295"/>
    </row>
    <row r="650" spans="11:11">
      <c r="K650" s="295"/>
    </row>
    <row r="651" spans="11:11">
      <c r="K651" s="295"/>
    </row>
    <row r="652" spans="11:11">
      <c r="K652" s="295"/>
    </row>
    <row r="653" spans="11:11">
      <c r="K653" s="295"/>
    </row>
    <row r="654" spans="11:11">
      <c r="K654" s="295"/>
    </row>
    <row r="655" spans="11:11">
      <c r="K655" s="295"/>
    </row>
    <row r="656" spans="11:11">
      <c r="K656" s="295"/>
    </row>
    <row r="657" spans="11:11">
      <c r="K657" s="295"/>
    </row>
    <row r="658" spans="11:11">
      <c r="K658" s="295"/>
    </row>
    <row r="659" spans="11:11">
      <c r="K659" s="295"/>
    </row>
    <row r="660" spans="11:11">
      <c r="K660" s="295"/>
    </row>
    <row r="661" spans="11:11">
      <c r="K661" s="295"/>
    </row>
    <row r="662" spans="11:11">
      <c r="K662" s="295"/>
    </row>
    <row r="663" spans="11:11">
      <c r="K663" s="295"/>
    </row>
    <row r="664" spans="11:11">
      <c r="K664" s="295"/>
    </row>
    <row r="665" spans="11:11">
      <c r="K665" s="295"/>
    </row>
    <row r="666" spans="11:11">
      <c r="K666" s="295"/>
    </row>
    <row r="667" spans="11:11">
      <c r="K667" s="295"/>
    </row>
    <row r="668" spans="11:11">
      <c r="K668" s="295"/>
    </row>
    <row r="669" spans="11:11">
      <c r="K669" s="295"/>
    </row>
    <row r="670" spans="11:11">
      <c r="K670" s="295"/>
    </row>
    <row r="671" spans="11:11">
      <c r="K671" s="295"/>
    </row>
    <row r="672" spans="11:11">
      <c r="K672" s="295"/>
    </row>
    <row r="673" spans="11:11">
      <c r="K673" s="295"/>
    </row>
    <row r="674" spans="11:11">
      <c r="K674" s="295"/>
    </row>
    <row r="675" spans="11:11">
      <c r="K675" s="295"/>
    </row>
    <row r="676" spans="11:11">
      <c r="K676" s="295"/>
    </row>
    <row r="677" spans="11:11">
      <c r="K677" s="295"/>
    </row>
    <row r="678" spans="11:11">
      <c r="K678" s="295"/>
    </row>
    <row r="679" spans="11:11">
      <c r="K679" s="295"/>
    </row>
    <row r="680" spans="11:11">
      <c r="K680" s="295"/>
    </row>
    <row r="681" spans="11:11">
      <c r="K681" s="295"/>
    </row>
    <row r="682" spans="11:11">
      <c r="K682" s="295"/>
    </row>
    <row r="683" spans="11:11">
      <c r="K683" s="295"/>
    </row>
    <row r="684" spans="11:11">
      <c r="K684" s="295"/>
    </row>
    <row r="685" spans="11:11">
      <c r="K685" s="295"/>
    </row>
    <row r="686" spans="11:11">
      <c r="K686" s="295"/>
    </row>
    <row r="687" spans="11:11">
      <c r="K687" s="295"/>
    </row>
    <row r="688" spans="11:11">
      <c r="K688" s="295"/>
    </row>
    <row r="689" spans="11:11">
      <c r="K689" s="295"/>
    </row>
    <row r="690" spans="11:11">
      <c r="K690" s="295"/>
    </row>
    <row r="691" spans="11:11">
      <c r="K691" s="295"/>
    </row>
    <row r="692" spans="11:11">
      <c r="K692" s="295"/>
    </row>
    <row r="693" spans="11:11">
      <c r="K693" s="295"/>
    </row>
    <row r="694" spans="11:11">
      <c r="K694" s="295"/>
    </row>
    <row r="695" spans="11:11">
      <c r="K695" s="295"/>
    </row>
    <row r="696" spans="11:11">
      <c r="K696" s="295"/>
    </row>
    <row r="697" spans="11:11">
      <c r="K697" s="295"/>
    </row>
    <row r="698" spans="11:11">
      <c r="K698" s="295"/>
    </row>
    <row r="699" spans="11:11">
      <c r="K699" s="295"/>
    </row>
    <row r="700" spans="11:11">
      <c r="K700" s="295"/>
    </row>
    <row r="701" spans="11:11">
      <c r="K701" s="295"/>
    </row>
    <row r="702" spans="11:11">
      <c r="K702" s="295"/>
    </row>
    <row r="703" spans="11:11">
      <c r="K703" s="295"/>
    </row>
    <row r="704" spans="11:11">
      <c r="K704" s="295"/>
    </row>
    <row r="705" spans="11:11">
      <c r="K705" s="295"/>
    </row>
    <row r="706" spans="11:11">
      <c r="K706" s="295"/>
    </row>
    <row r="707" spans="11:11">
      <c r="K707" s="295"/>
    </row>
    <row r="708" spans="11:11">
      <c r="K708" s="295"/>
    </row>
    <row r="709" spans="11:11">
      <c r="K709" s="295"/>
    </row>
    <row r="710" spans="11:11">
      <c r="K710" s="295"/>
    </row>
    <row r="711" spans="11:11">
      <c r="K711" s="295"/>
    </row>
    <row r="712" spans="11:11">
      <c r="K712" s="295"/>
    </row>
    <row r="713" spans="11:11">
      <c r="K713" s="295"/>
    </row>
    <row r="714" spans="11:11">
      <c r="K714" s="295"/>
    </row>
    <row r="715" spans="11:11">
      <c r="K715" s="295"/>
    </row>
    <row r="716" spans="11:11">
      <c r="K716" s="295"/>
    </row>
    <row r="717" spans="11:11">
      <c r="K717" s="295"/>
    </row>
    <row r="718" spans="11:11">
      <c r="K718" s="295"/>
    </row>
    <row r="719" spans="11:11">
      <c r="K719" s="295"/>
    </row>
    <row r="720" spans="11:11">
      <c r="K720" s="295"/>
    </row>
    <row r="721" spans="11:11">
      <c r="K721" s="295"/>
    </row>
    <row r="722" spans="11:11">
      <c r="K722" s="295"/>
    </row>
    <row r="723" spans="11:11">
      <c r="K723" s="295"/>
    </row>
    <row r="724" spans="11:11">
      <c r="K724" s="295"/>
    </row>
    <row r="725" spans="11:11">
      <c r="K725" s="295"/>
    </row>
    <row r="726" spans="11:11">
      <c r="K726" s="295"/>
    </row>
    <row r="727" spans="11:11">
      <c r="K727" s="295"/>
    </row>
    <row r="728" spans="11:11">
      <c r="K728" s="295"/>
    </row>
    <row r="729" spans="11:11">
      <c r="K729" s="295"/>
    </row>
    <row r="730" spans="11:11">
      <c r="K730" s="295"/>
    </row>
    <row r="731" spans="11:11">
      <c r="K731" s="295"/>
    </row>
    <row r="732" spans="11:11">
      <c r="K732" s="295"/>
    </row>
    <row r="733" spans="11:11">
      <c r="K733" s="295"/>
    </row>
    <row r="734" spans="11:11">
      <c r="K734" s="295"/>
    </row>
    <row r="735" spans="11:11">
      <c r="K735" s="295"/>
    </row>
    <row r="736" spans="11:11">
      <c r="K736" s="295"/>
    </row>
    <row r="737" spans="11:11">
      <c r="K737" s="295"/>
    </row>
    <row r="738" spans="11:11">
      <c r="K738" s="295"/>
    </row>
    <row r="739" spans="11:11">
      <c r="K739" s="295"/>
    </row>
    <row r="740" spans="11:11">
      <c r="K740" s="295"/>
    </row>
    <row r="741" spans="11:11">
      <c r="K741" s="295"/>
    </row>
    <row r="742" spans="11:11">
      <c r="K742" s="295"/>
    </row>
    <row r="743" spans="11:11">
      <c r="K743" s="295"/>
    </row>
    <row r="744" spans="11:11">
      <c r="K744" s="295"/>
    </row>
    <row r="745" spans="11:11">
      <c r="K745" s="295"/>
    </row>
    <row r="746" spans="11:11">
      <c r="K746" s="295"/>
    </row>
    <row r="747" spans="11:11">
      <c r="K747" s="295"/>
    </row>
    <row r="748" spans="11:11">
      <c r="K748" s="295"/>
    </row>
    <row r="749" spans="11:11">
      <c r="K749" s="295"/>
    </row>
    <row r="750" spans="11:11">
      <c r="K750" s="295"/>
    </row>
    <row r="751" spans="11:11">
      <c r="K751" s="295"/>
    </row>
    <row r="752" spans="11:11">
      <c r="K752" s="295"/>
    </row>
    <row r="753" spans="11:11">
      <c r="K753" s="295"/>
    </row>
    <row r="754" spans="11:11">
      <c r="K754" s="295"/>
    </row>
    <row r="755" spans="11:11">
      <c r="K755" s="295"/>
    </row>
    <row r="756" spans="11:11">
      <c r="K756" s="295"/>
    </row>
    <row r="757" spans="11:11">
      <c r="K757" s="295"/>
    </row>
    <row r="758" spans="11:11">
      <c r="K758" s="295"/>
    </row>
    <row r="759" spans="11:11">
      <c r="K759" s="295"/>
    </row>
    <row r="760" spans="11:11">
      <c r="K760" s="295"/>
    </row>
    <row r="761" spans="11:11">
      <c r="K761" s="295"/>
    </row>
    <row r="762" spans="11:11">
      <c r="K762" s="295"/>
    </row>
    <row r="763" spans="11:11">
      <c r="K763" s="295"/>
    </row>
    <row r="764" spans="11:11">
      <c r="K764" s="295"/>
    </row>
    <row r="765" spans="11:11">
      <c r="K765" s="295"/>
    </row>
    <row r="766" spans="11:11">
      <c r="K766" s="295"/>
    </row>
    <row r="767" spans="11:11">
      <c r="K767" s="295"/>
    </row>
    <row r="768" spans="11:11">
      <c r="K768" s="295"/>
    </row>
    <row r="769" spans="11:11">
      <c r="K769" s="295"/>
    </row>
    <row r="770" spans="11:11">
      <c r="K770" s="295"/>
    </row>
    <row r="771" spans="11:11">
      <c r="K771" s="295"/>
    </row>
    <row r="772" spans="11:11">
      <c r="K772" s="295"/>
    </row>
    <row r="773" spans="11:11">
      <c r="K773" s="295"/>
    </row>
    <row r="774" spans="11:11">
      <c r="K774" s="295"/>
    </row>
    <row r="775" spans="11:11">
      <c r="K775" s="295"/>
    </row>
    <row r="776" spans="11:11">
      <c r="K776" s="295"/>
    </row>
    <row r="777" spans="11:11">
      <c r="K777" s="295"/>
    </row>
    <row r="778" spans="11:11">
      <c r="K778" s="295"/>
    </row>
    <row r="779" spans="11:11">
      <c r="K779" s="295"/>
    </row>
    <row r="780" spans="11:11">
      <c r="K780" s="295"/>
    </row>
    <row r="781" spans="11:11">
      <c r="K781" s="295"/>
    </row>
    <row r="782" spans="11:11">
      <c r="K782" s="295"/>
    </row>
    <row r="783" spans="11:11">
      <c r="K783" s="295"/>
    </row>
    <row r="784" spans="11:11">
      <c r="K784" s="295"/>
    </row>
    <row r="785" spans="11:11">
      <c r="K785" s="295"/>
    </row>
    <row r="786" spans="11:11">
      <c r="K786" s="295"/>
    </row>
    <row r="787" spans="11:11">
      <c r="K787" s="295"/>
    </row>
    <row r="788" spans="11:11">
      <c r="K788" s="295"/>
    </row>
    <row r="789" spans="11:11">
      <c r="K789" s="295"/>
    </row>
    <row r="790" spans="11:11">
      <c r="K790" s="295"/>
    </row>
    <row r="791" spans="11:11">
      <c r="K791" s="295"/>
    </row>
    <row r="792" spans="11:11">
      <c r="K792" s="295"/>
    </row>
    <row r="793" spans="11:11">
      <c r="K793" s="295"/>
    </row>
    <row r="794" spans="11:11">
      <c r="K794" s="295"/>
    </row>
    <row r="795" spans="11:11">
      <c r="K795" s="295"/>
    </row>
    <row r="796" spans="11:11">
      <c r="K796" s="295"/>
    </row>
    <row r="797" spans="11:11">
      <c r="K797" s="295"/>
    </row>
    <row r="798" spans="11:11">
      <c r="K798" s="295"/>
    </row>
    <row r="799" spans="11:11">
      <c r="K799" s="295"/>
    </row>
    <row r="800" spans="11:11">
      <c r="K800" s="295"/>
    </row>
    <row r="801" spans="11:11">
      <c r="K801" s="295"/>
    </row>
    <row r="802" spans="11:11">
      <c r="K802" s="295"/>
    </row>
    <row r="803" spans="11:11">
      <c r="K803" s="295"/>
    </row>
    <row r="804" spans="11:11">
      <c r="K804" s="295"/>
    </row>
    <row r="805" spans="11:11">
      <c r="K805" s="295"/>
    </row>
    <row r="806" spans="11:11">
      <c r="K806" s="295"/>
    </row>
    <row r="807" spans="11:11">
      <c r="K807" s="295"/>
    </row>
    <row r="808" spans="11:11">
      <c r="K808" s="295"/>
    </row>
    <row r="809" spans="11:11">
      <c r="K809" s="295"/>
    </row>
    <row r="810" spans="11:11">
      <c r="K810" s="295"/>
    </row>
    <row r="811" spans="11:11">
      <c r="K811" s="295"/>
    </row>
    <row r="812" spans="11:11">
      <c r="K812" s="295"/>
    </row>
    <row r="813" spans="11:11">
      <c r="K813" s="295"/>
    </row>
    <row r="814" spans="11:11">
      <c r="K814" s="295"/>
    </row>
    <row r="815" spans="11:11">
      <c r="K815" s="295"/>
    </row>
    <row r="816" spans="11:11">
      <c r="K816" s="295"/>
    </row>
    <row r="817" spans="11:11">
      <c r="K817" s="295"/>
    </row>
    <row r="818" spans="11:11">
      <c r="K818" s="295"/>
    </row>
    <row r="819" spans="11:11">
      <c r="K819" s="295"/>
    </row>
    <row r="820" spans="11:11">
      <c r="K820" s="295"/>
    </row>
    <row r="821" spans="11:11">
      <c r="K821" s="295"/>
    </row>
    <row r="822" spans="11:11">
      <c r="K822" s="295"/>
    </row>
    <row r="823" spans="11:11">
      <c r="K823" s="295"/>
    </row>
    <row r="824" spans="11:11">
      <c r="K824" s="295"/>
    </row>
    <row r="825" spans="11:11">
      <c r="K825" s="295"/>
    </row>
    <row r="826" spans="11:11">
      <c r="K826" s="295"/>
    </row>
    <row r="827" spans="11:11">
      <c r="K827" s="295"/>
    </row>
    <row r="828" spans="11:11">
      <c r="K828" s="295"/>
    </row>
    <row r="829" spans="11:11">
      <c r="K829" s="295"/>
    </row>
    <row r="830" spans="11:11">
      <c r="K830" s="295"/>
    </row>
    <row r="831" spans="11:11">
      <c r="K831" s="295"/>
    </row>
    <row r="832" spans="11:11">
      <c r="K832" s="295"/>
    </row>
    <row r="833" spans="11:11">
      <c r="K833" s="295"/>
    </row>
    <row r="834" spans="11:11">
      <c r="K834" s="295"/>
    </row>
    <row r="835" spans="11:11">
      <c r="K835" s="295"/>
    </row>
    <row r="836" spans="11:11">
      <c r="K836" s="295"/>
    </row>
    <row r="837" spans="11:11">
      <c r="K837" s="295"/>
    </row>
    <row r="838" spans="11:11">
      <c r="K838" s="295"/>
    </row>
    <row r="839" spans="11:11">
      <c r="K839" s="295"/>
    </row>
    <row r="840" spans="11:11">
      <c r="K840" s="295"/>
    </row>
    <row r="841" spans="11:11">
      <c r="K841" s="295"/>
    </row>
    <row r="842" spans="11:11">
      <c r="K842" s="295"/>
    </row>
    <row r="843" spans="11:11">
      <c r="K843" s="295"/>
    </row>
    <row r="844" spans="11:11">
      <c r="K844" s="295"/>
    </row>
    <row r="845" spans="11:11">
      <c r="K845" s="295"/>
    </row>
    <row r="846" spans="11:11">
      <c r="K846" s="295"/>
    </row>
    <row r="847" spans="11:11">
      <c r="K847" s="295"/>
    </row>
    <row r="848" spans="11:11">
      <c r="K848" s="295"/>
    </row>
    <row r="849" spans="11:11">
      <c r="K849" s="295"/>
    </row>
    <row r="850" spans="11:11">
      <c r="K850" s="295"/>
    </row>
    <row r="851" spans="11:11">
      <c r="K851" s="295"/>
    </row>
    <row r="852" spans="11:11">
      <c r="K852" s="295"/>
    </row>
    <row r="853" spans="11:11">
      <c r="K853" s="295"/>
    </row>
    <row r="854" spans="11:11">
      <c r="K854" s="295"/>
    </row>
    <row r="855" spans="11:11">
      <c r="K855" s="295"/>
    </row>
    <row r="856" spans="11:11">
      <c r="K856" s="295"/>
    </row>
    <row r="857" spans="11:11">
      <c r="K857" s="295"/>
    </row>
    <row r="858" spans="11:11">
      <c r="K858" s="295"/>
    </row>
    <row r="859" spans="11:11">
      <c r="K859" s="295"/>
    </row>
    <row r="860" spans="11:11">
      <c r="K860" s="295"/>
    </row>
    <row r="861" spans="11:11">
      <c r="K861" s="295"/>
    </row>
    <row r="862" spans="11:11">
      <c r="K862" s="295"/>
    </row>
    <row r="863" spans="11:11">
      <c r="K863" s="295"/>
    </row>
    <row r="864" spans="11:11">
      <c r="K864" s="295"/>
    </row>
    <row r="865" spans="11:11">
      <c r="K865" s="295"/>
    </row>
    <row r="866" spans="11:11">
      <c r="K866" s="295"/>
    </row>
    <row r="867" spans="11:11">
      <c r="K867" s="295"/>
    </row>
    <row r="868" spans="11:11">
      <c r="K868" s="295"/>
    </row>
    <row r="869" spans="11:11">
      <c r="K869" s="295"/>
    </row>
    <row r="870" spans="11:11">
      <c r="K870" s="295"/>
    </row>
    <row r="871" spans="11:11">
      <c r="K871" s="295"/>
    </row>
    <row r="872" spans="11:11">
      <c r="K872" s="295"/>
    </row>
    <row r="873" spans="11:11">
      <c r="K873" s="295"/>
    </row>
    <row r="874" spans="11:11">
      <c r="K874" s="295"/>
    </row>
    <row r="875" spans="11:11">
      <c r="K875" s="295"/>
    </row>
    <row r="876" spans="11:11">
      <c r="K876" s="295"/>
    </row>
    <row r="877" spans="11:11">
      <c r="K877" s="295"/>
    </row>
    <row r="878" spans="11:11">
      <c r="K878" s="295"/>
    </row>
    <row r="879" spans="11:11">
      <c r="K879" s="295"/>
    </row>
    <row r="880" spans="11:11">
      <c r="K880" s="295"/>
    </row>
    <row r="881" spans="11:11">
      <c r="K881" s="295"/>
    </row>
    <row r="882" spans="11:11">
      <c r="K882" s="295"/>
    </row>
    <row r="883" spans="11:11">
      <c r="K883" s="295"/>
    </row>
    <row r="884" spans="11:11">
      <c r="K884" s="295"/>
    </row>
    <row r="885" spans="11:11">
      <c r="K885" s="295"/>
    </row>
    <row r="886" spans="11:11">
      <c r="K886" s="295"/>
    </row>
    <row r="887" spans="11:11">
      <c r="K887" s="295"/>
    </row>
    <row r="888" spans="11:11">
      <c r="K888" s="295"/>
    </row>
    <row r="889" spans="11:11">
      <c r="K889" s="295"/>
    </row>
    <row r="890" spans="11:11">
      <c r="K890" s="295"/>
    </row>
    <row r="891" spans="11:11">
      <c r="K891" s="295"/>
    </row>
    <row r="892" spans="11:11">
      <c r="K892" s="295"/>
    </row>
    <row r="893" spans="11:11">
      <c r="K893" s="295"/>
    </row>
    <row r="894" spans="11:11">
      <c r="K894" s="295"/>
    </row>
    <row r="895" spans="11:11">
      <c r="K895" s="295"/>
    </row>
    <row r="896" spans="11:11">
      <c r="K896" s="295"/>
    </row>
    <row r="897" spans="11:11">
      <c r="K897" s="295"/>
    </row>
    <row r="898" spans="11:11">
      <c r="K898" s="295"/>
    </row>
    <row r="899" spans="11:11">
      <c r="K899" s="295"/>
    </row>
    <row r="900" spans="11:11">
      <c r="K900" s="295"/>
    </row>
    <row r="901" spans="11:11">
      <c r="K901" s="295"/>
    </row>
    <row r="902" spans="11:11">
      <c r="K902" s="295"/>
    </row>
    <row r="903" spans="11:11">
      <c r="K903" s="295"/>
    </row>
    <row r="904" spans="11:11">
      <c r="K904" s="295"/>
    </row>
    <row r="905" spans="11:11">
      <c r="K905" s="295"/>
    </row>
    <row r="906" spans="11:11">
      <c r="K906" s="295"/>
    </row>
    <row r="907" spans="11:11">
      <c r="K907" s="295"/>
    </row>
    <row r="908" spans="11:11">
      <c r="K908" s="295"/>
    </row>
    <row r="909" spans="11:11">
      <c r="K909" s="295"/>
    </row>
    <row r="910" spans="11:11">
      <c r="K910" s="295"/>
    </row>
    <row r="911" spans="11:11">
      <c r="K911" s="295"/>
    </row>
    <row r="912" spans="11:11">
      <c r="K912" s="295"/>
    </row>
    <row r="913" spans="11:11">
      <c r="K913" s="295"/>
    </row>
    <row r="914" spans="11:11">
      <c r="K914" s="295"/>
    </row>
    <row r="915" spans="11:11">
      <c r="K915" s="295"/>
    </row>
    <row r="916" spans="11:11">
      <c r="K916" s="295"/>
    </row>
    <row r="917" spans="11:11">
      <c r="K917" s="295"/>
    </row>
    <row r="918" spans="11:11">
      <c r="K918" s="295"/>
    </row>
    <row r="919" spans="11:11">
      <c r="K919" s="295"/>
    </row>
    <row r="920" spans="11:11">
      <c r="K920" s="295"/>
    </row>
    <row r="921" spans="11:11">
      <c r="K921" s="295"/>
    </row>
    <row r="922" spans="11:11">
      <c r="K922" s="295"/>
    </row>
    <row r="923" spans="11:11">
      <c r="K923" s="295"/>
    </row>
    <row r="924" spans="11:11">
      <c r="K924" s="295"/>
    </row>
    <row r="925" spans="11:11">
      <c r="K925" s="295"/>
    </row>
    <row r="926" spans="11:11">
      <c r="K926" s="295"/>
    </row>
    <row r="927" spans="11:11">
      <c r="K927" s="295"/>
    </row>
    <row r="928" spans="11:11">
      <c r="K928" s="295"/>
    </row>
    <row r="929" spans="11:11">
      <c r="K929" s="295"/>
    </row>
    <row r="930" spans="11:11">
      <c r="K930" s="295"/>
    </row>
    <row r="931" spans="11:11">
      <c r="K931" s="295"/>
    </row>
    <row r="932" spans="11:11">
      <c r="K932" s="295"/>
    </row>
    <row r="933" spans="11:11">
      <c r="K933" s="295"/>
    </row>
    <row r="934" spans="11:11">
      <c r="K934" s="295"/>
    </row>
    <row r="935" spans="11:11">
      <c r="K935" s="295"/>
    </row>
    <row r="936" spans="11:11">
      <c r="K936" s="295"/>
    </row>
    <row r="937" spans="11:11">
      <c r="K937" s="295"/>
    </row>
    <row r="938" spans="11:11">
      <c r="K938" s="295"/>
    </row>
    <row r="939" spans="11:11">
      <c r="K939" s="295"/>
    </row>
    <row r="940" spans="11:11">
      <c r="K940" s="295"/>
    </row>
    <row r="941" spans="11:11">
      <c r="K941" s="295"/>
    </row>
    <row r="942" spans="11:11">
      <c r="K942" s="295"/>
    </row>
    <row r="943" spans="11:11">
      <c r="K943" s="295"/>
    </row>
    <row r="944" spans="11:11">
      <c r="K944" s="295"/>
    </row>
    <row r="945" spans="11:11">
      <c r="K945" s="295"/>
    </row>
    <row r="946" spans="11:11">
      <c r="K946" s="295"/>
    </row>
    <row r="947" spans="11:11">
      <c r="K947" s="295"/>
    </row>
    <row r="948" spans="11:11">
      <c r="K948" s="295"/>
    </row>
    <row r="949" spans="11:11">
      <c r="K949" s="295"/>
    </row>
    <row r="950" spans="11:11">
      <c r="K950" s="295"/>
    </row>
    <row r="951" spans="11:11">
      <c r="K951" s="295"/>
    </row>
    <row r="952" spans="11:11">
      <c r="K952" s="295"/>
    </row>
    <row r="953" spans="11:11">
      <c r="K953" s="295"/>
    </row>
    <row r="954" spans="11:11">
      <c r="K954" s="295"/>
    </row>
    <row r="955" spans="11:11">
      <c r="K955" s="295"/>
    </row>
    <row r="956" spans="11:11">
      <c r="K956" s="295"/>
    </row>
    <row r="957" spans="11:11">
      <c r="K957" s="295"/>
    </row>
    <row r="958" spans="11:11">
      <c r="K958" s="295"/>
    </row>
    <row r="959" spans="11:11">
      <c r="K959" s="295"/>
    </row>
    <row r="960" spans="11:11">
      <c r="K960" s="295"/>
    </row>
    <row r="961" spans="11:11">
      <c r="K961" s="295"/>
    </row>
    <row r="962" spans="11:11">
      <c r="K962" s="295"/>
    </row>
    <row r="963" spans="11:11">
      <c r="K963" s="295"/>
    </row>
    <row r="964" spans="11:11">
      <c r="K964" s="295"/>
    </row>
    <row r="965" spans="11:11">
      <c r="K965" s="295"/>
    </row>
    <row r="966" spans="11:11">
      <c r="K966" s="295"/>
    </row>
    <row r="967" spans="11:11">
      <c r="K967" s="295"/>
    </row>
    <row r="968" spans="11:11">
      <c r="K968" s="295"/>
    </row>
    <row r="969" spans="11:11">
      <c r="K969" s="295"/>
    </row>
    <row r="970" spans="11:11">
      <c r="K970" s="295"/>
    </row>
    <row r="971" spans="11:11">
      <c r="K971" s="295"/>
    </row>
    <row r="972" spans="11:11">
      <c r="K972" s="295"/>
    </row>
    <row r="973" spans="11:11">
      <c r="K973" s="295"/>
    </row>
    <row r="974" spans="11:11">
      <c r="K974" s="295"/>
    </row>
    <row r="975" spans="11:11">
      <c r="K975" s="295"/>
    </row>
    <row r="976" spans="11:11">
      <c r="K976" s="295"/>
    </row>
    <row r="977" spans="11:11">
      <c r="K977" s="295"/>
    </row>
    <row r="978" spans="11:11">
      <c r="K978" s="295"/>
    </row>
    <row r="979" spans="11:11">
      <c r="K979" s="295"/>
    </row>
    <row r="980" spans="11:11">
      <c r="K980" s="295"/>
    </row>
    <row r="981" spans="11:11">
      <c r="K981" s="295"/>
    </row>
    <row r="982" spans="11:11">
      <c r="K982" s="295"/>
    </row>
    <row r="983" spans="11:11">
      <c r="K983" s="295"/>
    </row>
    <row r="984" spans="11:11">
      <c r="K984" s="295"/>
    </row>
    <row r="985" spans="11:11">
      <c r="K985" s="295"/>
    </row>
    <row r="986" spans="11:11">
      <c r="K986" s="295"/>
    </row>
    <row r="987" spans="11:11">
      <c r="K987" s="295"/>
    </row>
    <row r="988" spans="11:11">
      <c r="K988" s="295"/>
    </row>
    <row r="989" spans="11:11">
      <c r="K989" s="295"/>
    </row>
    <row r="990" spans="11:11">
      <c r="K990" s="295"/>
    </row>
    <row r="991" spans="11:11">
      <c r="K991" s="295"/>
    </row>
    <row r="992" spans="11:11">
      <c r="K992" s="295"/>
    </row>
    <row r="993" spans="11:11">
      <c r="K993" s="295"/>
    </row>
    <row r="994" spans="11:11">
      <c r="K994" s="295"/>
    </row>
    <row r="995" spans="11:11">
      <c r="K995" s="295"/>
    </row>
    <row r="996" spans="11:11">
      <c r="K996" s="295"/>
    </row>
    <row r="997" spans="11:11">
      <c r="K997" s="295"/>
    </row>
    <row r="998" spans="11:11">
      <c r="K998" s="295"/>
    </row>
    <row r="999" spans="11:11">
      <c r="K999" s="295"/>
    </row>
    <row r="1000" spans="11:11">
      <c r="K1000" s="295"/>
    </row>
    <row r="1001" spans="11:11">
      <c r="K1001" s="295"/>
    </row>
    <row r="1002" spans="11:11">
      <c r="K1002" s="295"/>
    </row>
    <row r="1003" spans="11:11">
      <c r="K1003" s="295"/>
    </row>
    <row r="1004" spans="11:11">
      <c r="K1004" s="295"/>
    </row>
    <row r="1005" spans="11:11">
      <c r="K1005" s="295"/>
    </row>
    <row r="1006" spans="11:11">
      <c r="K1006" s="295"/>
    </row>
    <row r="1007" spans="11:11">
      <c r="K1007" s="295"/>
    </row>
    <row r="1008" spans="11:11">
      <c r="K1008" s="295"/>
    </row>
    <row r="1009" spans="11:11">
      <c r="K1009" s="295"/>
    </row>
    <row r="1010" spans="11:11">
      <c r="K1010" s="295"/>
    </row>
    <row r="1011" spans="11:11">
      <c r="K1011" s="295"/>
    </row>
    <row r="1012" spans="11:11">
      <c r="K1012" s="295"/>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DEE780-EC47-41FC-861F-1BDFE6C5F8C3}">
  <ds:schemaRefs>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060324a1-f66f-4c36-a8ec-beadbf2f421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Darlene Wilson</cp:lastModifiedBy>
  <cp:lastPrinted>2015-04-21T20:47:43Z</cp:lastPrinted>
  <dcterms:created xsi:type="dcterms:W3CDTF">2010-06-21T21:00:23Z</dcterms:created>
  <dcterms:modified xsi:type="dcterms:W3CDTF">2020-08-19T13:35:20Z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