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G:\Elmet Specifications\CERT MASTERS\Regulatory &amp; Compliance &amp; ISO-AS\Regulatory &amp; Compliance &amp; ISO-AS - Excel &amp; Word Documents\"/>
    </mc:Choice>
  </mc:AlternateContent>
  <xr:revisionPtr revIDLastSave="0" documentId="8_{E9650774-E647-43CC-9895-2E0208B0669D}"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<sst xmlns="http://schemas.openxmlformats.org/spreadsheetml/2006/main" count="22132" uniqueCount="15667">
  <si>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</si>
  <si>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</si>
  <si>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</si>
  <si>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</si>
  <si>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</si>
  <si>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</si>
  <si>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</si>
  <si>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</si>
  <si>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</si>
  <si>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</si>
  <si>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</si>
  <si>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</si>
  <si>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</si>
  <si>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</si>
  <si>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</si>
  <si>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</si>
  <si>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</si>
  <si>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</si>
  <si>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</si>
  <si>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</si>
  <si>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</si>
  <si>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</si>
  <si>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</si>
  <si>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</si>
  <si>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</si>
  <si>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</si>
  <si>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</si>
  <si>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</si>
  <si>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</si>
  <si>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</si>
  <si>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</si>
  <si>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</si>
  <si>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</si>
  <si>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</si>
  <si>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</si>
  <si>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</si>
  <si>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</si>
  <si>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</si>
  <si>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</si>
  <si>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</si>
  <si>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</si>
  <si>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</si>
  <si>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</si>
  <si>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</si>
  <si>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</si>
  <si>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</si>
  <si>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</si>
  <si>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</si>
  <si>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</si>
  <si>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</si>
  <si>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</si>
  <si>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</si>
  <si>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</si>
  <si>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</si>
  <si>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</si>
  <si>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</si>
  <si>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</si>
  <si>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</si>
  <si>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</si>
  <si>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</si>
  <si>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</si>
  <si>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</si>
  <si>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</si>
  <si>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</si>
  <si>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</si>
  <si>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</si>
  <si>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</si>
  <si>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</si>
  <si>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</si>
  <si>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</si>
  <si>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</si>
  <si>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</si>
  <si>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</si>
  <si>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</si>
  <si>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</si>
  <si>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</si>
  <si>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</si>
  <si>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</si>
  <si>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</si>
  <si>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</si>
  <si>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</si>
  <si>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</si>
  <si>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</si>
  <si>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</si>
  <si>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</si>
  <si>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</si>
  <si>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</si>
  <si>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</si>
  <si>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</si>
  <si>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</si>
  <si>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</si>
  <si>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</si>
  <si>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</si>
  <si>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</si>
  <si>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</si>
  <si>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</si>
  <si>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</si>
  <si>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</si>
  <si>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</si>
  <si>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</si>
  <si>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</si>
  <si>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</si>
  <si>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</si>
  <si>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</si>
  <si>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</si>
  <si>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</si>
  <si>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</si>
  <si>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</si>
  <si>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</si>
  <si>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</si>
  <si>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</si>
  <si>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</si>
  <si>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</si>
  <si>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</si>
  <si>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</si>
  <si>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</si>
  <si>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</si>
  <si>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</si>
  <si>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</si>
  <si>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</si>
  <si>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</si>
  <si>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</si>
  <si>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</si>
  <si>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</si>
  <si>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</si>
  <si>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</si>
  <si>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</si>
  <si>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</si>
  <si>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</si>
  <si>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</si>
  <si>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</si>
  <si>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</si>
  <si>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</si>
  <si>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</si>
  <si>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</si>
  <si>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</si>
  <si>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</si>
  <si>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</si>
  <si>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</si>
  <si>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</si>
  <si>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</si>
  <si>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</si>
  <si>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</si>
  <si>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</si>
  <si>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</si>
  <si>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</si>
  <si>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</si>
  <si>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</si>
  <si>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</si>
  <si>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</si>
  <si>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</si>
  <si>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</si>
  <si>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</si>
  <si>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</si>
  <si>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</si>
  <si>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</si>
  <si>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</si>
  <si>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</si>
  <si>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</si>
  <si>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</si>
  <si>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</si>
  <si>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</si>
  <si>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</si>
  <si>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</si>
  <si>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</si>
  <si>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</si>
  <si>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</si>
  <si>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</si>
  <si>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</si>
  <si>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</si>
  <si>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</si>
  <si>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</si>
  <si>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</si>
  <si>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</si>
  <si>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</si>
  <si>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</si>
  <si>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</si>
  <si>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</si>
  <si>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</si>
  <si>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</si>
  <si>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</si>
  <si>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</si>
  <si>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</si>
  <si>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</si>
  <si>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</si>
  <si>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</si>
  <si>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</si>
  <si>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</si>
  <si>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</si>
  <si>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</si>
  <si>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</si>
  <si>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</si>
  <si>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</si>
  <si>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</si>
  <si>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</si>
  <si>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</si>
  <si>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</si>
  <si>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</si>
  <si>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</si>
  <si>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</si>
  <si>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</si>
  <si>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</si>
  <si>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</si>
  <si>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</si>
  <si>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</si>
  <si>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</si>
  <si>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</si>
  <si>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</si>
  <si>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</si>
  <si>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</si>
  <si>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</si>
  <si>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</si>
  <si>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</si>
  <si>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</si>
  <si>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</si>
  <si>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</si>
  <si>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</si>
  <si>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</si>
  <si>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</si>
  <si>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</si>
  <si>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</si>
  <si>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</si>
  <si>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</si>
  <si>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</si>
  <si>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</si>
  <si>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</si>
  <si>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</si>
  <si>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</si>
  <si>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</si>
  <si>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</si>
  <si>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</si>
  <si>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</si>
  <si>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</si>
  <si>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</si>
  <si>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</si>
  <si>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</si>
  <si>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</si>
  <si>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</si>
  <si>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</si>
  <si>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</si>
  <si>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</si>
  <si>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</si>
  <si>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</si>
  <si>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</si>
  <si>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</si>
  <si>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</si>
  <si>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</si>
  <si>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</si>
  <si>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</si>
  <si>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</si>
  <si>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</si>
  <si>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</si>
  <si>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</si>
  <si>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</si>
  <si>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</si>
  <si>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</si>
  <si>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</si>
  <si>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</si>
  <si>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</si>
  <si>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</si>
  <si>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</si>
  <si>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</si>
  <si>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</si>
  <si>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</si>
  <si>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</si>
  <si>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</si>
  <si>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</si>
  <si>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</si>
  <si>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</si>
  <si>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</si>
  <si>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</si>
  <si>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</si>
  <si>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</si>
  <si>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</si>
  <si>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</si>
  <si>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</si>
  <si>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</si>
  <si>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</si>
  <si>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</si>
  <si>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</si>
  <si>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</si>
  <si>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</si>
  <si>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</si>
  <si>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</si>
  <si>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</si>
  <si>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</si>
  <si>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</si>
  <si>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</si>
  <si>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</si>
  <si>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</si>
  <si>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</si>
  <si>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</si>
  <si>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</si>
  <si>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</si>
  <si>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</si>
  <si>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</si>
  <si>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</si>
  <si>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</si>
  <si>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</si>
  <si>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</si>
  <si>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</si>
  <si>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</si>
  <si>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</si>
  <si>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</si>
  <si>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</si>
  <si>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</si>
  <si>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</si>
  <si>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</si>
  <si>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</si>
  <si>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</si>
  <si>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</si>
  <si>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</si>
  <si>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</si>
  <si>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</si>
  <si>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</si>
  <si>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</si>
  <si>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</si>
  <si>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</si>
  <si>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</si>
  <si>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</si>
  <si>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</si>
  <si>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</si>
  <si>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</si>
  <si>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</si>
  <si>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</si>
  <si>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</si>
  <si>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</si>
  <si>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</si>
  <si>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</si>
  <si>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</si>
  <si>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</si>
  <si>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</si>
  <si>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</si>
  <si>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</si>
  <si>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</si>
  <si>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</si>
  <si>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</si>
  <si>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</si>
  <si>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</si>
  <si>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</si>
  <si>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</si>
  <si>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</si>
  <si>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</si>
  <si>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</si>
  <si>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</si>
  <si>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</si>
  <si>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</si>
  <si>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</si>
  <si>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</si>
  <si>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</si>
  <si>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</si>
  <si>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</si>
  <si>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</si>
  <si>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</si>
  <si>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</si>
  <si>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</si>
  <si>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</si>
  <si>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</si>
  <si>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</si>
  <si>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</si>
  <si>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</si>
  <si>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</si>
  <si>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</si>
  <si>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</si>
  <si>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</si>
  <si>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</si>
  <si>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</si>
  <si>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</si>
  <si>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</si>
  <si>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</si>
  <si>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</si>
  <si>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</si>
  <si>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</si>
  <si>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</si>
  <si>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</si>
  <si>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</si>
  <si>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</si>
  <si>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</si>
  <si>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</si>
  <si>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</si>
  <si>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</si>
  <si>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</si>
  <si>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</si>
  <si>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</si>
  <si>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</si>
  <si>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</si>
  <si>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</si>
  <si>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</si>
  <si>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</si>
  <si>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</si>
  <si>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</si>
  <si>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</si>
  <si>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</si>
  <si>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</si>
  <si>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</si>
  <si>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</si>
  <si>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</si>
  <si>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</si>
  <si>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</si>
  <si>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</si>
  <si>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</si>
  <si>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</si>
  <si>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</si>
  <si>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</si>
  <si>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</si>
  <si>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</si>
  <si>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</si>
  <si>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</si>
  <si>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</si>
  <si>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</si>
  <si>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</si>
  <si>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</si>
  <si>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</si>
  <si>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</si>
  <si>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</si>
  <si>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</si>
  <si>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</si>
  <si>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</si>
  <si>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</si>
  <si>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</si>
  <si>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</si>
  <si>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</si>
  <si>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</si>
  <si>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</si>
  <si>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</si>
  <si>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</si>
  <si>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</si>
  <si>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</si>
  <si>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</si>
  <si>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</si>
  <si>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</si>
  <si>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</si>
  <si>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</si>
  <si>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</si>
  <si>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</si>
  <si>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</si>
  <si>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</si>
  <si>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</si>
  <si>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</si>
  <si>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</si>
  <si>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</si>
  <si>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</si>
  <si>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</si>
  <si>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</si>
  <si>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</si>
  <si>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</si>
  <si>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</si>
  <si>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</si>
  <si>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</si>
  <si>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</si>
  <si>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</si>
  <si>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</si>
  <si>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</si>
  <si>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</si>
  <si>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</si>
  <si>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</si>
  <si>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</si>
  <si>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</si>
  <si>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</si>
  <si>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</si>
  <si>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</si>
  <si>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</si>
  <si>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</si>
  <si>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</si>
  <si>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</si>
  <si>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</si>
  <si>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</si>
  <si>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</si>
  <si>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</si>
  <si>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</si>
  <si>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</si>
  <si>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</si>
  <si>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</si>
  <si>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</si>
  <si>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</si>
  <si>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</si>
  <si>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</si>
  <si>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</si>
  <si>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</si>
  <si>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</si>
  <si>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</si>
  <si>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</si>
  <si>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</si>
  <si>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</si>
  <si>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</si>
  <si>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</si>
  <si>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</si>
  <si>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</si>
  <si>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</si>
  <si>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</si>
  <si>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</si>
  <si>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</si>
  <si>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</si>
  <si>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</si>
  <si>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</si>
  <si>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</si>
  <si>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</si>
  <si>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</si>
  <si>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</si>
  <si>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</si>
  <si>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</si>
  <si>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</si>
  <si>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</si>
  <si>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</si>
  <si>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</si>
  <si>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</si>
  <si>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</si>
  <si>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</si>
  <si>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</si>
  <si>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</si>
  <si>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</si>
  <si>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</si>
  <si>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</si>
  <si>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</si>
  <si>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</si>
  <si>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</si>
  <si>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</si>
  <si>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</si>
  <si>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</si>
  <si>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</si>
  <si>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</si>
  <si>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</si>
  <si>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</si>
  <si>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</si>
  <si>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</si>
  <si>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</si>
  <si>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</si>
  <si>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</si>
  <si>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</si>
  <si>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</si>
  <si>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</si>
  <si>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</si>
  <si>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</si>
  <si>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</si>
  <si>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</si>
  <si>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</si>
  <si>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</si>
  <si>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</si>
  <si>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</si>
  <si>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</si>
  <si>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</si>
  <si>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</si>
  <si>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</si>
  <si>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</si>
  <si>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</si>
  <si>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</si>
  <si>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</si>
  <si>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</si>
  <si>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</si>
  <si>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</si>
  <si>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</si>
  <si>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</si>
  <si>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</si>
  <si>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</si>
  <si>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</si>
  <si>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</si>
  <si>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</si>
  <si>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</si>
  <si>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</si>
  <si>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</si>
  <si>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</si>
  <si>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</si>
  <si>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</si>
  <si>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</si>
  <si>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</si>
  <si>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</si>
  <si>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</si>
  <si>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</si>
  <si>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</si>
  <si>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</si>
  <si>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</si>
  <si>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</si>
  <si>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</si>
  <si>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</si>
  <si>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</si>
  <si>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</si>
  <si>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</si>
  <si>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</si>
  <si>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</si>
  <si>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</si>
  <si>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</si>
  <si>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</si>
  <si>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</si>
  <si>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</si>
  <si>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</si>
  <si>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</si>
  <si>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</si>
  <si>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</si>
  <si>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</si>
  <si>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</si>
  <si>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</si>
  <si>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</si>
  <si>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</si>
  <si>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</si>
  <si>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</si>
  <si>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</si>
  <si>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</si>
  <si>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</si>
  <si>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</si>
  <si>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</si>
  <si>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</si>
  <si>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</si>
  <si>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</si>
  <si>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</si>
  <si>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</si>
  <si>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</si>
  <si>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</si>
  <si>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</si>
  <si>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</si>
  <si>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</si>
  <si>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</si>
  <si>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</si>
  <si>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</si>
  <si>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</si>
  <si>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</si>
  <si>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</si>
  <si>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</si>
  <si>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</si>
  <si>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</si>
  <si>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</si>
  <si>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</si>
  <si>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</si>
  <si>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</si>
  <si>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</si>
  <si>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</si>
  <si>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</si>
  <si>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</si>
  <si>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</si>
  <si>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</si>
  <si>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</si>
  <si>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</si>
  <si>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</si>
  <si>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</si>
  <si>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</si>
  <si>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</si>
  <si>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</si>
  <si>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</si>
  <si>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</si>
  <si>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</si>
  <si>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</si>
  <si>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</si>
  <si>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</si>
  <si>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</si>
  <si>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</si>
  <si>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</si>
  <si>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</si>
  <si>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</si>
  <si>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</si>
  <si>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</si>
  <si>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</si>
  <si>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</si>
  <si>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</si>
  <si>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</si>
  <si>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</si>
  <si>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</si>
  <si>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</si>
  <si>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</si>
  <si>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</si>
  <si>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</si>
  <si>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</si>
  <si>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</si>
  <si>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</si>
  <si>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</si>
  <si>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</si>
  <si>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</si>
  <si>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</si>
  <si>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</si>
  <si>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</si>
  <si>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</si>
  <si>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</si>
  <si>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</si>
  <si>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</si>
  <si>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</si>
  <si>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</si>
  <si>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</si>
  <si>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</si>
  <si>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</si>
  <si>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</si>
  <si>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</si>
  <si>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</si>
  <si>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</si>
  <si>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</si>
  <si>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</si>
  <si>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</si>
  <si>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</si>
  <si>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</si>
  <si>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</si>
  <si>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</si>
  <si>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</si>
  <si>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</si>
  <si>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</si>
  <si>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</si>
  <si>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</si>
  <si>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</si>
  <si>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</si>
  <si>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</si>
  <si>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</si>
  <si>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</si>
  <si>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</si>
  <si>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</si>
  <si>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</si>
  <si>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</si>
  <si>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</si>
  <si>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</si>
  <si>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</si>
  <si>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</si>
  <si>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</si>
  <si>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</si>
  <si>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</si>
  <si>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</si>
  <si>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</si>
  <si>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</si>
  <si>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</si>
  <si>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</si>
  <si>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</si>
  <si>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</si>
  <si>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</si>
  <si>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</si>
  <si>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</si>
  <si>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</si>
  <si>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</si>
  <si>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</si>
  <si>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</si>
  <si>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</si>
  <si>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</si>
  <si>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</si>
  <si>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</si>
  <si>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</si>
  <si>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</si>
  <si>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</si>
  <si>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</si>
  <si>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</si>
  <si>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</si>
  <si>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</si>
  <si>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</si>
  <si>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</si>
  <si>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</si>
  <si>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</si>
  <si>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</si>
  <si>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</si>
  <si>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</si>
  <si>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</si>
  <si>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</si>
  <si>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</si>
  <si>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</si>
  <si>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</si>
  <si>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</si>
  <si>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</si>
  <si>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</si>
  <si>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</si>
  <si>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</si>
  <si>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</si>
  <si>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</si>
  <si>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</si>
  <si>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</si>
  <si>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</si>
  <si>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</si>
  <si>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</si>
  <si>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</si>
  <si>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</si>
  <si>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</si>
  <si>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</si>
  <si>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</si>
  <si>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</si>
  <si>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</si>
  <si>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</si>
  <si>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</si>
  <si>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</si>
  <si>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</si>
  <si>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</si>
  <si>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</si>
  <si>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</si>
  <si>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</si>
  <si>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</si>
  <si>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</si>
  <si>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</si>
  <si>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</si>
  <si>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</si>
  <si>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</si>
  <si>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</si>
  <si>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</si>
  <si>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</si>
  <si>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</si>
  <si>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</si>
  <si>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</si>
  <si>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</si>
  <si>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</si>
  <si>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</si>
  <si>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</si>
  <si>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</si>
  <si>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</si>
  <si>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</si>
  <si>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</si>
  <si>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</si>
  <si>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</si>
  <si>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</si>
  <si>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</si>
  <si>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</si>
  <si>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</si>
  <si>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</si>
  <si>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</si>
  <si>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</si>
  <si>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</si>
  <si>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</si>
  <si>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</si>
  <si>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</si>
  <si>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</si>
  <si>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</si>
  <si>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</si>
  <si>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</si>
  <si>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</si>
  <si>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</si>
  <si>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</si>
  <si>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</si>
  <si>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</si>
  <si>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</si>
  <si>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</si>
  <si>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</si>
  <si>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</si>
  <si>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</si>
  <si>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</si>
  <si>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</si>
  <si>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</si>
  <si>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</si>
  <si>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</si>
  <si>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</si>
  <si>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</si>
  <si>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</si>
  <si>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</si>
  <si>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</si>
  <si>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</si>
  <si>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</si>
  <si>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</si>
  <si>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</si>
  <si>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</si>
  <si>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</si>
  <si>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</si>
  <si>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</si>
  <si>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</si>
  <si>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</si>
  <si>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</si>
  <si>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</si>
  <si>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</si>
  <si>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</si>
  <si>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</si>
  <si>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</si>
  <si>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</si>
  <si>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</si>
  <si>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</si>
  <si>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</si>
  <si>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</si>
  <si>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</si>
  <si>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</si>
  <si>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</si>
  <si>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</si>
  <si>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</si>
  <si>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</si>
  <si>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</si>
  <si>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</si>
  <si>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</si>
  <si>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</si>
  <si>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</si>
  <si>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</si>
  <si>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</si>
  <si>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</si>
  <si>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</si>
  <si>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</si>
  <si>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</si>
  <si>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</si>
  <si>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</si>
  <si>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</si>
  <si>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</si>
  <si>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</si>
  <si>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</si>
  <si>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</si>
  <si>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</si>
  <si>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</si>
  <si>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</si>
  <si>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</si>
  <si>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</si>
  <si>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</si>
  <si>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</si>
  <si>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</si>
  <si>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</si>
  <si>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</si>
  <si>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</si>
  <si>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</si>
  <si>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</si>
  <si>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</si>
  <si>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</si>
  <si>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</si>
  <si>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</si>
  <si>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</si>
  <si>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</si>
  <si>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</si>
  <si>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</si>
  <si>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</si>
  <si>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</si>
  <si>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</si>
  <si>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</si>
  <si>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</si>
  <si>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</si>
  <si>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</si>
  <si>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</si>
  <si>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</si>
  <si>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</si>
  <si>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</si>
  <si>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</si>
  <si>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</si>
  <si>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</si>
  <si>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</si>
  <si>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</si>
  <si>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</si>
  <si>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</si>
  <si>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</si>
  <si>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</si>
  <si>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</si>
  <si>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</si>
  <si>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</si>
  <si>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</si>
  <si>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</si>
  <si>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</si>
  <si>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</si>
  <si>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</si>
  <si>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</si>
  <si>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</si>
  <si>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</si>
  <si>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</si>
  <si>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</si>
  <si>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</si>
  <si>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</si>
  <si>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</si>
  <si>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</si>
  <si>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</si>
  <si>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</si>
  <si>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</si>
  <si>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</si>
  <si>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</si>
  <si>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</si>
  <si>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</si>
  <si>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</si>
  <si>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</si>
  <si>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</si>
  <si>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</si>
  <si>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</si>
  <si>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</si>
  <si>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</si>
  <si>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</si>
  <si>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</si>
  <si>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</si>
  <si>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</si>
  <si>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</si>
  <si>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</si>
  <si>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</si>
  <si>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</si>
  <si>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</si>
  <si>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</si>
  <si>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</si>
  <si>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</si>
  <si>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</si>
  <si>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</si>
  <si>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</si>
  <si>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</si>
  <si>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</si>
  <si>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</si>
  <si>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</si>
  <si>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</si>
  <si>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</si>
  <si>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</si>
  <si>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</si>
  <si>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</si>
  <si>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</si>
  <si>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</si>
  <si>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</si>
  <si>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</si>
  <si>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</si>
  <si>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</si>
  <si>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</si>
  <si>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</si>
  <si>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</si>
  <si>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</si>
  <si>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</si>
  <si>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</si>
  <si>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</si>
  <si>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</si>
  <si>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</si>
  <si>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</si>
  <si>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</si>
  <si>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</si>
  <si>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</si>
  <si>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</si>
  <si>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</si>
  <si>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</si>
  <si>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</si>
  <si>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</si>
  <si>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</si>
  <si>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</si>
  <si>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</si>
  <si>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</si>
  <si>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</si>
  <si>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</si>
  <si>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</si>
  <si>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</si>
  <si>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</si>
  <si>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</si>
  <si>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</si>
  <si>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</si>
  <si>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</si>
  <si>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</si>
  <si>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</si>
  <si>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</si>
  <si>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</si>
  <si>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</si>
  <si>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</si>
  <si>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</si>
  <si>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</si>
  <si>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</si>
  <si>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</si>
  <si>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</si>
  <si>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</si>
  <si>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</si>
  <si>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</si>
  <si>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</si>
  <si>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</si>
  <si>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</si>
  <si>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</si>
  <si>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</si>
  <si>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</si>
  <si>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</si>
  <si>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</si>
  <si>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</si>
  <si>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</si>
  <si>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</si>
  <si>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</si>
  <si>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</si>
  <si>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</si>
  <si>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</si>
  <si>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</si>
  <si>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</si>
  <si>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</si>
  <si>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</si>
  <si>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</si>
  <si>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</si>
  <si>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</si>
  <si>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</si>
  <si>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</si>
  <si>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</si>
  <si>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</si>
  <si>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</si>
  <si>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</si>
  <si>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</si>
  <si>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</si>
  <si>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</si>
  <si>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</si>
  <si>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</si>
  <si>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</si>
  <si>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</si>
  <si>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</si>
  <si>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</si>
  <si>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</si>
  <si>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</si>
  <si>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</si>
  <si>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</si>
  <si>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</si>
  <si>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</si>
  <si>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</si>
  <si>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</si>
  <si>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</si>
  <si>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</si>
  <si>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</si>
  <si>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</si>
  <si>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</si>
  <si>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</si>
  <si>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</si>
  <si>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</si>
  <si>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</si>
  <si>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</si>
  <si>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</si>
  <si>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</si>
  <si>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</si>
  <si>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</si>
  <si>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</si>
  <si>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</si>
  <si>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</si>
  <si>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</si>
  <si>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</si>
  <si>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</si>
  <si>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</si>
  <si>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</si>
  <si>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</si>
  <si>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</si>
  <si>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</si>
  <si>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</si>
  <si>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</si>
  <si>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</si>
  <si>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</si>
  <si>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</si>
  <si>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</si>
  <si>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</si>
  <si>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</si>
  <si>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</si>
  <si>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</si>
  <si>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</si>
  <si>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</si>
  <si>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</si>
  <si>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</si>
  <si>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</si>
  <si>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</si>
  <si>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</si>
  <si>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</si>
  <si>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</si>
  <si>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</si>
  <si>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</si>
  <si>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</si>
  <si>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</si>
  <si>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</si>
  <si>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</si>
  <si>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</si>
  <si>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</si>
  <si>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</si>
  <si>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</si>
  <si>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</si>
  <si>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</si>
  <si>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</si>
  <si>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</si>
  <si>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</si>
  <si>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</si>
  <si>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</si>
  <si>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</si>
  <si>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</si>
  <si>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</si>
  <si>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</si>
  <si>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</si>
  <si>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</si>
  <si>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</si>
  <si>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</si>
  <si>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</si>
  <si>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</si>
  <si>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</si>
  <si>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</si>
  <si>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</si>
  <si>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</si>
  <si>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</si>
  <si>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</si>
  <si>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</si>
  <si>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</si>
  <si>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</si>
  <si>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</si>
  <si>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</si>
  <si>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</si>
  <si>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</si>
  <si>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</si>
  <si>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</si>
  <si>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</si>
  <si>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</si>
  <si>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</si>
  <si>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</si>
  <si>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</si>
  <si>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</si>
  <si>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</si>
  <si>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</si>
  <si>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</si>
  <si>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</si>
  <si>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</si>
  <si>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</si>
  <si>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</si>
  <si>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</si>
  <si>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</si>
  <si>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</si>
  <si>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</si>
  <si>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</si>
  <si>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</si>
  <si>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</si>
  <si>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</si>
  <si>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</si>
  <si>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</si>
  <si>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</si>
  <si>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</si>
  <si>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</si>
  <si>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</si>
  <si>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</si>
  <si>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</si>
  <si>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</si>
  <si>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</si>
  <si>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</si>
  <si>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</si>
  <si>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</si>
  <si>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</si>
  <si>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</si>
  <si>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</si>
  <si>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</si>
  <si>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</si>
  <si>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</si>
  <si>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</si>
  <si>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</si>
  <si>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</si>
  <si>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</si>
  <si>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</si>
  <si>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</si>
  <si>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</si>
  <si>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</si>
  <si>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</si>
  <si>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</si>
  <si>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</si>
  <si>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</si>
  <si>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</si>
  <si>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</si>
  <si>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</si>
  <si>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</si>
  <si>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</si>
  <si>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</si>
  <si>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</si>
  <si>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</si>
  <si>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</si>
  <si>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</si>
  <si>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</si>
  <si>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</si>
  <si>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</si>
  <si>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</si>
  <si>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</si>
  <si>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</si>
  <si>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</si>
  <si>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</si>
  <si>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</si>
  <si>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</si>
  <si>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</si>
  <si>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</si>
  <si>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</si>
  <si>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</si>
  <si>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</si>
  <si>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</si>
  <si>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</si>
  <si>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</si>
  <si>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</si>
  <si>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</si>
  <si>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</si>
  <si>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</si>
  <si>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</si>
  <si>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</si>
  <si>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</si>
  <si>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</si>
  <si>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</si>
  <si>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</si>
  <si>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</si>
  <si>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</si>
  <si>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</si>
  <si>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</si>
  <si>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</si>
  <si>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</si>
  <si>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</si>
  <si>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</si>
  <si>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</si>
  <si>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</si>
  <si>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</si>
  <si>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</si>
  <si>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</si>
  <si>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</si>
  <si>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</si>
  <si>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</si>
  <si>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</si>
  <si>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</si>
  <si>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</si>
  <si>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</si>
  <si>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</si>
  <si>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</si>
  <si>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</si>
  <si>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</si>
  <si>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</si>
  <si>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</si>
  <si>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</si>
  <si>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</si>
  <si>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</si>
  <si>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</si>
  <si>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</si>
  <si>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</si>
  <si>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</si>
  <si>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</si>
  <si>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</si>
  <si>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</si>
  <si>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</si>
  <si>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</si>
  <si>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</si>
  <si>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</si>
  <si>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</si>
  <si>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</si>
  <si>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</si>
  <si>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</si>
  <si>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</si>
  <si>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</si>
  <si>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</si>
  <si>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</si>
  <si>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</si>
  <si>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</si>
  <si>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</si>
  <si>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</si>
  <si>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</si>
  <si>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</si>
  <si>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</si>
  <si>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</si>
  <si>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</si>
  <si>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</si>
  <si>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</si>
  <si>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</si>
  <si>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</si>
  <si>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</si>
  <si>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</si>
  <si>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</si>
  <si>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</si>
  <si>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</si>
  <si>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</si>
  <si>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</si>
  <si>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</si>
  <si>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</si>
  <si>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</si>
  <si>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</si>
  <si>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</si>
  <si>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</si>
  <si>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</si>
  <si>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</si>
  <si>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</si>
  <si>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</si>
  <si>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</si>
  <si>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</si>
  <si>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</si>
  <si>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</si>
  <si>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</si>
  <si>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</si>
  <si>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</si>
  <si>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</si>
  <si>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</si>
  <si>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</si>
  <si>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</si>
  <si>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</si>
  <si>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</si>
  <si>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</si>
  <si>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</si>
  <si>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</si>
  <si>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</si>
  <si>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</si>
  <si>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</si>
  <si>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</si>
  <si>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</si>
  <si>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</si>
  <si>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</si>
  <si>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</si>
  <si>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</si>
  <si>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</si>
  <si>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</si>
  <si>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</si>
  <si>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</si>
  <si>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</si>
  <si>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</si>
  <si>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</si>
  <si>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</si>
  <si>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</si>
  <si>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</si>
  <si>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</si>
  <si>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</si>
  <si>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</si>
  <si>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</si>
  <si>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</si>
  <si>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</si>
  <si>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</si>
  <si>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</si>
  <si>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</si>
  <si>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</si>
  <si>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</si>
  <si>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</si>
  <si>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</si>
  <si>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</si>
  <si>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</si>
  <si>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</si>
  <si>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</si>
  <si>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</si>
  <si>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</si>
  <si>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</si>
  <si>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</si>
  <si>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</si>
  <si>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</si>
  <si>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</si>
  <si>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</si>
  <si>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</si>
  <si>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</si>
  <si>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</si>
  <si>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</si>
  <si>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</si>
  <si>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</si>
  <si>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</si>
  <si>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</si>
  <si>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</si>
  <si>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</si>
  <si>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</si>
  <si>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</si>
  <si>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</si>
  <si>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</si>
  <si>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</si>
  <si>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</si>
  <si>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</si>
  <si>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</si>
  <si>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</si>
  <si>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</si>
  <si>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</si>
  <si>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</si>
  <si>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</si>
  <si>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</si>
  <si>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</si>
  <si>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</si>
  <si>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</si>
  <si>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</si>
  <si>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</si>
  <si>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</si>
  <si>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</si>
  <si>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</si>
  <si>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</si>
  <si>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</si>
  <si>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</si>
  <si>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</si>
  <si>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</si>
  <si>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</si>
  <si>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</si>
  <si>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</si>
  <si>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</si>
  <si>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</si>
  <si>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</si>
  <si>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</si>
  <si>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</si>
  <si>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</si>
  <si>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</si>
  <si>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</si>
  <si>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</si>
  <si>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</si>
  <si>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</si>
  <si>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</si>
  <si>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</si>
  <si>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</si>
  <si>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</si>
  <si>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</si>
  <si>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</si>
  <si>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</si>
  <si>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</si>
  <si>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</si>
  <si>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</si>
  <si>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</si>
  <si>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</si>
  <si>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</si>
  <si>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</si>
  <si>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</si>
  <si>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</si>
  <si>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</si>
  <si>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</si>
  <si>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</si>
  <si>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</si>
  <si>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</si>
  <si>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</si>
  <si>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</si>
  <si>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</si>
  <si>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</si>
  <si>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</si>
  <si>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</si>
  <si>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</si>
  <si>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</si>
  <si>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</si>
  <si>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</si>
  <si>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</si>
  <si>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</si>
  <si>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</si>
  <si>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</si>
  <si>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</si>
  <si>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</si>
  <si>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</si>
  <si>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</si>
  <si>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</si>
  <si>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</si>
  <si>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</si>
  <si>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</si>
  <si>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</si>
  <si>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</si>
  <si>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</si>
  <si>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</si>
  <si>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</si>
  <si>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</si>
  <si>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</si>
  <si>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</si>
  <si>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</si>
  <si>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</si>
  <si>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</si>
  <si>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</si>
  <si>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</si>
  <si>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</si>
  <si>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</si>
  <si>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</si>
  <si>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</si>
  <si>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</si>
  <si>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</si>
  <si>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</si>
  <si>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</si>
  <si>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</si>
  <si>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</si>
  <si>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</si>
  <si>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</si>
  <si>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</si>
  <si>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</si>
  <si>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</si>
  <si>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</si>
  <si>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</si>
  <si>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</si>
  <si>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</si>
  <si>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</si>
  <si>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</si>
  <si>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</si>
  <si>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</si>
  <si>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</si>
  <si>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</si>
  <si>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</si>
  <si>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</si>
  <si>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</si>
  <si>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</si>
  <si>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</si>
  <si>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</si>
  <si>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</si>
  <si>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</si>
  <si>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</si>
  <si>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</si>
  <si>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</si>
  <si>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</si>
  <si>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</si>
  <si>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</si>
  <si>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</si>
  <si>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</si>
  <si>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</si>
  <si>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</si>
  <si>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</si>
  <si>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</si>
  <si>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</si>
  <si>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</si>
  <si>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</si>
  <si>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</si>
  <si>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</si>
  <si>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</si>
  <si>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</si>
  <si>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</si>
  <si>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</si>
  <si>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</si>
  <si>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</si>
  <si>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</si>
  <si>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</si>
  <si>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</si>
  <si>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</si>
  <si>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</si>
  <si>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</si>
  <si>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</si>
  <si>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</si>
  <si>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</si>
  <si>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</si>
  <si>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</si>
  <si>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</si>
  <si>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</si>
  <si>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</si>
  <si>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</si>
  <si>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</si>
  <si>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</si>
  <si>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</si>
  <si>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</si>
  <si>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</si>
  <si>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</si>
  <si>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</si>
  <si>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</si>
  <si>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</si>
  <si>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</si>
  <si>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</si>
  <si>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</si>
  <si>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</si>
  <si>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</si>
  <si>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</si>
  <si>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</si>
  <si>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</si>
  <si>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</si>
  <si>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</si>
  <si>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</si>
  <si>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</si>
  <si>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</si>
  <si>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</si>
  <si>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</si>
  <si>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</si>
  <si>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</si>
  <si>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</si>
  <si>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</si>
  <si>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</si>
  <si>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</si>
  <si>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</si>
  <si>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</si>
  <si>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</si>
  <si>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</si>
  <si>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</si>
  <si>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</si>
  <si>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</si>
  <si>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</si>
  <si>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</si>
  <si>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</si>
  <si>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</si>
  <si>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</si>
  <si>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</si>
  <si>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</si>
  <si>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</si>
  <si>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</si>
  <si>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</si>
  <si>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</si>
  <si>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</si>
  <si>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</si>
  <si>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</si>
  <si>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</si>
  <si>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</si>
  <si>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</si>
  <si>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</si>
  <si>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</si>
  <si>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</si>
  <si>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</si>
  <si>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</si>
  <si>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</si>
  <si>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</si>
  <si>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</si>
  <si>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</si>
  <si>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</si>
  <si>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</si>
  <si>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</si>
  <si>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</si>
  <si>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</si>
  <si>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</si>
  <si>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</si>
  <si>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</si>
  <si>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</si>
  <si>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</si>
  <si>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</si>
  <si>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</si>
  <si>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</si>
  <si>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</si>
  <si>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</si>
  <si>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</si>
  <si>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</si>
  <si>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</si>
  <si>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</si>
  <si>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</si>
  <si>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</si>
  <si>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</si>
  <si>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</si>
  <si>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</si>
  <si>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</si>
  <si>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</si>
  <si>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</si>
  <si>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</si>
  <si>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</si>
  <si>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</si>
  <si>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</si>
  <si>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</si>
  <si>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</si>
  <si>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</si>
  <si>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</si>
  <si>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</si>
  <si>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</si>
  <si>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</si>
  <si>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</si>
  <si>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</si>
  <si>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</si>
  <si>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</si>
  <si>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</si>
  <si>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</si>
  <si>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</si>
  <si>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</si>
  <si>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</si>
  <si>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</si>
  <si>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</si>
  <si>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</si>
  <si>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</si>
  <si>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</si>
  <si>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</si>
  <si>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</si>
  <si>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</si>
  <si>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</si>
  <si>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</si>
  <si>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</si>
  <si>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</si>
  <si>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</si>
  <si>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</si>
  <si>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</si>
  <si>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</si>
  <si>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</si>
  <si>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</si>
  <si>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</si>
  <si>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</si>
  <si>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</si>
  <si>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</si>
  <si>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</si>
  <si>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</si>
  <si>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</si>
  <si>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</si>
  <si>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</si>
  <si>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</si>
  <si>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</si>
  <si>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</si>
  <si>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</si>
  <si>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</si>
  <si>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</si>
  <si>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</si>
  <si>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</si>
  <si>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</si>
  <si>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</si>
  <si>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</si>
  <si>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</si>
  <si>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</si>
  <si>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</si>
  <si>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</si>
  <si>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</si>
  <si>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</si>
  <si>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</si>
  <si>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</si>
  <si>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</si>
  <si>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</si>
  <si>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</si>
  <si>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</si>
  <si>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</si>
  <si>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</si>
  <si>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</si>
  <si>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</si>
  <si>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</si>
  <si>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</si>
  <si>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</si>
  <si>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</si>
  <si>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</si>
  <si>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</si>
  <si>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</si>
  <si>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</si>
  <si>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</si>
  <si>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</si>
  <si>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</si>
  <si>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</si>
  <si>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</si>
  <si>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</si>
  <si>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</si>
  <si>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</si>
  <si>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</si>
  <si>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</si>
  <si>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</si>
  <si>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</si>
  <si>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</si>
  <si>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</si>
  <si>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</si>
  <si>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</si>
  <si>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</si>
  <si>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</si>
  <si>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</si>
  <si>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</si>
  <si>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</si>
  <si>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</si>
  <si>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</si>
  <si>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</si>
  <si>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</si>
  <si>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</si>
  <si>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</si>
  <si>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</si>
  <si>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</si>
  <si>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</si>
  <si>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</si>
  <si>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</si>
  <si>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</si>
  <si>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</si>
  <si>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</si>
  <si>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</si>
  <si>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</si>
  <si>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</si>
  <si>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</si>
  <si>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</si>
  <si>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</si>
  <si>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</si>
  <si>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</si>
  <si>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</si>
  <si>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</si>
  <si>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</si>
  <si>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</si>
  <si>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</si>
  <si>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</si>
  <si>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</si>
  <si>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</si>
  <si>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</si>
  <si>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</si>
  <si>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</si>
  <si>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</si>
  <si>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</si>
  <si>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</si>
  <si>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</si>
  <si>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</si>
  <si>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</si>
  <si>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</si>
  <si>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</si>
  <si>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</si>
  <si>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</si>
  <si>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</si>
  <si>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</si>
  <si>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</si>
  <si>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</si>
  <si>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</si>
  <si>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</si>
  <si>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</si>
  <si>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</si>
  <si>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</si>
  <si>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</si>
  <si>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</si>
  <si>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</si>
  <si>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</si>
  <si>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</si>
  <si>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</si>
  <si>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</si>
  <si>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</si>
  <si>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</si>
  <si>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</si>
  <si>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</si>
  <si>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</si>
  <si>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</si>
  <si>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</si>
  <si>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</si>
  <si>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</si>
  <si>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</si>
  <si>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</si>
  <si>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</si>
  <si>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</si>
  <si>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</si>
  <si>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</si>
  <si>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</si>
  <si>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</si>
  <si>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</si>
  <si>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</si>
  <si>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</si>
  <si>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</si>
  <si>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</si>
  <si>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</si>
  <si>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</si>
  <si>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</si>
  <si>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</si>
  <si>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</si>
  <si>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</si>
  <si>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</si>
  <si>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</si>
  <si>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</si>
  <si>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</si>
  <si>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</si>
  <si>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</si>
  <si>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</si>
  <si>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</si>
  <si>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</si>
  <si>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</si>
  <si>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</si>
  <si>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</si>
  <si>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</si>
  <si>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</si>
  <si>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</si>
  <si>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</si>
  <si>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</si>
  <si>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</si>
  <si>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</si>
  <si>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</si>
  <si>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</si>
  <si>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</si>
  <si>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</si>
  <si>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</si>
  <si>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</si>
  <si>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</si>
  <si>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</si>
  <si>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</si>
  <si>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</si>
  <si>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</si>
  <si>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</si>
  <si>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</si>
  <si>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</si>
  <si>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</si>
  <si>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</si>
  <si>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</si>
  <si>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</si>
  <si>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</si>
  <si>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</si>
  <si>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</si>
  <si>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</si>
  <si>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</si>
  <si>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</si>
  <si>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</si>
  <si>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</si>
  <si>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</si>
  <si>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</si>
  <si>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</si>
  <si>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</si>
  <si>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</si>
  <si>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</si>
  <si>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</si>
  <si>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</si>
  <si>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</si>
  <si>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</si>
  <si>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</si>
  <si>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</si>
  <si>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</si>
  <si>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</si>
  <si>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</si>
  <si>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</si>
  <si>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</si>
  <si>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</si>
  <si>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</si>
  <si>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</si>
  <si>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</si>
  <si>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</si>
  <si>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</si>
  <si>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</si>
  <si>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</si>
  <si>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</si>
  <si>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</si>
  <si>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</si>
  <si>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</si>
  <si>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</si>
  <si>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</si>
  <si>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</si>
  <si>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</si>
  <si>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</si>
  <si>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</si>
  <si>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</si>
  <si>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</si>
  <si>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</si>
  <si>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</si>
  <si>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</si>
  <si>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</si>
  <si>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</si>
  <si>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</si>
  <si>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</si>
  <si>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</si>
  <si>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</si>
  <si>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</si>
  <si>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</si>
  <si>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</si>
  <si>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</si>
  <si>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</si>
  <si>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</si>
  <si>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</si>
  <si>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</si>
  <si>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</si>
  <si>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</si>
  <si>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</si>
  <si>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</si>
  <si>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</si>
  <si>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</si>
  <si>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</si>
  <si>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</si>
  <si>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</si>
  <si>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</si>
  <si>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</si>
  <si>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</si>
  <si>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</si>
  <si>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</si>
  <si>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</si>
  <si>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</si>
  <si>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</si>
  <si>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</si>
  <si>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</si>
  <si>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</si>
  <si>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</si>
  <si>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</si>
  <si>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</si>
  <si>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</si>
  <si>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</si>
  <si>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</si>
  <si>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</si>
  <si>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</si>
  <si>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</si>
  <si>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</si>
  <si>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</si>
  <si>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</si>
  <si>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</si>
  <si>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</si>
  <si>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</si>
  <si>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</si>
  <si>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</si>
  <si>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</si>
  <si>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</si>
  <si>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</si>
  <si>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</si>
  <si>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</si>
  <si>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</si>
  <si>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</si>
  <si>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</si>
  <si>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</si>
  <si>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</si>
  <si>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</si>
  <si>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</si>
  <si>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</si>
  <si>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</si>
  <si>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</si>
  <si>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</si>
  <si>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</si>
  <si>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</si>
  <si>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</si>
  <si>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</si>
  <si>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</si>
  <si>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</si>
  <si>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</si>
  <si>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</si>
  <si>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</si>
  <si>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</si>
  <si>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</si>
  <si>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</si>
  <si>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</si>
  <si>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</si>
  <si>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</si>
  <si>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</si>
  <si>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</si>
  <si>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</si>
  <si>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</si>
  <si>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</si>
  <si>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</si>
  <si>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</si>
  <si>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</si>
  <si>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</si>
  <si>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</si>
  <si>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</si>
  <si>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</si>
  <si>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</si>
  <si>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</si>
  <si>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</si>
  <si>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</si>
  <si>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</si>
  <si>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</si>
  <si>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</si>
  <si>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</si>
  <si>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</si>
  <si>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</si>
  <si>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</si>
  <si>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</si>
  <si>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</si>
  <si>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</si>
  <si>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</si>
  <si>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</si>
  <si>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</si>
  <si>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</si>
  <si>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</si>
  <si>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</si>
  <si>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</si>
  <si>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</si>
  <si>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</si>
  <si>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</si>
  <si>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</si>
  <si>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</si>
  <si>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</si>
  <si>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</si>
  <si>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</si>
  <si>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</si>
  <si>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</si>
  <si>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</si>
  <si>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</si>
  <si>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</si>
  <si>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</si>
  <si>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</si>
  <si>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</si>
  <si>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</si>
  <si>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</si>
  <si>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</si>
  <si>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</si>
  <si>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</si>
  <si>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</si>
  <si>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</si>
  <si>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</si>
  <si>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</si>
  <si>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</si>
  <si>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</si>
  <si>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</si>
  <si>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</si>
  <si>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</si>
  <si>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</si>
  <si>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</si>
  <si>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</si>
  <si>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</si>
  <si>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</si>
  <si>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</si>
  <si>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</si>
  <si>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</si>
  <si>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</si>
  <si>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</si>
  <si>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</si>
  <si>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</si>
  <si>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</si>
  <si>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</si>
  <si>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</si>
  <si>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</si>
  <si>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</si>
  <si>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</si>
  <si>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</si>
  <si>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</si>
  <si>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</si>
  <si>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</si>
  <si>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</si>
  <si>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</si>
  <si>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</si>
  <si>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</si>
  <si>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</si>
  <si>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</si>
  <si>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</si>
  <si>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</si>
  <si>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</si>
  <si>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</si>
  <si>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</si>
  <si>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</si>
  <si>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</si>
  <si>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</si>
  <si>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</si>
  <si>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</si>
  <si>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</si>
  <si>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</si>
  <si>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</si>
  <si>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</si>
  <si>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</si>
  <si>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</si>
  <si>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</si>
  <si>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</si>
  <si>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</si>
  <si>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</si>
  <si>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</si>
  <si>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</si>
  <si>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</si>
  <si>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</si>
  <si>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</si>
  <si>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</si>
  <si>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</si>
  <si>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</si>
  <si>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</si>
  <si>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</si>
  <si>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</si>
  <si>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</si>
  <si>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</si>
  <si>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</si>
  <si>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</si>
  <si>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</si>
  <si>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</si>
  <si>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</si>
  <si>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</si>
  <si>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</si>
  <si>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</si>
  <si>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</si>
  <si>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</si>
  <si>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</si>
  <si>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</si>
  <si>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</si>
  <si>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</si>
  <si>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</si>
  <si>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</si>
  <si>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</si>
  <si>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</si>
  <si>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</si>
  <si>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</si>
  <si>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</si>
  <si>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</si>
  <si>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</si>
  <si>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</si>
  <si>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</si>
  <si>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</si>
  <si>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</si>
  <si>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</si>
  <si>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</si>
  <si>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</si>
  <si>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</si>
  <si>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</si>
  <si>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</si>
  <si>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</si>
  <si>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</si>
  <si>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</si>
  <si>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</si>
  <si>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</si>
  <si>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</si>
  <si>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</si>
  <si>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</si>
  <si>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</si>
  <si>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</si>
  <si>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</si>
  <si>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</si>
  <si>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</si>
  <si>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</si>
  <si>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</si>
  <si>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</si>
  <si>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</si>
  <si>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</si>
  <si>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</si>
  <si>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</si>
  <si>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</si>
  <si>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</si>
  <si>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</si>
  <si>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</si>
  <si>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</si>
  <si>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</si>
  <si>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</si>
  <si>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</si>
  <si>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</si>
  <si>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</si>
  <si>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</si>
  <si>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</si>
  <si>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</si>
  <si>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</si>
  <si>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</si>
  <si>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</si>
  <si>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</si>
  <si>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</si>
  <si>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</si>
  <si>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</si>
  <si>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</si>
  <si>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</si>
  <si>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</si>
  <si>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</si>
  <si>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</si>
  <si>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</si>
  <si>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</si>
  <si>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</si>
  <si>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</si>
  <si>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</si>
  <si>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</si>
  <si>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</si>
  <si>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</si>
  <si>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</si>
  <si>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</si>
  <si>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</si>
  <si>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</si>
  <si>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</si>
  <si>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</si>
  <si>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</si>
  <si>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</si>
  <si>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</si>
  <si>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</si>
  <si>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</si>
  <si>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</si>
  <si>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</si>
  <si>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</si>
  <si>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</si>
  <si>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</si>
  <si>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</si>
  <si>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</si>
  <si>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</si>
  <si>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</si>
  <si>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</si>
  <si>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</si>
  <si>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</si>
  <si>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</si>
  <si>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</si>
  <si>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</si>
  <si>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</si>
  <si>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</si>
  <si>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</si>
  <si>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</si>
  <si>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</si>
  <si>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</si>
  <si>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</si>
  <si>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</si>
  <si>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</si>
  <si>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</si>
  <si>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</si>
  <si>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</si>
  <si>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</si>
  <si>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</si>
  <si>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</si>
  <si>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</si>
  <si>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</si>
  <si>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</si>
  <si>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</si>
  <si>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</si>
  <si>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</si>
  <si>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</si>
  <si>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</si>
  <si>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</si>
  <si>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</si>
  <si>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</si>
  <si>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</si>
  <si>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</si>
  <si>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</si>
  <si>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</si>
  <si>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</si>
  <si>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</si>
  <si>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</si>
  <si>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</si>
  <si>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</si>
  <si>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</si>
  <si>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</si>
  <si>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</si>
  <si>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</si>
  <si>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</si>
  <si>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</si>
  <si>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</si>
  <si>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</si>
  <si>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</si>
  <si>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</si>
  <si>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</si>
  <si>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</si>
  <si>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</si>
  <si>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</si>
  <si>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</si>
  <si>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</si>
  <si>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</si>
  <si>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</si>
  <si>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</si>
  <si>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</si>
  <si>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</si>
  <si>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</si>
  <si>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</si>
  <si>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</si>
  <si>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</si>
  <si>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</si>
  <si>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</si>
  <si>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</si>
  <si>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</si>
  <si>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</si>
  <si>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</si>
  <si>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</si>
  <si>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</si>
  <si>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</si>
  <si>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</si>
  <si>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</si>
  <si>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</si>
  <si>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</si>
  <si>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</si>
  <si>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</si>
  <si>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</si>
  <si>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</si>
  <si>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</si>
  <si>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</si>
  <si>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</si>
  <si>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</si>
  <si>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</si>
  <si>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</si>
  <si>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</si>
  <si>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</si>
  <si>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</si>
  <si>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</si>
  <si>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</si>
  <si>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</si>
  <si>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</si>
  <si>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</si>
  <si>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</si>
  <si>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</si>
  <si>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</si>
  <si>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</si>
  <si>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</si>
  <si>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</si>
  <si>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</si>
  <si>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</si>
  <si>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</si>
  <si>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</si>
  <si>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</si>
  <si>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</si>
  <si>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</si>
  <si>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</si>
  <si>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</si>
  <si>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</si>
  <si>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</si>
  <si>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</si>
  <si>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</si>
  <si>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</si>
  <si>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</si>
  <si>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</si>
  <si>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</si>
  <si>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</si>
  <si>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</si>
  <si>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</si>
  <si>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</si>
  <si>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</si>
  <si>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</si>
  <si>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</si>
  <si>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</si>
  <si>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</si>
  <si>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</si>
  <si>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</si>
  <si>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</si>
  <si>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</si>
  <si>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</si>
  <si>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</si>
  <si>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</si>
  <si>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</si>
  <si>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</si>
  <si>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</si>
  <si>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</si>
  <si>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</si>
  <si>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</si>
  <si>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</si>
  <si>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</si>
  <si>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</si>
  <si>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</si>
  <si>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</si>
  <si>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</si>
  <si>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</si>
  <si>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</si>
  <si>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</si>
  <si>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</si>
  <si>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</si>
  <si>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</si>
  <si>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</si>
  <si>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</si>
  <si>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</si>
  <si>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</si>
  <si>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</si>
  <si>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</si>
  <si>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</si>
  <si>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</si>
  <si>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</si>
  <si>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</si>
  <si>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</si>
  <si>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</si>
  <si>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</si>
  <si>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</si>
  <si>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</si>
  <si>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</si>
  <si>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</si>
  <si>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</si>
  <si>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</si>
  <si>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</si>
  <si>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</si>
  <si>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</si>
  <si>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</si>
  <si>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</si>
  <si>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</si>
  <si>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</si>
  <si>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</si>
  <si>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</si>
  <si>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</si>
  <si>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</si>
  <si>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</si>
  <si>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</si>
  <si>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</si>
  <si>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</si>
  <si>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</si>
  <si>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</si>
  <si>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</si>
  <si>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</si>
  <si>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</si>
  <si>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</si>
  <si>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</si>
  <si>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</si>
  <si>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</si>
  <si>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</si>
  <si>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</si>
  <si>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</si>
  <si>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</si>
  <si>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</si>
  <si>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</si>
  <si>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</si>
  <si>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</si>
  <si>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</si>
  <si>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</si>
  <si>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</si>
  <si>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</si>
  <si>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</si>
  <si>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</si>
  <si>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</si>
  <si>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</si>
  <si>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</si>
  <si>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</si>
  <si>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</si>
  <si>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</si>
  <si>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</si>
  <si>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</si>
  <si>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</si>
  <si>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</si>
  <si>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</si>
  <si>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</si>
  <si>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</si>
  <si>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</si>
  <si>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</si>
  <si>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</si>
  <si>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</si>
  <si>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</si>
  <si>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</si>
  <si>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</si>
  <si>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</si>
  <si>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</si>
  <si>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</si>
  <si>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</si>
  <si>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</si>
  <si>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</si>
  <si>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</si>
  <si>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</si>
  <si>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</si>
  <si>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</si>
  <si>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</si>
  <si>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</si>
  <si>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</si>
  <si>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</si>
  <si>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</si>
  <si>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</si>
  <si>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</si>
  <si>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</si>
  <si>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</si>
  <si>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</si>
  <si>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</si>
  <si>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</si>
  <si>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</si>
  <si>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</si>
  <si>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</si>
  <si>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</si>
  <si>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</si>
  <si>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</si>
  <si>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</si>
  <si>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</si>
  <si>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</si>
  <si>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</si>
  <si>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</si>
  <si>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</si>
  <si>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</si>
  <si>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</si>
  <si>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</si>
  <si>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</si>
  <si>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</si>
  <si>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</si>
  <si>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</si>
  <si>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</si>
  <si>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</si>
  <si>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</si>
  <si>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</si>
  <si>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</si>
  <si>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</si>
  <si>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</si>
  <si>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</si>
  <si>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</si>
  <si>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</si>
  <si>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</si>
  <si>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</si>
  <si>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</si>
  <si>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</si>
  <si>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</si>
  <si>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</si>
  <si>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</si>
  <si>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</si>
  <si>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</si>
  <si>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</si>
  <si>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</si>
  <si>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</si>
  <si>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</si>
  <si>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</si>
  <si>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</si>
  <si>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</si>
  <si>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</si>
  <si>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</si>
  <si>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</si>
  <si>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</si>
  <si>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</si>
  <si>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</si>
  <si>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</si>
  <si>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</si>
  <si>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</si>
  <si>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</si>
  <si>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</si>
  <si>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</si>
  <si>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</si>
  <si>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</si>
  <si>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</si>
  <si>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</si>
  <si>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</si>
  <si>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</si>
  <si>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</si>
  <si>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</si>
  <si>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</si>
  <si>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</si>
  <si>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</si>
  <si>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</si>
  <si>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</si>
  <si>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</si>
  <si>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</si>
  <si>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</si>
  <si>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</si>
  <si>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</si>
  <si>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</si>
  <si>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</si>
  <si>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</si>
  <si>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</si>
  <si>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</si>
  <si>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</si>
  <si>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</si>
  <si>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</si>
  <si>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</si>
  <si>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</si>
  <si>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</si>
  <si>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</si>
  <si>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</si>
  <si>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</si>
  <si>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</si>
  <si>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</si>
  <si>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</si>
  <si>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</si>
  <si>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</si>
  <si>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</si>
  <si>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</si>
  <si>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</si>
  <si>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</si>
  <si>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</si>
  <si>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</si>
  <si>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</si>
  <si>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</si>
  <si>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</si>
  <si>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</si>
  <si>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</si>
  <si>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</si>
  <si>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</si>
  <si>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</si>
  <si>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</si>
  <si>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</si>
  <si>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</si>
  <si>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</si>
  <si>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</si>
  <si>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</si>
  <si>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</si>
  <si>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</si>
  <si>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</si>
  <si>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</si>
  <si>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</si>
  <si>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</si>
  <si>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</si>
  <si>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</si>
  <si>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</si>
  <si>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</si>
  <si>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</si>
  <si>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</si>
  <si>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</si>
  <si>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</si>
  <si>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</si>
  <si>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</si>
  <si>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</si>
  <si>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</si>
  <si>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</si>
  <si>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</si>
  <si>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</si>
  <si>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</si>
  <si>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</si>
  <si>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</si>
  <si>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</si>
  <si>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</si>
  <si>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</si>
  <si>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</si>
  <si>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</si>
  <si>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</si>
  <si>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</si>
  <si>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</si>
  <si>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</si>
  <si>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</si>
  <si>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</si>
  <si>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</si>
  <si>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</si>
  <si>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</si>
  <si>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</si>
  <si>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</si>
  <si>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</si>
  <si>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</si>
  <si>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</si>
  <si>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</si>
  <si>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</si>
  <si>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</si>
  <si>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</si>
  <si>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</si>
  <si>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</si>
  <si>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</si>
  <si>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</si>
  <si>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</si>
  <si>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</si>
  <si>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</si>
  <si>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</si>
  <si>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</si>
  <si>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</si>
  <si>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</si>
  <si>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</si>
  <si>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</si>
  <si>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</si>
  <si>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</si>
  <si>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</si>
  <si>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</si>
  <si>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</si>
  <si>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</si>
  <si>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</si>
  <si>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</si>
  <si>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</si>
  <si>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</si>
  <si>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</si>
  <si>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</si>
  <si>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</si>
  <si>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</si>
  <si>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</si>
  <si>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</si>
  <si>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</si>
  <si>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</si>
  <si>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</si>
  <si>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</si>
  <si>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</si>
  <si>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</si>
  <si>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</si>
  <si>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</si>
  <si>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</si>
  <si>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</si>
  <si>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</si>
  <si>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</si>
  <si>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</si>
  <si>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</si>
  <si>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</si>
  <si>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</si>
  <si>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</si>
  <si>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</si>
  <si>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</si>
  <si>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</si>
  <si>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</si>
  <si>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</si>
  <si>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</si>
  <si>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</si>
  <si>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</si>
  <si>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</si>
  <si>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</si>
  <si>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</si>
  <si>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</si>
  <si>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</si>
  <si>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</si>
  <si>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</si>
  <si>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</si>
  <si>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</si>
  <si>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</si>
  <si>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</si>
  <si>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</si>
  <si>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</si>
  <si>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</si>
  <si>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</si>
  <si>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</si>
  <si>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</si>
  <si>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</si>
  <si>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</si>
  <si>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</si>
  <si>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</si>
  <si>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</si>
  <si>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</si>
  <si>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</si>
  <si>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</si>
  <si>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</si>
  <si>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</si>
  <si>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</si>
  <si>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</si>
  <si>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</si>
  <si>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</si>
  <si>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</si>
  <si>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</si>
  <si>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</si>
  <si>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</si>
  <si>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</si>
  <si>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</si>
  <si>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</si>
  <si>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</si>
  <si>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</si>
  <si>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</si>
  <si>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</si>
  <si>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</si>
  <si>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</si>
  <si>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</si>
  <si>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</si>
  <si>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</si>
  <si>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</si>
  <si>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</si>
  <si>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</si>
  <si>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</si>
  <si>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</si>
  <si>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</si>
  <si>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</si>
  <si>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</si>
  <si>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</si>
  <si>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</si>
  <si>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</si>
  <si>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</si>
  <si>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</si>
  <si>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</si>
  <si>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</si>
  <si>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</si>
  <si>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</si>
  <si>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</si>
  <si>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</si>
  <si>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</si>
  <si>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</si>
  <si>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</si>
  <si>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</si>
  <si>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</si>
  <si>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</si>
  <si>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</si>
  <si>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</si>
  <si>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</si>
  <si>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</si>
  <si>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</si>
  <si>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</si>
  <si>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</si>
  <si>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</si>
  <si>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</si>
  <si>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</si>
  <si>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</si>
  <si>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</si>
  <si>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</si>
  <si>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</si>
  <si>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</si>
  <si>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</si>
  <si>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</si>
  <si>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</si>
  <si>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</si>
  <si>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</si>
  <si>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</si>
  <si>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</si>
  <si>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</si>
  <si>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</si>
  <si>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</si>
  <si>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</si>
  <si>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</si>
  <si>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</si>
  <si>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</si>
  <si>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</si>
  <si>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</si>
  <si>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</si>
  <si>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</si>
  <si>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</si>
  <si>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</si>
  <si>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</si>
  <si>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</si>
  <si>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</si>
  <si>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</si>
  <si>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</si>
  <si>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</si>
  <si>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</si>
  <si>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</si>
  <si>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</si>
  <si>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</si>
  <si>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</si>
  <si>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</si>
  <si>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</si>
  <si>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</si>
  <si>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</si>
  <si>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</si>
  <si>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</si>
  <si>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</si>
  <si>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</si>
  <si>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</si>
  <si>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</si>
  <si>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</si>
  <si>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</si>
  <si>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</si>
  <si>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</si>
  <si>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</si>
  <si>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</si>
  <si>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</si>
  <si>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</si>
  <si>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</si>
  <si>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</si>
  <si>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</si>
  <si>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</si>
  <si>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</si>
  <si>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</si>
  <si>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</si>
  <si>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</si>
  <si>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</si>
  <si>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</si>
  <si>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</si>
  <si>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</si>
  <si>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</si>
  <si>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</si>
  <si>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</si>
  <si>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</si>
  <si>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</si>
  <si>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</si>
  <si>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</si>
  <si>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</si>
  <si>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</si>
  <si>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</si>
  <si>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</si>
  <si>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</si>
  <si>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</si>
  <si>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</si>
  <si>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</si>
  <si>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</si>
  <si>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</si>
  <si>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</si>
  <si>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</si>
  <si>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</si>
  <si>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</si>
  <si>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</si>
  <si>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</si>
  <si>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</si>
  <si>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</si>
  <si>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</si>
  <si>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</si>
  <si>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</si>
  <si>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</si>
  <si>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</si>
  <si>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</si>
  <si>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</si>
  <si>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</si>
  <si>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</si>
  <si>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</si>
  <si>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</si>
  <si>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</si>
  <si>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</si>
  <si>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</si>
  <si>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</si>
  <si>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</si>
  <si>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</si>
  <si>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</si>
  <si>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</si>
  <si>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</si>
  <si>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</si>
  <si>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</si>
  <si>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</si>
  <si>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</si>
  <si>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</si>
  <si>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</si>
  <si>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</si>
  <si>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</si>
  <si>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</si>
  <si>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</si>
  <si>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</si>
  <si>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</si>
  <si>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</si>
  <si>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</si>
  <si>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</si>
  <si>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</si>
  <si>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</si>
  <si>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</si>
  <si>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</si>
  <si>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</si>
  <si>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</si>
  <si>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</si>
  <si>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</si>
  <si>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</si>
  <si>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</si>
  <si>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</si>
  <si>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</si>
  <si>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</si>
  <si>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</si>
  <si>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</si>
  <si>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</si>
  <si>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</si>
  <si>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</si>
  <si>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</si>
  <si>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</si>
  <si>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</si>
  <si>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</si>
  <si>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</si>
  <si>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</si>
  <si>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</si>
  <si>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</si>
  <si>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</si>
  <si>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</si>
  <si>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</si>
  <si>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</si>
  <si>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</si>
  <si>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</si>
  <si>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</si>
  <si>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</si>
  <si>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</si>
  <si>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</si>
  <si>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</si>
  <si>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</si>
  <si>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</si>
  <si>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</si>
  <si>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</si>
  <si>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</si>
  <si>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</si>
  <si>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</si>
  <si>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</si>
  <si>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</si>
  <si>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</si>
  <si>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</si>
  <si>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</si>
  <si>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</si>
  <si>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</si>
  <si>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</si>
  <si>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</si>
  <si>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</si>
  <si>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</si>
  <si>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</si>
  <si>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</si>
  <si>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</si>
  <si>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</si>
  <si>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</si>
  <si>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</si>
  <si>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</si>
  <si>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</si>
  <si>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</si>
  <si>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</si>
  <si>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</si>
  <si>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</si>
  <si>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</si>
  <si>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</si>
  <si>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</si>
  <si>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</si>
  <si>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</si>
  <si>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</si>
  <si>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</si>
  <si>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</si>
  <si>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</si>
  <si>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</si>
  <si>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</si>
  <si>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</si>
  <si>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</si>
  <si>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</si>
  <si>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</si>
  <si>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</si>
  <si>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</si>
  <si>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</si>
  <si>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</si>
  <si>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</si>
  <si>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</si>
  <si>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</si>
  <si>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</si>
  <si>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</si>
  <si>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</si>
  <si>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</si>
  <si>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</si>
  <si>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</si>
  <si>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</si>
  <si>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</si>
  <si>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</si>
  <si>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</si>
  <si>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</si>
  <si>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</si>
  <si>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</si>
  <si>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</si>
  <si>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</si>
  <si>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</si>
  <si>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</si>
  <si>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</si>
  <si>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</si>
  <si>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</si>
  <si>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</si>
  <si>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</si>
  <si>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</si>
  <si>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</si>
  <si>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</si>
  <si>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</si>
  <si>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</si>
  <si>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</si>
  <si>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</si>
  <si>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</si>
  <si>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</si>
  <si>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</si>
  <si>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</si>
  <si>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</si>
  <si>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</si>
  <si>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</si>
  <si>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</si>
  <si>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</si>
  <si>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</si>
  <si>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</si>
  <si>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</si>
  <si>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</si>
  <si>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</si>
  <si>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</si>
  <si>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</si>
  <si>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</si>
  <si>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</si>
  <si>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</si>
  <si>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</si>
  <si>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</si>
  <si>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</si>
  <si>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</si>
  <si>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</si>
  <si>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</si>
  <si>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</si>
  <si>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</si>
  <si>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</si>
  <si>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</si>
  <si>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</si>
  <si>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</si>
  <si>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</si>
  <si>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</si>
  <si>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</si>
  <si>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</si>
  <si>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</si>
  <si>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</si>
  <si>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</si>
  <si>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</si>
  <si>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</si>
  <si>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</si>
  <si>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</si>
  <si>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</si>
  <si>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</si>
  <si>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</si>
  <si>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</si>
  <si>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</si>
  <si>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</si>
  <si>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</si>
  <si>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</si>
  <si>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</si>
  <si>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</si>
  <si>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</si>
  <si>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</si>
  <si>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</si>
  <si>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</si>
  <si>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</si>
  <si>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</si>
  <si>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</si>
  <si>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</si>
  <si>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</si>
  <si>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</si>
  <si>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</si>
  <si>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</si>
  <si>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</si>
  <si>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</si>
  <si>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</si>
  <si>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</si>
  <si>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</si>
  <si>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</si>
  <si>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</si>
  <si>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</si>
  <si>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</si>
  <si>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</si>
  <si>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</si>
  <si>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</si>
  <si>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</si>
  <si>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</si>
  <si>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</si>
  <si>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</si>
  <si>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</si>
  <si>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</si>
  <si>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</si>
  <si>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</si>
  <si>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</si>
  <si>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</si>
  <si>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</si>
  <si>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</si>
  <si>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</si>
  <si>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</si>
  <si>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</si>
  <si>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</si>
  <si>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</si>
  <si>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</si>
  <si>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</si>
  <si>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</si>
  <si>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</si>
  <si>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</si>
  <si>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</si>
  <si>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</si>
  <si>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</si>
  <si>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</si>
  <si>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</si>
  <si>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</si>
  <si>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</si>
  <si>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</si>
  <si>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</si>
  <si>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</si>
  <si>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</si>
  <si>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</si>
  <si>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</si>
  <si>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</si>
  <si>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</si>
  <si>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</si>
  <si>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</si>
  <si>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</si>
  <si>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</si>
  <si>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</si>
  <si>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</si>
  <si>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</si>
  <si>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</si>
  <si>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</si>
  <si>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</si>
  <si>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</si>
  <si>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</si>
  <si>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</si>
  <si>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</si>
  <si>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</si>
  <si>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</si>
  <si>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</si>
  <si>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</si>
  <si>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</si>
  <si>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</si>
  <si>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</si>
  <si>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</si>
  <si>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</si>
  <si>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</si>
  <si>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</si>
  <si>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</si>
  <si>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</si>
  <si>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</si>
  <si>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</si>
  <si>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</si>
  <si>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</si>
  <si>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</si>
  <si>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</si>
  <si>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</si>
  <si>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</si>
  <si>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</si>
  <si>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</si>
  <si>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</si>
  <si>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</si>
  <si>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</si>
  <si>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</si>
  <si>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</si>
  <si>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</si>
  <si>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</si>
  <si>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</si>
  <si>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</si>
  <si>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</si>
  <si>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</si>
  <si>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</si>
  <si>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</si>
  <si>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</si>
  <si>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</si>
  <si>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</si>
  <si>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</si>
  <si>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</si>
  <si>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</si>
  <si>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</si>
  <si>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</si>
  <si>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</si>
  <si>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</si>
  <si>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</si>
  <si>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</si>
  <si>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</si>
  <si>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</si>
  <si>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</si>
  <si>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</si>
  <si>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</si>
  <si>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</si>
  <si>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</si>
  <si>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</si>
  <si>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</si>
  <si>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</si>
  <si>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</si>
  <si>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</si>
  <si>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</si>
  <si>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</si>
  <si>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</si>
  <si>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</si>
  <si>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</si>
  <si>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</si>
  <si>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</si>
  <si>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</si>
  <si>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</si>
  <si>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</si>
  <si>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</si>
  <si>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</si>
  <si>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</si>
  <si>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</si>
  <si>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</si>
  <si>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</si>
  <si>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</si>
  <si>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</si>
  <si>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</si>
  <si>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</si>
  <si>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</si>
  <si>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</si>
  <si>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</si>
  <si>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</si>
  <si>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</si>
  <si>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</si>
  <si>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</si>
  <si>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</si>
  <si>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</si>
  <si>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</si>
  <si>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</si>
  <si>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</si>
  <si>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</si>
  <si>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</si>
  <si>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</si>
  <si>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</si>
  <si>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</si>
  <si>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</si>
  <si>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</si>
  <si>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</si>
  <si>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</si>
  <si>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</si>
  <si>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</si>
  <si>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</si>
  <si>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</si>
  <si>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</si>
  <si>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</si>
  <si>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</si>
  <si>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</si>
  <si>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</si>
  <si>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</si>
  <si>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</si>
  <si>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</si>
  <si>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</si>
  <si>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</si>
  <si>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</si>
  <si>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</si>
  <si>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</si>
  <si>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</si>
  <si>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</si>
  <si>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</si>
  <si>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</si>
  <si>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</si>
  <si>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</si>
  <si>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</si>
  <si>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</si>
  <si>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</si>
  <si>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</si>
  <si>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</si>
  <si>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</si>
  <si>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</si>
  <si>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</si>
  <si>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</si>
  <si>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</si>
  <si>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</si>
  <si>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</si>
  <si>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</si>
  <si>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</si>
  <si>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</si>
  <si>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</si>
  <si>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</si>
  <si>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</si>
  <si>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</si>
  <si>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</si>
  <si>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</si>
  <si>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</si>
  <si>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</si>
  <si>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</si>
  <si>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</si>
  <si>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</si>
  <si>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</si>
  <si>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</si>
  <si>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</si>
  <si>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</si>
  <si>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</si>
  <si>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</si>
  <si>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</si>
  <si>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</si>
  <si>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</si>
  <si>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</si>
  <si>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</si>
  <si>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</si>
  <si>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</si>
  <si>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</si>
  <si>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</si>
  <si>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</si>
  <si>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</si>
  <si>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</si>
  <si>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</si>
  <si>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</si>
  <si>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</si>
  <si>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</si>
  <si>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</si>
  <si>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</si>
  <si>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</si>
  <si>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</si>
  <si>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</si>
  <si>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</si>
  <si>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</si>
  <si>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</si>
  <si>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</si>
  <si>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</si>
  <si>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</si>
  <si>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</si>
  <si>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</si>
  <si>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</si>
  <si>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</si>
  <si>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</si>
  <si>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</si>
  <si>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</si>
  <si>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</si>
  <si>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</si>
  <si>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</si>
  <si>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</si>
  <si>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</si>
  <si>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</si>
  <si>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</si>
  <si>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</si>
  <si>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</si>
  <si>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</si>
  <si>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</si>
  <si>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</si>
  <si>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</si>
  <si>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</si>
  <si>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</si>
  <si>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</si>
  <si>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</si>
  <si>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</si>
  <si>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</si>
  <si>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</si>
  <si>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</si>
  <si>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</si>
  <si>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</si>
  <si>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</si>
  <si>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</si>
  <si>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</si>
  <si>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</si>
  <si>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</si>
  <si>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</si>
  <si>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</si>
  <si>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</si>
  <si>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</si>
  <si>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</si>
  <si>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</si>
  <si>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</si>
  <si>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</si>
  <si>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</si>
  <si>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</si>
  <si>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</si>
  <si>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</si>
  <si>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</si>
  <si>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</si>
  <si>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</si>
  <si>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</si>
  <si>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</si>
  <si>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</si>
  <si>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</si>
  <si>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</si>
  <si>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</si>
  <si>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</si>
  <si>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</si>
  <si>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</si>
  <si>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</si>
  <si>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</si>
  <si>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</si>
  <si>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</si>
  <si>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</si>
  <si>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</si>
  <si>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</si>
  <si>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</si>
  <si>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</si>
  <si>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</si>
  <si>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</si>
  <si>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</si>
  <si>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</si>
  <si>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</si>
  <si>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</si>
  <si>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</si>
  <si>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</si>
  <si>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</si>
  <si>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</si>
  <si>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</si>
  <si>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</si>
  <si>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</si>
  <si>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</si>
  <si>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</si>
  <si>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</si>
  <si>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</si>
  <si>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</si>
  <si>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</si>
  <si>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</si>
  <si>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</si>
  <si>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</si>
  <si>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</si>
  <si>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</si>
  <si>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</si>
  <si>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</si>
  <si>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</si>
  <si>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</si>
  <si>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</si>
  <si>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</si>
  <si>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</si>
  <si>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</si>
  <si>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</si>
  <si>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</si>
  <si>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</si>
  <si>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</si>
  <si>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</si>
  <si>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</si>
  <si>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</si>
  <si>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</si>
  <si>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</si>
  <si>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</si>
  <si>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</si>
  <si>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</si>
  <si>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</si>
  <si>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</si>
  <si>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</si>
  <si>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</si>
  <si>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</si>
  <si>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</si>
  <si>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</si>
  <si>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</si>
  <si>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</si>
  <si>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</si>
  <si>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</si>
  <si>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</si>
  <si>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</si>
  <si>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</si>
  <si>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</si>
  <si>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</si>
  <si>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</si>
  <si>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</si>
  <si>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</si>
  <si>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</si>
  <si>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</si>
  <si>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</si>
  <si>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</si>
  <si>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</si>
  <si>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</si>
  <si>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</si>
  <si>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</si>
  <si>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</si>
  <si>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</si>
  <si>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</si>
  <si>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</si>
  <si>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</si>
  <si>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</si>
  <si>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</si>
  <si>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</si>
  <si>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</si>
  <si>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</si>
  <si>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</si>
  <si>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</si>
  <si>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</si>
  <si>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</si>
  <si>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</si>
  <si>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</si>
  <si>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</si>
  <si>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</si>
  <si>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</si>
  <si>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</si>
  <si>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</si>
  <si>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</si>
  <si>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</si>
  <si>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</si>
  <si>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</si>
  <si>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</si>
  <si>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</si>
  <si>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</si>
  <si>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</si>
  <si>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</si>
  <si>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</si>
  <si>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</si>
  <si>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</si>
  <si>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</si>
  <si>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</si>
  <si>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</si>
  <si>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</si>
  <si>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</si>
  <si>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</si>
  <si>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</si>
  <si>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</si>
  <si>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</si>
  <si>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</si>
  <si>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</si>
  <si>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</si>
  <si>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</si>
  <si>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</si>
  <si>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</si>
  <si>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</si>
  <si>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</si>
  <si>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</si>
  <si>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</si>
  <si>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</si>
  <si>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</si>
  <si>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</si>
  <si>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</si>
  <si>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</si>
  <si>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</si>
  <si>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</si>
  <si>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</si>
  <si>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</si>
  <si>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</si>
  <si>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</si>
  <si>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</si>
  <si>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</si>
  <si>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</si>
  <si>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</si>
  <si>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</si>
  <si>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</si>
  <si>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</si>
  <si>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</si>
  <si>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</si>
  <si>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</si>
  <si>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</si>
  <si>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</si>
  <si>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</si>
  <si>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</si>
  <si>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</si>
  <si>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</si>
  <si>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</si>
  <si>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</si>
  <si>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</si>
  <si>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</si>
  <si>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</si>
  <si>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</si>
  <si>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</si>
  <si>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</si>
  <si>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</si>
  <si>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</si>
  <si>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</si>
  <si>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</si>
  <si>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</si>
  <si>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</si>
  <si>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</si>
  <si>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</si>
  <si>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</si>
  <si>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</si>
  <si>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</si>
  <si>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</si>
  <si>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</si>
  <si>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</si>
  <si>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</si>
  <si>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</si>
  <si>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</si>
  <si>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</si>
  <si>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</si>
  <si>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</si>
  <si>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</si>
  <si>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</si>
  <si>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</si>
  <si>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</si>
  <si>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</si>
  <si>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</si>
  <si>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</si>
  <si>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</si>
  <si>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</si>
  <si>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</si>
  <si>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</si>
  <si>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</si>
  <si>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</si>
  <si>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</si>
  <si>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</si>
  <si>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</si>
  <si>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</si>
  <si>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</si>
  <si>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</si>
  <si>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</si>
  <si>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</si>
  <si>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</si>
  <si>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</si>
  <si>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</si>
  <si>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</si>
  <si>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</si>
  <si>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</si>
  <si>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</si>
  <si>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</si>
  <si>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</si>
  <si>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</si>
  <si>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</si>
  <si>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</si>
  <si>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</si>
  <si>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</si>
  <si>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</si>
  <si>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</si>
  <si>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</si>
  <si>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</si>
  <si>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</si>
  <si>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</si>
  <si>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</si>
  <si>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</si>
  <si>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</si>
  <si>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</si>
  <si>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</si>
  <si>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</si>
  <si>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</si>
  <si>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</si>
  <si>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</si>
  <si>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</si>
  <si>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</si>
  <si>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</si>
  <si>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</si>
  <si>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</si>
  <si>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</si>
  <si>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</si>
  <si>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</si>
  <si>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</si>
  <si>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</si>
  <si>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</si>
  <si>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</si>
  <si>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</si>
  <si>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</si>
  <si>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</si>
  <si>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</si>
  <si>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</si>
  <si>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</si>
  <si>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</si>
  <si>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</si>
  <si>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</si>
  <si>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</si>
  <si>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</si>
  <si>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</si>
  <si>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</si>
  <si>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</si>
  <si>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</si>
  <si>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</si>
  <si>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</si>
  <si>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</si>
  <si>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</si>
  <si>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</si>
  <si>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</si>
  <si>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</si>
  <si>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</si>
  <si>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</si>
  <si>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</si>
  <si>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</si>
  <si>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</si>
  <si>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</si>
  <si>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</si>
  <si>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</si>
  <si>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</si>
  <si>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</si>
  <si>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</si>
  <si>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</si>
  <si>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</si>
  <si>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</si>
  <si>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</si>
  <si>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</si>
  <si>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</si>
  <si>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</si>
  <si>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</si>
  <si>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</si>
  <si>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</si>
  <si>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</si>
  <si>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</si>
  <si>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</si>
  <si>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</si>
  <si>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</si>
  <si>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</si>
  <si>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</si>
  <si>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</si>
  <si>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</si>
  <si>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</si>
  <si>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</si>
  <si>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</si>
  <si>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</si>
  <si>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</si>
  <si>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</si>
  <si>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</si>
  <si>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</si>
  <si>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</si>
  <si>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</si>
  <si>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</si>
  <si>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</si>
  <si>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</si>
  <si>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</si>
  <si>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</si>
  <si>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</si>
  <si>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</si>
  <si>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</si>
  <si>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</si>
  <si>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</si>
  <si>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</si>
  <si>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</si>
  <si>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</si>
  <si>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</si>
  <si>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</si>
  <si>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</si>
  <si>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</si>
  <si>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</si>
  <si>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</si>
  <si>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</si>
  <si>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</si>
  <si>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</si>
  <si>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</si>
  <si>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</si>
  <si>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</si>
  <si>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</si>
  <si>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</si>
  <si>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</si>
  <si>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</si>
  <si>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</si>
  <si>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</si>
  <si>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</si>
  <si>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</si>
  <si>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</si>
  <si>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</si>
  <si>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</si>
  <si>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</si>
  <si>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</si>
  <si>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</si>
  <si>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</si>
  <si>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</si>
  <si>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</si>
  <si>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</si>
  <si>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</si>
  <si>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</si>
  <si>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</si>
  <si>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</si>
  <si>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</si>
  <si>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</si>
  <si>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</si>
  <si>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</si>
  <si>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</si>
  <si>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</si>
  <si>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</si>
  <si>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</si>
  <si>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</si>
  <si>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</si>
  <si>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</si>
  <si>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</si>
  <si>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</si>
  <si>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</si>
  <si>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</si>
  <si>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</si>
  <si>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</si>
  <si>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</si>
  <si>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</si>
  <si>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</si>
  <si>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</si>
  <si>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</si>
  <si>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</si>
  <si>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</si>
  <si>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</si>
  <si>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</si>
  <si>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</si>
  <si>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</si>
  <si>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</si>
  <si>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</si>
  <si>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</si>
  <si>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</si>
  <si>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</si>
  <si>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</si>
  <si>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</si>
  <si>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</si>
  <si>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</si>
  <si>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</si>
  <si>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</si>
  <si>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</si>
  <si>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</si>
  <si>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</si>
  <si>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</si>
  <si>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</si>
  <si>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</si>
  <si>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</si>
  <si>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</si>
  <si>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</si>
  <si>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</si>
  <si>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</si>
  <si>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</si>
  <si>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</si>
  <si>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</si>
  <si>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</si>
  <si>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</si>
  <si>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</si>
  <si>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</si>
  <si>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</si>
  <si>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</si>
  <si>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</si>
  <si>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</si>
  <si>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</si>
  <si>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</si>
  <si>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</si>
  <si>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</si>
  <si>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</si>
  <si>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</si>
  <si>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</si>
  <si>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</si>
  <si>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</si>
  <si>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</si>
  <si>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</si>
  <si>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</si>
  <si>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</si>
  <si>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</si>
  <si>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</si>
  <si>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</si>
  <si>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</si>
  <si>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</si>
  <si>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</si>
  <si>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</si>
  <si>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</si>
  <si>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</si>
  <si>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</si>
  <si>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</si>
  <si>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</si>
  <si>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</si>
  <si>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</si>
  <si>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</si>
  <si>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</si>
  <si>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</si>
  <si>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</si>
  <si>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</si>
  <si>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</si>
  <si>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</si>
  <si>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</si>
  <si>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</si>
  <si>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</si>
  <si>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</si>
  <si>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</si>
  <si>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</si>
  <si>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</si>
  <si>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</si>
  <si>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</si>
  <si>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</si>
  <si>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</si>
  <si>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</si>
  <si>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</si>
  <si>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</si>
  <si>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</si>
  <si>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</si>
  <si>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</si>
  <si>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</si>
  <si>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</si>
  <si>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</si>
  <si>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</si>
  <si>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</si>
  <si>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</si>
  <si>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</si>
  <si>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</si>
  <si>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</si>
  <si>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</si>
  <si>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</si>
  <si>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</si>
  <si>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</si>
  <si>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</si>
  <si>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</si>
  <si>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</si>
  <si>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</si>
  <si>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</si>
  <si>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</si>
  <si>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</si>
  <si>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</si>
  <si>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</si>
  <si>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</si>
  <si>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</si>
  <si>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</si>
  <si>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</si>
  <si>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</si>
  <si>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</si>
  <si>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</si>
  <si>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</si>
  <si>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</si>
  <si>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</si>
  <si>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</si>
  <si>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</si>
  <si>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</si>
  <si>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</si>
  <si>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</si>
  <si>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</si>
  <si>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</si>
  <si>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</si>
  <si>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</si>
  <si>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</si>
  <si>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</si>
  <si>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</si>
  <si>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</si>
  <si>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</si>
  <si>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</si>
  <si>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</si>
  <si>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</si>
  <si>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</si>
  <si>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</si>
  <si>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</si>
  <si>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</si>
  <si>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</si>
  <si>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</si>
  <si>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</si>
  <si>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</si>
  <si>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</si>
  <si>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</si>
  <si>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</si>
  <si>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</si>
  <si>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</si>
  <si>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</si>
  <si>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</si>
  <si>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</si>
  <si>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</si>
  <si>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</si>
  <si>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</si>
  <si>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</si>
  <si>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</si>
  <si>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</si>
  <si>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</si>
  <si>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</si>
  <si>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</si>
  <si>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</si>
  <si>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</si>
  <si>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</si>
  <si>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</si>
  <si>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</si>
  <si>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</si>
  <si>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</si>
  <si>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</si>
  <si>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</si>
  <si>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</si>
  <si>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</si>
  <si>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</si>
  <si>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</si>
  <si>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</si>
  <si>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</si>
  <si>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</si>
  <si>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</si>
  <si>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</si>
  <si>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</si>
  <si>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</si>
  <si>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</si>
  <si>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</si>
  <si>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</si>
  <si>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</si>
  <si>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</si>
  <si>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</si>
  <si>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</si>
  <si>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</si>
  <si>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</si>
  <si>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</si>
  <si>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</si>
  <si>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</si>
  <si>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</si>
  <si>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</si>
  <si>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</si>
  <si>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</si>
  <si>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</si>
  <si>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</si>
  <si>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</si>
  <si>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</si>
  <si>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</si>
  <si>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</si>
  <si>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</si>
  <si>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</si>
  <si>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</si>
  <si>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</si>
  <si>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</si>
  <si>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</si>
  <si>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</si>
  <si>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</si>
  <si>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</si>
  <si>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</si>
  <si>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</si>
  <si>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</si>
  <si>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</si>
  <si>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</si>
  <si>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</si>
  <si>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</si>
  <si>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</si>
  <si>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</si>
  <si>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</si>
  <si>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</si>
  <si>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</si>
  <si>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</si>
  <si>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</si>
  <si>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</si>
  <si>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</si>
  <si>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</si>
  <si>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</si>
  <si>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</si>
  <si>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</si>
  <si>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</si>
  <si>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</si>
  <si>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</si>
  <si>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</si>
  <si>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</si>
  <si>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</si>
  <si>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</si>
  <si>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</si>
  <si>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</si>
  <si>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</si>
  <si>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</si>
  <si>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</si>
  <si>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</si>
  <si>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</si>
  <si>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</si>
  <si>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</si>
  <si>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</si>
  <si>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</si>
  <si>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</si>
  <si>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</si>
  <si>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</si>
  <si>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</si>
  <si>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</si>
  <si>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</si>
  <si>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</si>
  <si>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</si>
  <si>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</si>
  <si>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</si>
  <si>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</si>
  <si>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</si>
  <si>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</si>
  <si>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</si>
  <si>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</si>
  <si>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</si>
  <si>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</si>
  <si>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</si>
  <si>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</si>
  <si>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</si>
  <si>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</si>
  <si>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</si>
  <si>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</si>
  <si>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</si>
  <si>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</si>
  <si>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</si>
  <si>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</si>
  <si>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</si>
  <si>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</si>
  <si>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</si>
  <si>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</si>
  <si>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</si>
  <si>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</si>
  <si>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</si>
  <si>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</si>
  <si>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</si>
  <si>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</si>
  <si>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</si>
  <si>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</si>
  <si>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</si>
  <si>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</si>
  <si>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</si>
  <si>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</si>
  <si>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</si>
  <si>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</si>
  <si>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</si>
  <si>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</si>
  <si>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</si>
  <si>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</si>
  <si>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</si>
  <si>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</si>
  <si>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</si>
  <si>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</si>
  <si>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</si>
  <si>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</si>
  <si>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</si>
  <si>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</si>
  <si>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</si>
  <si>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</si>
  <si>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</si>
  <si>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</si>
  <si>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</si>
  <si>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</si>
  <si>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</si>
  <si>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</si>
  <si>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</si>
  <si>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</si>
  <si>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</si>
  <si>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</si>
  <si>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</si>
  <si>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</si>
  <si>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</si>
  <si>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</si>
  <si>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</si>
  <si>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</si>
  <si>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</si>
  <si>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</si>
  <si>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</si>
  <si>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</si>
  <si>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</si>
  <si>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</si>
  <si>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</si>
  <si>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</si>
  <si>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</si>
  <si>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</si>
  <si>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</si>
  <si>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</si>
  <si>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</si>
  <si>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</si>
  <si>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</si>
  <si>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</si>
  <si>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</si>
  <si>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</si>
  <si>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</si>
  <si>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</si>
  <si>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</si>
  <si>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</si>
  <si>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</si>
  <si>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</si>
  <si>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</si>
  <si>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</si>
  <si>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</si>
  <si>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</si>
  <si>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</si>
  <si>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</si>
  <si>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</si>
  <si>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</si>
  <si>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</si>
  <si>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</si>
  <si>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</si>
  <si>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</si>
  <si>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</si>
  <si>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</si>
  <si>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</si>
  <si>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</si>
  <si>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</si>
  <si>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</si>
  <si>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</si>
  <si>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</si>
  <si>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</si>
  <si>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</si>
  <si>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</si>
  <si>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</si>
  <si>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</si>
  <si>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</si>
  <si>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</si>
  <si>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</si>
  <si>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</si>
  <si>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</si>
  <si>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</si>
  <si>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</si>
  <si>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</si>
  <si>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</si>
  <si>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</si>
  <si>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</si>
  <si>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</si>
  <si>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</si>
  <si>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</si>
  <si>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</si>
  <si>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</si>
  <si>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</si>
  <si>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</si>
  <si>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</si>
  <si>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</si>
  <si>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</si>
  <si>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</si>
  <si>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</si>
  <si>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</si>
  <si>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</si>
  <si>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</si>
  <si>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</si>
  <si>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</si>
  <si>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</si>
  <si>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</si>
  <si>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</si>
  <si>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</si>
  <si>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</si>
  <si>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</si>
  <si>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</si>
  <si>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</si>
  <si>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</si>
  <si>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</si>
  <si>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</si>
  <si>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</si>
  <si>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</si>
  <si>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</si>
  <si>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</si>
  <si>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</si>
  <si>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</si>
  <si>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</si>
  <si>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</si>
  <si>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</si>
  <si>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</si>
  <si>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</si>
  <si>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</si>
  <si>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</si>
  <si>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</si>
  <si>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</si>
  <si>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</si>
  <si>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</si>
  <si>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</si>
  <si>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</si>
  <si>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</si>
  <si>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</si>
  <si>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</si>
  <si>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</si>
  <si>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</si>
  <si>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</si>
  <si>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</si>
  <si>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</si>
  <si>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</si>
  <si>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</si>
  <si>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</si>
  <si>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</si>
  <si>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</si>
  <si>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</si>
  <si>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</si>
  <si>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</si>
  <si>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</si>
  <si>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</si>
  <si>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</si>
  <si>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</si>
  <si>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</si>
  <si>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</si>
  <si>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</si>
  <si>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</si>
  <si>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</si>
  <si>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</si>
  <si>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</si>
  <si>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</si>
  <si>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</si>
  <si>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</si>
  <si>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</si>
  <si>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</si>
  <si>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</si>
  <si>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</si>
  <si>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</si>
  <si>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</si>
  <si>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</si>
  <si>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</si>
  <si>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</si>
  <si>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</si>
  <si>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</si>
  <si>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</si>
  <si>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</si>
  <si>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</si>
  <si>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</si>
  <si>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</si>
  <si>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</si>
  <si>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</si>
  <si>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</si>
  <si>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</si>
  <si>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</si>
  <si>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</si>
  <si>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</si>
  <si>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</si>
  <si>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</si>
  <si>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</si>
  <si>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</si>
  <si>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</si>
  <si>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</si>
  <si>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</si>
  <si>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</si>
  <si>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</si>
  <si>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</si>
  <si>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</si>
  <si>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</si>
  <si>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</si>
  <si>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</si>
  <si>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</si>
  <si>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</si>
  <si>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</si>
  <si>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</si>
  <si>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</si>
  <si>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</si>
  <si>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</si>
  <si>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</si>
  <si>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</si>
  <si>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</si>
  <si>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</si>
  <si>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</si>
  <si>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</si>
  <si>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</si>
  <si>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</si>
  <si>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</si>
  <si>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</si>
  <si>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</si>
  <si>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</si>
  <si>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</si>
  <si>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</si>
  <si>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</si>
  <si>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</si>
  <si>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</si>
  <si>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</si>
  <si>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</si>
  <si>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</si>
  <si>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</si>
  <si>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</si>
  <si>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</si>
  <si>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</si>
  <si>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</si>
  <si>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</si>
  <si>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</si>
  <si>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</si>
  <si>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</si>
  <si>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</si>
  <si>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</si>
  <si>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</si>
  <si>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</si>
  <si>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</si>
  <si>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</si>
  <si>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</si>
  <si>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</si>
  <si>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</si>
  <si>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</si>
  <si>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</si>
  <si>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</si>
  <si>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</si>
  <si>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</si>
  <si>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</si>
  <si>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</si>
  <si>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</si>
  <si>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</si>
  <si>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</si>
  <si>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</si>
  <si>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</si>
  <si>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</si>
  <si>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</si>
  <si>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</si>
  <si>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</si>
  <si>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</si>
  <si>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</si>
  <si>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</si>
  <si>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</si>
  <si>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</si>
  <si>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</si>
  <si>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</si>
  <si>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</si>
  <si>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</si>
  <si>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</si>
  <si>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</si>
  <si>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</si>
  <si>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</si>
  <si>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</si>
  <si>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</si>
  <si>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</si>
  <si>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</si>
  <si>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</si>
  <si>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</si>
  <si>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</si>
  <si>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</si>
  <si>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</si>
  <si>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</si>
  <si>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</si>
  <si>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</si>
  <si>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</si>
  <si>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</si>
  <si>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</si>
  <si>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</si>
  <si>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</si>
  <si>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</si>
  <si>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</si>
  <si>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</si>
  <si>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</si>
  <si>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</si>
  <si>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</si>
  <si>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</si>
  <si>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</si>
  <si>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</si>
  <si>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</si>
  <si>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</si>
  <si>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</si>
  <si>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</si>
  <si>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</si>
  <si>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</si>
  <si>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</si>
  <si>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</si>
  <si>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</si>
  <si>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</si>
  <si>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</si>
  <si>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</si>
  <si>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</si>
  <si>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</si>
  <si>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</si>
  <si>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</si>
  <si>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</si>
  <si>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</si>
  <si>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</si>
  <si>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</si>
  <si>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</si>
  <si>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</si>
  <si>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</si>
  <si>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</si>
  <si>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</si>
  <si>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</si>
  <si>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</si>
  <si>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</si>
  <si>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</si>
  <si>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</si>
  <si>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</si>
  <si>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</si>
  <si>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</si>
  <si>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</si>
  <si>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</si>
  <si>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</si>
  <si>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</si>
  <si>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</si>
  <si>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</si>
  <si>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</si>
  <si>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</si>
  <si>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</si>
  <si>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</si>
  <si>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</si>
  <si>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</si>
  <si>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</si>
  <si>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</si>
  <si>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</si>
  <si>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</si>
  <si>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</si>
  <si>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</si>
  <si>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</si>
  <si>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</si>
  <si>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</si>
  <si>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</si>
  <si>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</si>
  <si>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</si>
  <si>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</si>
  <si>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</si>
  <si>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</si>
  <si>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</si>
  <si>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</si>
  <si>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</si>
  <si>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</si>
  <si>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</si>
  <si>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</si>
  <si>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</si>
  <si>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</si>
  <si>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</si>
  <si>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</si>
  <si>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</si>
  <si>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</si>
  <si>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</si>
  <si>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</si>
  <si>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</si>
  <si>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</si>
  <si>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</si>
  <si>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</si>
  <si>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</si>
  <si>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</si>
  <si>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</si>
  <si>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</si>
  <si>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</si>
  <si>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</si>
  <si>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</si>
  <si>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</si>
  <si>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</si>
  <si>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</si>
  <si>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</si>
  <si>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</si>
  <si>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</si>
  <si>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</si>
  <si>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</si>
  <si>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</si>
  <si>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</si>
  <si>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</si>
  <si>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</si>
  <si>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</si>
  <si>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</si>
  <si>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</si>
  <si>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</si>
  <si>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</si>
  <si>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</si>
  <si>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</si>
  <si>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</si>
  <si>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</si>
  <si>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</si>
  <si>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</si>
  <si>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</si>
  <si>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</si>
  <si>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</si>
  <si>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</si>
  <si>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</si>
  <si>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</si>
  <si>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</si>
  <si>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</si>
  <si>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</si>
  <si>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</si>
  <si>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</si>
  <si>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</si>
  <si>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</si>
  <si>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</si>
  <si>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</si>
  <si>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</si>
  <si>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</si>
  <si>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</si>
  <si>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</si>
  <si>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</si>
  <si>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</si>
  <si>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</si>
  <si>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</si>
  <si>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</si>
  <si>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</si>
  <si>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</si>
  <si>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</si>
  <si>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</si>
  <si>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</si>
  <si>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</si>
  <si>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</si>
  <si>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</si>
  <si>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</si>
  <si>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</si>
  <si>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</si>
  <si>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</si>
  <si>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</si>
  <si>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</si>
  <si>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</si>
  <si>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</si>
  <si>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</si>
  <si>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</si>
  <si>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</si>
  <si>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</si>
  <si>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</si>
  <si>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</si>
  <si>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</si>
  <si>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</si>
  <si>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</si>
  <si>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</si>
  <si>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</si>
  <si>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</si>
  <si>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</si>
  <si>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</si>
  <si>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</si>
  <si>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</si>
  <si>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</si>
  <si>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</si>
  <si>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</si>
  <si>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</si>
  <si>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</si>
  <si>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</si>
  <si>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</si>
  <si>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</si>
  <si>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</si>
  <si>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</si>
  <si>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</si>
  <si>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</si>
  <si>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</si>
  <si>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</si>
  <si>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</si>
  <si>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</si>
  <si>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</si>
  <si>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</si>
  <si>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</si>
  <si>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</si>
  <si>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</si>
  <si>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</si>
  <si>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</si>
  <si>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</si>
  <si>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</si>
  <si>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</si>
  <si>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</si>
  <si>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</si>
  <si>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</si>
  <si>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</si>
  <si>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</si>
  <si>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</si>
  <si>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</si>
  <si>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</si>
  <si>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</si>
  <si>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</si>
  <si>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</si>
  <si>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</si>
  <si>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</si>
  <si>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</si>
  <si>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</si>
  <si>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</si>
  <si>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</si>
  <si>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</si>
  <si>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</si>
  <si>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</si>
  <si>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</si>
  <si>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</si>
  <si>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</si>
  <si>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</si>
  <si>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</si>
  <si>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</si>
  <si>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</si>
  <si>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</si>
  <si>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</si>
  <si>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</si>
  <si>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</si>
  <si>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</si>
  <si>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</si>
  <si>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</si>
  <si>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</si>
  <si>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</si>
  <si>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</si>
  <si>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</si>
  <si>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</si>
  <si>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</si>
  <si>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</si>
  <si>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</si>
  <si>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</si>
  <si>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</si>
  <si>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</si>
  <si>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</si>
  <si>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</si>
  <si>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</si>
  <si>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</si>
  <si>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</si>
  <si>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</si>
  <si>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</si>
  <si>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</si>
  <si>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</si>
  <si>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</si>
  <si>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</si>
  <si>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</si>
  <si>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</si>
  <si>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</si>
  <si>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</si>
  <si>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</si>
  <si>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</si>
  <si>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</si>
  <si>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</si>
  <si>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</si>
  <si>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</si>
  <si>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</si>
  <si>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</si>
  <si>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</si>
  <si>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</si>
  <si>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</si>
  <si>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</si>
  <si>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</si>
  <si>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</si>
  <si>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</si>
  <si>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</si>
  <si>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</si>
  <si>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</si>
  <si>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</si>
  <si>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</si>
  <si>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</si>
  <si>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</si>
  <si>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</si>
  <si>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</si>
  <si>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</si>
  <si>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</si>
  <si>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</si>
  <si>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</si>
  <si>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</si>
  <si>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</si>
  <si>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</si>
  <si>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</si>
  <si>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</si>
  <si>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</si>
  <si>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</si>
  <si>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</si>
  <si>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</si>
  <si>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</si>
  <si>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</si>
  <si>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</si>
  <si>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</si>
  <si>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</si>
  <si>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</si>
  <si>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</si>
  <si>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</si>
  <si>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</si>
  <si>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</si>
  <si>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</si>
  <si>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</si>
  <si>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</si>
  <si>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</si>
  <si>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</si>
  <si>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</si>
  <si>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</si>
  <si>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</si>
  <si>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</si>
  <si>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</si>
  <si>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</si>
  <si>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</si>
  <si>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</si>
  <si>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</si>
  <si>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</si>
  <si>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</si>
  <si>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</si>
  <si>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</si>
  <si>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</si>
  <si>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</si>
  <si>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</si>
  <si>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</si>
  <si>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</si>
  <si>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</si>
  <si>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</si>
  <si>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</si>
  <si>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</si>
  <si>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</si>
  <si>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</si>
  <si>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</si>
  <si>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</si>
  <si>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</si>
  <si>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</si>
  <si>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</si>
  <si>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</si>
  <si>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</si>
  <si>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</si>
  <si>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</si>
  <si>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</si>
  <si>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</si>
  <si>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</si>
  <si>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</si>
  <si>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</si>
  <si>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</si>
  <si>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</si>
  <si>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</si>
  <si>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</si>
  <si>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</si>
  <si>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</si>
  <si>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</si>
  <si>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</si>
  <si>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</si>
  <si>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</si>
  <si>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</si>
  <si>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</si>
  <si>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</si>
  <si>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</si>
  <si>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</si>
  <si>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</si>
  <si>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</si>
  <si>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</si>
  <si>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</si>
  <si>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</si>
  <si>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</si>
  <si>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</si>
  <si>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</si>
  <si>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</si>
  <si>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</si>
  <si>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</si>
  <si>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</si>
  <si>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</si>
  <si>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</si>
  <si>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</si>
  <si>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</si>
  <si>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</si>
  <si>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</si>
  <si>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</si>
  <si>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</si>
  <si>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</si>
  <si>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</si>
  <si>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</si>
  <si>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</si>
  <si>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</si>
  <si>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</si>
  <si>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</si>
  <si>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</si>
  <si>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</si>
  <si>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</si>
  <si>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</si>
  <si>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</si>
  <si>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</si>
  <si>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</si>
  <si>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</si>
  <si>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</si>
  <si>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</si>
  <si>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</si>
  <si>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</si>
  <si>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</si>
  <si>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</si>
  <si>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</si>
  <si>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</si>
  <si>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</si>
  <si>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</si>
  <si>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</si>
  <si>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</si>
  <si>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</si>
  <si>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</si>
  <si>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</si>
  <si>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</si>
  <si>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</si>
  <si>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</si>
  <si>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</si>
  <si>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</si>
  <si>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</si>
  <si>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</si>
  <si>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</si>
  <si>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</si>
  <si>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</si>
  <si>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</si>
  <si>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</si>
  <si>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</si>
  <si>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</si>
  <si>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</si>
  <si>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</si>
  <si>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</si>
  <si>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</si>
  <si>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</si>
  <si>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</si>
  <si>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</si>
  <si>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</si>
  <si>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</si>
  <si>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</si>
  <si>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</si>
  <si>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</si>
  <si>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</si>
  <si>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</si>
  <si>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</si>
  <si>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</si>
  <si>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</si>
  <si>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</si>
  <si>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</si>
  <si>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</si>
  <si>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</si>
  <si>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</si>
  <si>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</si>
  <si>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</si>
  <si>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</si>
  <si>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</si>
  <si>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</si>
  <si>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</si>
  <si>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</si>
  <si>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</si>
  <si>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</si>
  <si>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</si>
  <si>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</si>
  <si>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</si>
  <si>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</si>
  <si>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</si>
  <si>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</si>
  <si>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</si>
  <si>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</si>
  <si>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</si>
  <si>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</si>
  <si>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</si>
  <si>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</si>
  <si>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</si>
  <si>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</si>
  <si>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</si>
  <si>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</si>
  <si>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</si>
  <si>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</si>
  <si>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</si>
  <si>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</si>
  <si>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</si>
  <si>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</si>
  <si>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</si>
  <si>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</si>
  <si>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</si>
  <si>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</si>
  <si>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</si>
  <si>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</si>
  <si>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</si>
  <si>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</si>
  <si>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</si>
  <si>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</si>
  <si>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</si>
  <si>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</si>
  <si>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</si>
  <si>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</si>
  <si>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</si>
  <si>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</si>
  <si>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</si>
  <si>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</si>
  <si>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</si>
  <si>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</si>
  <si>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</si>
  <si>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</si>
  <si>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</si>
  <si>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</si>
  <si>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</si>
  <si>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</si>
  <si>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</si>
  <si>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</si>
  <si>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</si>
  <si>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</si>
  <si>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</si>
  <si>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</si>
  <si>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</si>
  <si>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</si>
  <si>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</si>
  <si>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</si>
  <si>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</si>
  <si>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</si>
  <si>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</si>
  <si>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</si>
  <si>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</si>
  <si>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</si>
  <si>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</si>
  <si>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</si>
  <si>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</si>
  <si>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</si>
  <si>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</si>
  <si>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</si>
  <si>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</si>
  <si>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</si>
  <si>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</si>
  <si>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</si>
  <si>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</si>
  <si>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</si>
  <si>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</si>
  <si>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</si>
  <si>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</si>
  <si>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</si>
  <si>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</si>
  <si>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</si>
  <si>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</si>
  <si>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</si>
  <si>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</si>
  <si>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</si>
  <si>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</si>
  <si>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</si>
  <si>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</si>
  <si>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</si>
  <si>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</si>
  <si>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</si>
  <si>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</si>
  <si>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</si>
  <si>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</si>
  <si>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</si>
  <si>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</si>
  <si>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</si>
  <si>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</si>
  <si>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</si>
  <si>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</si>
  <si>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</si>
  <si>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</si>
  <si>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</si>
  <si>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</si>
  <si>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</si>
  <si>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</si>
  <si>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</si>
  <si>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</si>
  <si>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</si>
  <si>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</si>
  <si>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</si>
  <si>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</si>
  <si>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</si>
  <si>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</si>
  <si>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</si>
  <si>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</si>
  <si>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</si>
  <si>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</si>
  <si>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</si>
  <si>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</si>
  <si>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</si>
  <si>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</si>
  <si>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</si>
  <si>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</si>
  <si>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</si>
  <si>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</si>
  <si>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</si>
  <si>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</si>
  <si>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</si>
  <si>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</si>
  <si>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</si>
  <si>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</si>
  <si>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</si>
  <si>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</si>
  <si>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</si>
  <si>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</si>
  <si>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</si>
  <si>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</si>
  <si>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</si>
  <si>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</si>
  <si>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</si>
  <si>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</si>
  <si>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</si>
  <si>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</si>
  <si>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</si>
  <si>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</si>
  <si>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</si>
  <si>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</si>
  <si>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</si>
  <si>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</si>
  <si>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</si>
  <si>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</si>
  <si>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</si>
  <si>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</si>
  <si>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</si>
  <si>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</si>
  <si>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</si>
  <si>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</si>
  <si>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</si>
  <si>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</si>
  <si>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</si>
  <si>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</si>
  <si>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</si>
  <si>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</si>
  <si>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</si>
  <si>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</si>
  <si>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</si>
  <si>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</si>
  <si>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</si>
  <si>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</si>
  <si>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</si>
  <si>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</si>
  <si>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</si>
  <si>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</si>
  <si>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</si>
  <si>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</si>
  <si>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</si>
  <si>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</si>
  <si>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</si>
  <si>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</si>
  <si>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</si>
  <si>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</si>
  <si>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</si>
  <si>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</si>
  <si>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</si>
  <si>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</si>
  <si>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</si>
  <si>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</si>
  <si>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</si>
  <si>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</si>
  <si>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</si>
  <si>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</si>
  <si>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</si>
  <si>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</si>
  <si>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</si>
  <si>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</si>
  <si>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</si>
  <si>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</si>
  <si>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</si>
  <si>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</si>
  <si>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</si>
  <si>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</si>
  <si>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</si>
  <si>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</si>
  <si>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</si>
  <si>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</si>
  <si>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</si>
  <si>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</si>
  <si>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</si>
  <si>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</si>
  <si>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</si>
  <si>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</si>
  <si>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</si>
  <si>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</si>
  <si>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</si>
  <si>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</si>
  <si>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</si>
  <si>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</si>
  <si>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</si>
  <si>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</si>
  <si>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</si>
  <si>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</si>
  <si>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</si>
  <si>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</si>
  <si>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</si>
  <si>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</si>
  <si>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</si>
  <si>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</si>
  <si>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</si>
  <si>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</si>
  <si>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</si>
  <si>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</si>
  <si>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</si>
  <si>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</si>
  <si>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</si>
  <si>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</si>
  <si>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</si>
  <si>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</si>
  <si>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</si>
  <si>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</si>
  <si>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</si>
  <si>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</si>
  <si>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</si>
  <si>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</si>
  <si>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</si>
  <si>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</si>
  <si>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</si>
  <si>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</si>
  <si>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</si>
  <si>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</si>
  <si>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</si>
  <si>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</si>
  <si>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</si>
  <si>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</si>
  <si>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</si>
  <si>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</si>
  <si>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</si>
  <si>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</si>
  <si>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</si>
  <si>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</si>
  <si>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</si>
  <si>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</si>
  <si>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</si>
  <si>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</si>
  <si>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</si>
  <si>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</si>
  <si>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</si>
  <si>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</si>
  <si>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</si>
  <si>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</si>
  <si>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</si>
  <si>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</si>
  <si>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</si>
  <si>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</si>
  <si>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</si>
  <si>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</si>
  <si>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</si>
  <si>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</si>
  <si>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</si>
  <si>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</si>
  <si>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</si>
  <si>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</si>
  <si>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</si>
  <si>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</si>
  <si>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</si>
  <si>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</si>
  <si>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</si>
  <si>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</si>
  <si>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</si>
  <si>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</si>
  <si>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</si>
  <si>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</si>
  <si>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</si>
  <si>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</si>
  <si>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</si>
  <si>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</si>
  <si>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</si>
  <si>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</si>
  <si>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</si>
  <si>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</si>
  <si>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</si>
  <si>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</si>
  <si>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</si>
  <si>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</si>
  <si>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</si>
  <si>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</si>
  <si>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</si>
  <si>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</si>
  <si>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</si>
  <si>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</si>
  <si>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</si>
  <si>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</si>
  <si>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</si>
  <si>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</si>
  <si>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</si>
  <si>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</si>
  <si>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</si>
  <si>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</si>
  <si>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</si>
  <si>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</si>
  <si>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</si>
  <si>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</si>
  <si>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</si>
  <si>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</si>
  <si>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</si>
  <si>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</si>
  <si>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</si>
  <si>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</si>
  <si>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</si>
  <si>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</si>
  <si>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</si>
  <si>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</si>
  <si>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</si>
  <si>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</si>
  <si>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</si>
  <si>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</si>
  <si>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</si>
  <si>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</si>
  <si>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</si>
  <si>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</si>
  <si>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</si>
  <si>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</si>
  <si>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</si>
  <si>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</si>
  <si>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</si>
  <si>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</si>
  <si>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</si>
  <si>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</si>
  <si>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</si>
  <si>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</si>
  <si>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</si>
  <si>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</si>
  <si>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</si>
  <si>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</si>
  <si>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</si>
  <si>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</si>
  <si>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</si>
  <si>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</si>
  <si>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</si>
  <si>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</si>
  <si>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</si>
  <si>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</si>
  <si>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</si>
  <si>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</si>
  <si>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</si>
  <si>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</si>
  <si>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</si>
  <si>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</si>
  <si>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</si>
  <si>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</si>
  <si>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</si>
  <si>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</si>
  <si>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</si>
  <si>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</si>
  <si>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</si>
  <si>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</si>
  <si>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</si>
  <si>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</si>
  <si>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</si>
  <si>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</si>
  <si>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</si>
  <si>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</si>
  <si>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</si>
  <si>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</si>
  <si>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</si>
  <si>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</si>
  <si>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</si>
  <si>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</si>
  <si>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</si>
  <si>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</si>
  <si>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</si>
  <si>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</si>
  <si>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</si>
  <si>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</si>
  <si>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</si>
  <si>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</si>
  <si>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</si>
  <si>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</si>
  <si>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</si>
  <si>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</si>
  <si>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</si>
  <si>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</si>
  <si>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</si>
  <si>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</si>
  <si>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</si>
  <si>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</si>
  <si>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</si>
  <si>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</si>
  <si>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</si>
  <si>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</si>
  <si>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</si>
  <si>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</si>
  <si>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</si>
  <si>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</si>
  <si>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</si>
  <si>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</si>
  <si>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</si>
  <si>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</si>
  <si>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</si>
  <si>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</si>
  <si>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</si>
  <si>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</si>
  <si>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</si>
  <si>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</si>
  <si>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</si>
  <si>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</si>
  <si>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</si>
  <si>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</si>
  <si>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</si>
  <si>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</si>
  <si>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</si>
  <si>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</si>
  <si>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</si>
  <si>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</si>
  <si>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</si>
  <si>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</si>
  <si>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</si>
  <si>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</si>
  <si>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</si>
  <si>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</si>
  <si>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</si>
  <si>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</si>
  <si>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</si>
  <si>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</si>
  <si>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</si>
  <si>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</si>
  <si>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</si>
  <si>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</si>
  <si>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</si>
  <si>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</si>
  <si>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</si>
  <si>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</si>
  <si>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</si>
  <si>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</si>
  <si>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</si>
  <si>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</si>
  <si>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</si>
  <si>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</si>
  <si>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</si>
  <si>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</si>
  <si>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</si>
  <si>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</si>
  <si>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</si>
  <si>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</si>
  <si>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</si>
  <si>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</si>
  <si>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</si>
  <si>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</si>
  <si>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</si>
  <si>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</si>
  <si>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</si>
  <si>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</si>
  <si>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</si>
  <si>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</si>
  <si>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</si>
  <si>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</si>
  <si>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</si>
  <si>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</si>
  <si>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</si>
  <si>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</si>
  <si>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</si>
  <si>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</si>
  <si>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</si>
  <si>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</si>
  <si>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</si>
  <si>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</si>
  <si>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</si>
  <si>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</si>
  <si>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</si>
  <si>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</si>
  <si>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</si>
  <si>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</si>
  <si>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</si>
  <si>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</si>
  <si>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</si>
  <si>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</si>
  <si>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</si>
  <si>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</si>
  <si>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</si>
  <si>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</si>
  <si>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</si>
  <si>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</si>
  <si>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</si>
  <si>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</si>
  <si>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</si>
  <si>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</si>
  <si>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</si>
  <si>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</si>
  <si>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</si>
  <si>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</si>
  <si>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</si>
  <si>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</si>
  <si>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</si>
  <si>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</si>
  <si>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</si>
  <si>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</si>
  <si>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</si>
  <si>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</si>
  <si>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</si>
  <si>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</si>
  <si>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</si>
  <si>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</si>
  <si>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</si>
  <si>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</si>
  <si>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</si>
  <si>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</si>
  <si>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</si>
  <si>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</si>
  <si>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</si>
  <si>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</si>
  <si>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</si>
  <si>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</si>
  <si>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</si>
  <si>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</si>
  <si>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</si>
  <si>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</si>
  <si>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</si>
  <si>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</si>
  <si>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</si>
  <si>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</si>
  <si>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</si>
  <si>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</si>
  <si>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</si>
  <si>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</si>
  <si>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</si>
  <si>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</si>
  <si>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</si>
  <si>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</si>
  <si>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</si>
  <si>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</si>
  <si>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</si>
  <si>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</si>
  <si>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</si>
  <si>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</si>
  <si>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</si>
  <si>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</si>
  <si>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</si>
  <si>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</si>
  <si>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</si>
  <si>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</si>
  <si>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</si>
  <si>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</si>
  <si>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</si>
  <si>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</si>
  <si>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</si>
  <si>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</si>
  <si>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</si>
  <si>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</si>
  <si>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</si>
  <si>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</si>
  <si>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</si>
  <si>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</si>
  <si>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</si>
  <si>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</si>
  <si>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</si>
  <si>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</si>
  <si>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</si>
  <si>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</si>
  <si>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</si>
  <si>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</si>
  <si>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</si>
  <si>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</si>
  <si>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</si>
  <si>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</si>
  <si>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</si>
  <si>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</si>
  <si>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</si>
  <si>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</si>
  <si>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</si>
  <si>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</si>
  <si>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</si>
  <si>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</si>
  <si>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</si>
  <si>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</si>
  <si>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</si>
  <si>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</si>
  <si>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</si>
  <si>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</si>
  <si>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</si>
  <si>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</si>
  <si>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</si>
  <si>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</si>
  <si>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</si>
  <si>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</si>
  <si>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</si>
  <si>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</si>
  <si>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</si>
  <si>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</si>
  <si>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</si>
  <si>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</si>
  <si>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</si>
  <si>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</si>
  <si>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</si>
  <si>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</si>
  <si>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</si>
  <si>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</si>
  <si>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</si>
  <si>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</si>
  <si>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</si>
  <si>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</si>
  <si>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</si>
  <si>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</si>
  <si>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</si>
  <si>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</si>
  <si>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</si>
  <si>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</si>
  <si>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</si>
  <si>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</si>
  <si>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</si>
  <si>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</si>
  <si>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</si>
  <si>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</si>
  <si>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</si>
  <si>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</si>
  <si>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</si>
  <si>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</si>
  <si>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</si>
  <si>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</si>
  <si>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</si>
  <si>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</si>
  <si>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</si>
  <si>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</si>
  <si>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</si>
  <si>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</si>
  <si>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</si>
  <si>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</si>
  <si>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</si>
  <si>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</si>
  <si>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</si>
  <si>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</si>
  <si>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</si>
  <si>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</si>
  <si>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</si>
  <si>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</si>
  <si>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</si>
  <si>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</si>
  <si>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</si>
  <si>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</si>
  <si>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</si>
  <si>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</si>
  <si>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</si>
  <si>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</si>
  <si>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</si>
  <si>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</si>
  <si>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</si>
  <si>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</si>
  <si>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</si>
  <si>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</si>
  <si>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</si>
  <si>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</si>
  <si>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</si>
  <si>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</si>
  <si>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</si>
  <si>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</si>
  <si>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</si>
  <si>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</si>
  <si>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</si>
  <si>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</si>
  <si>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</si>
  <si>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</si>
  <si>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</si>
  <si>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</si>
  <si>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</si>
  <si>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</si>
  <si>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</si>
  <si>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</si>
  <si>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</si>
  <si>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</si>
  <si>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</si>
  <si>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</si>
  <si>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</si>
  <si>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</si>
  <si>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</si>
  <si>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</si>
  <si>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</si>
  <si>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</si>
  <si>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</si>
  <si>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</si>
  <si>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</si>
  <si>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</si>
  <si>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</si>
  <si>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</si>
  <si>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</si>
  <si>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</si>
  <si>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</si>
  <si>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</si>
  <si>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</si>
  <si>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</si>
  <si>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</si>
  <si>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</si>
  <si>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</si>
  <si>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</si>
  <si>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</si>
  <si>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</si>
  <si>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</si>
  <si>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</si>
  <si>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</si>
  <si>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</si>
  <si>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</si>
  <si>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</si>
  <si>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</si>
  <si>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</si>
  <si>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</si>
  <si>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</si>
  <si>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</si>
  <si>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</si>
  <si>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</si>
  <si>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</si>
  <si>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</si>
  <si>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</si>
  <si>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</si>
  <si>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</si>
  <si>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</si>
  <si>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</si>
  <si>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</si>
  <si>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</si>
  <si>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</si>
  <si>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</si>
  <si>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</si>
  <si>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</si>
  <si>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</si>
  <si>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</si>
  <si>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</si>
  <si>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</si>
  <si>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</si>
  <si>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</si>
  <si>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</si>
  <si>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</si>
  <si>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</si>
  <si>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</si>
  <si>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</si>
  <si>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</si>
  <si>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</si>
  <si>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</si>
  <si>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</si>
  <si>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</si>
  <si>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</si>
  <si>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</si>
  <si>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</si>
  <si>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</si>
  <si>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</si>
  <si>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</si>
  <si>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</si>
  <si>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</si>
  <si>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</si>
  <si>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</si>
  <si>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</si>
  <si>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</si>
  <si>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</si>
  <si>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</si>
  <si>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</si>
  <si>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</si>
  <si>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</si>
  <si>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</si>
  <si>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</si>
  <si>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</si>
  <si>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</si>
  <si>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</si>
  <si>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</si>
  <si>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</si>
  <si>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</si>
  <si>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</si>
  <si>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</si>
  <si>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</si>
  <si>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</si>
  <si>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</si>
  <si>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</si>
  <si>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</si>
  <si>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</si>
  <si>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</si>
  <si>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</si>
  <si>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</si>
  <si>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</si>
  <si>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</si>
  <si>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</si>
  <si>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</si>
  <si>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</si>
  <si>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</si>
  <si>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</si>
  <si>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</si>
  <si>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</si>
  <si>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</si>
  <si>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</si>
  <si>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</si>
  <si>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</si>
  <si>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</si>
  <si>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</si>
  <si>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</si>
  <si>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</si>
  <si>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</si>
  <si>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</si>
  <si>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</si>
  <si>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</si>
  <si>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</si>
  <si>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</si>
  <si>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</si>
  <si>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</si>
  <si>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</si>
  <si>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</si>
  <si>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</si>
  <si>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</si>
  <si>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</si>
  <si>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</si>
  <si>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</si>
  <si>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</si>
  <si>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</si>
  <si>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</si>
  <si>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</si>
  <si>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</si>
  <si>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</si>
  <si>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</si>
  <si>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</si>
  <si>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</si>
  <si>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</si>
  <si>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</si>
  <si>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</si>
  <si>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</si>
  <si>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</si>
  <si>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</si>
  <si>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</si>
  <si>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</si>
  <si>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</si>
  <si>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</si>
  <si>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</si>
  <si>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</si>
  <si>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</si>
  <si>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</si>
  <si>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</si>
  <si>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</si>
  <si>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</si>
  <si>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</si>
  <si>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</si>
  <si>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</si>
  <si>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</si>
  <si>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</si>
  <si>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</si>
  <si>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</si>
  <si>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</si>
  <si>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</si>
  <si>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</si>
  <si>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</si>
  <si>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</si>
  <si>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</si>
  <si>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</si>
  <si>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</si>
  <si>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</si>
  <si>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</si>
  <si>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</si>
  <si>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</si>
  <si>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</si>
  <si>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</si>
  <si>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</si>
  <si>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</si>
  <si>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</si>
  <si>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</si>
  <si>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</si>
  <si>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</si>
  <si>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</si>
  <si>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</si>
  <si>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</si>
  <si>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</si>
  <si>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</si>
  <si>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</si>
  <si>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</si>
  <si>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</si>
  <si>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</si>
  <si>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</si>
  <si>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</si>
  <si>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</si>
  <si>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</si>
  <si>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</si>
  <si>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</si>
  <si>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</si>
  <si>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</si>
  <si>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</si>
  <si>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</si>
  <si>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</si>
  <si>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</si>
  <si>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</si>
  <si>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</si>
  <si>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</si>
  <si>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</si>
  <si>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</si>
  <si>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</si>
  <si>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</si>
  <si>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</si>
  <si>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</si>
  <si>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</si>
  <si>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</si>
  <si>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</si>
  <si>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</si>
  <si>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</si>
  <si>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</si>
  <si>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</si>
  <si>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</si>
  <si>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</si>
  <si>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</si>
  <si>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</si>
  <si>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</si>
  <si>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</si>
  <si>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</si>
  <si>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</si>
  <si>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</si>
  <si>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</si>
  <si>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</si>
  <si>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</si>
  <si>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</si>
  <si>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</si>
  <si>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</si>
  <si>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</si>
  <si>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</si>
  <si>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</si>
  <si>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</si>
  <si>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</si>
  <si>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</si>
  <si>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</si>
  <si>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</si>
  <si>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</si>
  <si>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</si>
  <si>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</si>
  <si>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</si>
  <si>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</si>
  <si>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</si>
  <si>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</si>
  <si>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</si>
  <si>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</si>
  <si>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</si>
  <si>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</si>
  <si>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</si>
  <si>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</si>
  <si>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</si>
  <si>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</si>
  <si>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</si>
  <si>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</si>
  <si>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</si>
  <si>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</si>
  <si>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</si>
  <si>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</si>
  <si>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</si>
  <si>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</si>
  <si>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</si>
  <si>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</si>
  <si>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</si>
  <si>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</si>
  <si>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</si>
  <si>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</si>
  <si>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</si>
  <si>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</si>
  <si>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</si>
  <si>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</si>
  <si>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</si>
  <si>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</si>
  <si>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</si>
  <si>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</si>
  <si>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</si>
  <si>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</si>
  <si>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</si>
  <si>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</si>
  <si>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</si>
  <si>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</si>
  <si>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</si>
  <si>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</si>
  <si>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</si>
  <si>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</si>
  <si>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</si>
  <si>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</si>
  <si>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</si>
  <si>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</si>
  <si>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</si>
  <si>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</si>
  <si>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</si>
  <si>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</si>
  <si>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</si>
  <si>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</si>
  <si>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</si>
  <si>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</si>
  <si>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</si>
  <si>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</si>
  <si>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</si>
  <si>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</si>
  <si>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</si>
  <si>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</si>
  <si>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</si>
  <si>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</si>
  <si>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</si>
  <si>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</si>
  <si>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</si>
  <si>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</si>
  <si>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</si>
  <si>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</si>
  <si>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</si>
  <si>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</si>
  <si>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</si>
  <si>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</si>
  <si>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</si>
  <si>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</si>
  <si>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</si>
  <si>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</si>
  <si>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</si>
  <si>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</si>
  <si>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</si>
  <si>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</si>
  <si>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</si>
  <si>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</si>
  <si>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</si>
  <si>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</si>
  <si>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</si>
  <si>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</si>
  <si>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</si>
  <si>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</si>
  <si>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</si>
  <si>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</si>
  <si>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</si>
  <si>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</si>
  <si>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</si>
  <si>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</si>
  <si>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</si>
  <si>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</si>
  <si>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</si>
  <si>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</si>
  <si>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</si>
  <si>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</si>
  <si>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</si>
  <si>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</si>
  <si>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</si>
  <si>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</si>
  <si>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</si>
  <si>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</si>
  <si>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</si>
  <si>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</si>
  <si>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</si>
  <si>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</si>
  <si>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</si>
  <si>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</si>
  <si>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</si>
  <si>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</si>
  <si>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</si>
  <si>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</si>
  <si>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</si>
  <si>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</si>
  <si>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</si>
  <si>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</si>
  <si>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</si>
  <si>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</si>
  <si>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</si>
  <si>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</si>
  <si>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</si>
  <si>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</si>
  <si>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</si>
  <si>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</si>
  <si>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</si>
  <si>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</si>
  <si>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</si>
  <si>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</si>
  <si>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</si>
  <si>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</si>
  <si>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</si>
  <si>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</si>
  <si>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</si>
  <si>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</si>
  <si>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</si>
  <si>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</si>
  <si>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</si>
  <si>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</si>
  <si>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</si>
  <si>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</si>
  <si>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</si>
  <si>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</si>
  <si>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</si>
  <si>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</si>
  <si>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</si>
  <si>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</si>
  <si>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</si>
  <si>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</si>
  <si>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</si>
  <si>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</si>
  <si>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</si>
  <si>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</si>
  <si>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</si>
  <si>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</si>
  <si>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</si>
  <si>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</si>
  <si>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</si>
  <si>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</si>
  <si>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</si>
  <si>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</si>
  <si>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</si>
  <si>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</si>
  <si>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</si>
  <si>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</si>
  <si>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</si>
  <si>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</si>
  <si>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</si>
  <si>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</si>
  <si>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</si>
  <si>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</si>
  <si>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</si>
  <si>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</si>
  <si>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</si>
  <si>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</si>
  <si>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</si>
  <si>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</si>
  <si>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</si>
  <si>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</si>
  <si>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</si>
  <si>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</si>
  <si>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</si>
  <si>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</si>
  <si>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</si>
  <si>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</si>
  <si>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</si>
  <si>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</si>
  <si>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</si>
  <si>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</si>
  <si>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</si>
  <si>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</si>
  <si>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</si>
  <si>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</si>
  <si>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</si>
  <si>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</si>
  <si>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</si>
  <si>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</si>
  <si>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</si>
  <si>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</si>
  <si>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</si>
  <si>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</si>
  <si>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</si>
  <si>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</si>
  <si>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</si>
  <si>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</si>
  <si>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</si>
  <si>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</si>
  <si>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</si>
  <si>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</si>
  <si>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</si>
  <si>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</si>
  <si>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</si>
  <si>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</si>
  <si>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</si>
  <si>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</si>
  <si>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</si>
  <si>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</si>
  <si>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</si>
  <si>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</si>
  <si>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</si>
  <si>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</si>
  <si>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</si>
  <si>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</si>
  <si>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</si>
  <si>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</si>
  <si>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</si>
  <si>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</si>
  <si>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</si>
  <si>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</si>
  <si>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</si>
  <si>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</si>
  <si>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</si>
  <si>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</si>
  <si>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</si>
  <si>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</si>
  <si>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</si>
  <si>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</si>
  <si>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</si>
  <si>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</si>
  <si>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</si>
  <si>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</si>
  <si>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</si>
  <si>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</si>
  <si>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</si>
  <si>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</si>
  <si>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</si>
  <si>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</si>
  <si>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</si>
  <si>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</si>
  <si>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</si>
  <si>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</si>
  <si>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</si>
  <si>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</si>
  <si>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</si>
  <si>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</si>
  <si>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</si>
  <si>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</si>
  <si>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</si>
  <si>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</si>
  <si>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</si>
  <si>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</si>
  <si>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</si>
  <si>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</si>
  <si>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</si>
  <si>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</si>
  <si>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</si>
  <si>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</si>
  <si>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</si>
  <si>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</si>
  <si>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</si>
  <si>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</si>
  <si>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</si>
  <si>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</si>
  <si>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</si>
  <si>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</si>
  <si>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</si>
  <si>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</si>
  <si>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</si>
  <si>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</si>
  <si>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</si>
  <si>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</si>
  <si>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</si>
  <si>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</si>
  <si>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</si>
  <si>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</si>
  <si>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</si>
  <si>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</si>
  <si>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</si>
  <si>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</si>
  <si>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</si>
  <si>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</si>
  <si>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</si>
  <si>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</si>
  <si>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</si>
  <si>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</si>
  <si>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</si>
  <si>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</si>
  <si>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</si>
  <si>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</si>
  <si>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</si>
  <si>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</si>
  <si>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</si>
  <si>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</si>
  <si>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</si>
  <si>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</si>
  <si>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</si>
  <si>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</si>
  <si>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</si>
  <si>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</si>
  <si>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</si>
  <si>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</si>
  <si>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</si>
  <si>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</si>
  <si>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</si>
  <si>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</si>
  <si>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</si>
  <si>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</si>
  <si>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</si>
  <si>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</si>
  <si>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</si>
  <si>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</si>
  <si>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</si>
  <si>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</si>
  <si>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</si>
  <si>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</si>
  <si>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</si>
  <si>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</si>
  <si>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</si>
  <si>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</si>
  <si>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</si>
  <si>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</si>
  <si>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</si>
  <si>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</si>
  <si>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</si>
  <si>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</si>
  <si>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</si>
  <si>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</si>
  <si>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</si>
  <si>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</si>
  <si>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</si>
  <si>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</si>
  <si>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</si>
  <si>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</si>
  <si>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</si>
  <si>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</si>
  <si>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</si>
  <si>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</si>
  <si>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</si>
  <si>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</si>
  <si>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</si>
  <si>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</si>
  <si>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</si>
  <si>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</si>
  <si>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</si>
  <si>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</si>
  <si>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</si>
  <si>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</si>
  <si>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</si>
  <si>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</si>
  <si>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</si>
  <si>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</si>
  <si>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</si>
  <si>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</si>
  <si>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</si>
  <si>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</si>
  <si>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</si>
  <si>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</si>
  <si>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</si>
  <si>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</si>
  <si>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</si>
  <si>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</si>
  <si>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</si>
  <si>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</si>
  <si>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</si>
  <si>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</si>
  <si>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</si>
  <si>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</si>
  <si>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</si>
  <si>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</si>
  <si>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</si>
  <si>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</si>
  <si>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</si>
  <si>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</si>
  <si>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</si>
  <si>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</si>
  <si>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</si>
  <si>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</si>
  <si>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</si>
  <si>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</si>
  <si>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</si>
  <si>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</si>
  <si>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</si>
  <si>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</si>
  <si>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</si>
  <si>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</si>
  <si>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</si>
  <si>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</si>
  <si>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</si>
  <si>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</si>
  <si>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</si>
  <si>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</si>
  <si>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</si>
  <si>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</si>
  <si>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</si>
  <si>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</si>
  <si>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</si>
  <si>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</si>
  <si>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</si>
  <si>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</si>
  <si>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</si>
  <si>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</si>
  <si>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</si>
  <si>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</si>
  <si>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</si>
  <si>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</si>
  <si>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</si>
  <si>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</si>
  <si>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</si>
  <si>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</si>
  <si>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</si>
  <si>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</si>
  <si>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</si>
  <si>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</si>
  <si>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</si>
  <si>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</si>
  <si>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</si>
  <si>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</si>
  <si>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</si>
  <si>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</si>
  <si>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</si>
  <si>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</si>
  <si>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</si>
  <si>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</si>
  <si>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</si>
  <si>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</si>
  <si>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</si>
  <si>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</si>
  <si>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</si>
  <si>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</si>
  <si>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</si>
  <si>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</si>
  <si>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</si>
  <si>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</si>
  <si>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</si>
  <si>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</si>
  <si>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</si>
  <si>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</si>
  <si>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</si>
  <si>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</si>
  <si>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</si>
  <si>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</si>
  <si>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</si>
  <si>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</si>
  <si>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</si>
  <si>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</si>
  <si>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</si>
  <si>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</si>
  <si>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</si>
  <si>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</si>
  <si>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</si>
  <si>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</si>
  <si>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</si>
  <si>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</si>
  <si>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</si>
  <si>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</si>
  <si>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</si>
  <si>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</si>
  <si>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</si>
  <si>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</si>
  <si>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</si>
  <si>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</si>
  <si>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</si>
  <si>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</si>
  <si>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</si>
  <si>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</si>
  <si>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</si>
  <si>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</si>
  <si>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</si>
  <si>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</si>
  <si>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</si>
  <si>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</si>
  <si>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</si>
  <si>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</si>
  <si>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</si>
  <si>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</si>
  <si>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</si>
  <si>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</si>
  <si>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</si>
  <si>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</si>
  <si>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</si>
  <si>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</si>
  <si>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</si>
  <si>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</si>
  <si>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</si>
  <si>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</si>
  <si>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</si>
  <si>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</si>
  <si>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</si>
  <si>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</si>
  <si>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</si>
  <si>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</si>
  <si>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</si>
  <si>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</si>
  <si>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</si>
  <si>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</si>
  <si>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</si>
  <si>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</si>
  <si>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</si>
  <si>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</si>
  <si>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</si>
  <si>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</si>
  <si>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</si>
  <si>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</si>
  <si>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</si>
  <si>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</si>
  <si>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</si>
  <si>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</si>
  <si>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</si>
  <si>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</si>
  <si>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</si>
  <si>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</si>
  <si>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</si>
  <si>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</si>
  <si>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</si>
  <si>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</si>
  <si>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</si>
  <si>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</si>
  <si>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</si>
  <si>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</si>
  <si>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</si>
  <si>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</si>
  <si>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</si>
  <si>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</si>
  <si>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</si>
  <si>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</si>
  <si>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</si>
  <si>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</si>
  <si>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</si>
  <si>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</si>
  <si>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</si>
  <si>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</si>
  <si>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</si>
  <si>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</si>
  <si>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</si>
  <si>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</si>
  <si>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</si>
  <si>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</si>
  <si>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</si>
  <si>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</si>
  <si>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</si>
  <si>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</si>
  <si>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</si>
  <si>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</si>
  <si>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</si>
  <si>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</si>
  <si>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</si>
  <si>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</si>
  <si>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</si>
  <si>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</si>
  <si>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</si>
  <si>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</si>
  <si>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</si>
  <si>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</si>
  <si>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</si>
  <si>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</si>
  <si>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</si>
  <si>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</si>
  <si>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</si>
  <si>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</si>
  <si>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</si>
  <si>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</si>
  <si>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</si>
  <si>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</si>
  <si>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</si>
  <si>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</si>
  <si>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</si>
  <si>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</si>
  <si>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</si>
  <si>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</si>
  <si>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</si>
  <si>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</si>
  <si>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</si>
  <si>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</si>
  <si>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</si>
  <si>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</si>
  <si>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</si>
  <si>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</si>
  <si>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</si>
  <si>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</si>
  <si>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</si>
  <si>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</si>
  <si>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</si>
  <si>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</si>
  <si>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</si>
  <si>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</si>
  <si>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</si>
  <si>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</si>
  <si>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</si>
  <si>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</si>
  <si>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</si>
  <si>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</si>
  <si>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</si>
  <si>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</si>
  <si>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</si>
  <si>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</si>
  <si>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</si>
  <si>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</si>
  <si>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</si>
  <si>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</si>
  <si>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</si>
  <si>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</si>
  <si>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</si>
  <si>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</si>
  <si>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</si>
  <si>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</si>
  <si>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</si>
  <si>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</si>
  <si>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</si>
  <si>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</si>
  <si>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</si>
  <si>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</si>
  <si>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</si>
  <si>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</si>
  <si>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</si>
  <si>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</si>
  <si>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</si>
  <si>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</si>
  <si>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</si>
  <si>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</si>
  <si>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</si>
  <si>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</si>
  <si>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</si>
  <si>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</si>
  <si>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</si>
  <si>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</si>
  <si>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</si>
  <si>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</si>
  <si>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</si>
  <si>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</si>
  <si>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</si>
  <si>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</si>
  <si>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</si>
  <si>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</si>
  <si>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</si>
  <si>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</si>
  <si>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</si>
  <si>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</si>
  <si>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</si>
  <si>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</si>
  <si>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</si>
  <si>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</si>
  <si>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</si>
  <si>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</si>
  <si>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</si>
  <si>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</si>
  <si>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</si>
  <si>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</si>
  <si>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</si>
  <si>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</si>
  <si>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</si>
  <si>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</si>
  <si>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</si>
  <si>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</si>
  <si>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</si>
  <si>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</si>
  <si>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</si>
  <si>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</si>
  <si>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</si>
  <si>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</si>
  <si>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</si>
  <si>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</si>
  <si>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</si>
  <si>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</si>
  <si>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</si>
  <si>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</si>
  <si>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</si>
  <si>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</si>
  <si>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</si>
  <si>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</si>
  <si>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</si>
  <si>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</si>
  <si>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</si>
  <si>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</si>
  <si>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</si>
  <si>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</si>
  <si>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</si>
  <si>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</si>
  <si>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</si>
  <si>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</si>
  <si>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</si>
  <si>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</si>
  <si>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</si>
  <si>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</si>
  <si>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</si>
  <si>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</si>
  <si>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</si>
  <si>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</si>
  <si>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</si>
  <si>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</si>
  <si>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</si>
  <si>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</si>
  <si>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</si>
  <si>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</si>
  <si>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</si>
  <si>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</si>
  <si>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</si>
  <si>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</si>
  <si>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</si>
  <si>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</si>
  <si>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</si>
  <si>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</si>
  <si>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</si>
  <si>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</si>
  <si>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</si>
  <si>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</si>
  <si>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</si>
  <si>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</si>
  <si>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</si>
  <si>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</si>
  <si>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</si>
  <si>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</si>
  <si>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</si>
  <si>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</si>
  <si>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</si>
  <si>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</si>
  <si>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</si>
  <si>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</si>
  <si>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</si>
  <si>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</si>
  <si>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</si>
  <si>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</si>
  <si>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</si>
  <si>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</si>
  <si>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</si>
  <si>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</si>
  <si>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</si>
  <si>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</si>
  <si>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</si>
  <si>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</si>
  <si>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</si>
  <si>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</si>
  <si>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</si>
  <si>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</si>
  <si>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</si>
  <si>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</si>
  <si>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</si>
  <si>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</si>
  <si>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</si>
  <si>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</si>
  <si>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</si>
  <si>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</si>
  <si>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</si>
  <si>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</si>
  <si>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</si>
  <si>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</si>
  <si>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</si>
  <si>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</si>
  <si>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</si>
  <si>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</si>
  <si>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</si>
  <si>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</si>
  <si>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</si>
  <si>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</si>
  <si>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</si>
  <si>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</si>
  <si>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</si>
  <si>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</si>
  <si>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</si>
  <si>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</si>
  <si>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</si>
  <si>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</si>
  <si>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</si>
  <si>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</si>
  <si>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</si>
  <si>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</si>
  <si>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</si>
  <si>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</si>
  <si>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</si>
  <si>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</si>
  <si>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</si>
  <si>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</si>
  <si>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</si>
  <si>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</si>
  <si>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</si>
  <si>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</si>
  <si>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</si>
  <si>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</si>
  <si>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</si>
  <si>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</si>
  <si>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</si>
  <si>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</si>
  <si>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</si>
  <si>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</si>
  <si>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</si>
  <si>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</si>
  <si>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</si>
  <si>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</si>
  <si>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</si>
  <si>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</si>
  <si>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</si>
  <si>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</si>
  <si>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</si>
  <si>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</si>
  <si>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</si>
  <si>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</si>
  <si>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</si>
  <si>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</si>
  <si>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</si>
  <si>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</si>
  <si>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</si>
  <si>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</si>
  <si>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</si>
  <si>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</si>
  <si>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</si>
  <si>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</si>
  <si>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</si>
  <si>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</si>
  <si>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</si>
  <si>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</si>
  <si>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</si>
  <si>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</si>
  <si>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</si>
  <si>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</si>
  <si>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</si>
  <si>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</si>
  <si>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</si>
  <si>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</si>
  <si>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</si>
  <si>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</si>
  <si>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</si>
  <si>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</si>
  <si>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</si>
  <si>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</si>
  <si>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</si>
  <si>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</si>
  <si>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</si>
  <si>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</si>
  <si>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</si>
  <si>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</si>
  <si>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</si>
  <si>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</si>
  <si>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</si>
  <si>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</si>
  <si>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</si>
  <si>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</si>
  <si>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</si>
  <si>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</si>
  <si>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</si>
  <si>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</si>
  <si>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</si>
  <si>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</si>
  <si>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</si>
  <si>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</si>
  <si>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</si>
  <si>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</si>
  <si>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</si>
  <si>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</si>
  <si>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</si>
  <si>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</si>
  <si>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</si>
  <si>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</si>
  <si>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</si>
  <si>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</si>
  <si>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</si>
  <si>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</si>
  <si>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</si>
  <si>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</si>
  <si>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</si>
  <si>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</si>
  <si>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</si>
  <si>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</si>
  <si>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</si>
  <si>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</si>
  <si>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</si>
  <si>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</si>
  <si>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</si>
  <si>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</si>
  <si>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</si>
  <si>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</si>
  <si>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</si>
  <si>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</si>
  <si>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</si>
  <si>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</si>
  <si>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</si>
  <si>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</si>
  <si>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</si>
  <si>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</si>
  <si>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</si>
  <si>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</si>
  <si>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</si>
  <si>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</si>
  <si>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</si>
  <si>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</si>
  <si>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</si>
  <si>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</si>
  <si>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</si>
  <si>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</si>
  <si>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</si>
  <si>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</si>
  <si>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</si>
  <si>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</si>
  <si>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</si>
  <si>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</si>
  <si>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</si>
  <si>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</si>
  <si>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</si>
  <si>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</si>
  <si>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</si>
  <si>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</si>
  <si>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</si>
  <si>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</si>
  <si>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</si>
  <si>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</si>
  <si>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</si>
  <si>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</si>
  <si>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</si>
  <si>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</si>
  <si>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</si>
  <si>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</si>
  <si>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</si>
  <si>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</si>
  <si>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</si>
  <si>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</si>
  <si>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</si>
  <si>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</si>
  <si>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</si>
  <si>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</si>
  <si>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</si>
  <si>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</si>
  <si>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</si>
  <si>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</si>
  <si>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</si>
  <si>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</si>
  <si>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</si>
  <si>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</si>
  <si>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</si>
  <si>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</si>
  <si>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</si>
  <si>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</si>
  <si>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</si>
  <si>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</si>
  <si>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</si>
  <si>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</si>
  <si>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</si>
  <si>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</si>
  <si>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</si>
  <si>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</si>
  <si>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</si>
  <si>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</si>
  <si>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</si>
  <si>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</si>
  <si>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</si>
  <si>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</si>
  <si>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</si>
  <si>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</si>
  <si>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</si>
  <si>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</si>
  <si>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</si>
  <si>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</si>
  <si>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</si>
  <si>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</si>
  <si>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</si>
  <si>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</si>
  <si>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</si>
  <si>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</si>
  <si>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</si>
  <si>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</si>
  <si>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</si>
  <si>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</si>
  <si>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</si>
  <si>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</si>
  <si>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</si>
  <si>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</si>
  <si>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</si>
  <si>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</si>
  <si>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</si>
  <si>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</si>
  <si>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</si>
  <si>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</si>
  <si>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</si>
  <si>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</si>
  <si>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</si>
  <si>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</si>
  <si>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</si>
  <si>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</si>
  <si>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</si>
  <si>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</si>
  <si>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</si>
  <si>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</si>
  <si>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</si>
  <si>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</si>
  <si>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</si>
  <si>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</si>
  <si>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</si>
  <si>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</si>
  <si>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</si>
  <si>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</si>
  <si>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</si>
  <si>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</si>
  <si>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</si>
  <si>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</si>
  <si>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</si>
  <si>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</si>
  <si>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</si>
  <si>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</si>
  <si>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</si>
  <si>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</si>
  <si>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</si>
  <si>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</si>
  <si>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</si>
  <si>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</si>
  <si>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</si>
  <si>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</si>
  <si>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</si>
  <si>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</si>
  <si>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</si>
  <si>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</si>
  <si>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</si>
  <si>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</si>
  <si>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</si>
  <si>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</si>
  <si>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</si>
  <si>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</si>
  <si>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</si>
  <si>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</si>
  <si>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</si>
  <si>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</si>
  <si>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</si>
  <si>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</si>
  <si>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</si>
  <si>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</si>
  <si>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</si>
  <si>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</si>
  <si>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</si>
  <si>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</si>
  <si>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</si>
  <si>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</si>
  <si>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</si>
  <si>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</si>
  <si>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</si>
  <si>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</si>
  <si>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</si>
  <si>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</si>
  <si>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</si>
  <si>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</si>
  <si>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</si>
  <si>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</si>
  <si>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</si>
  <si>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</si>
  <si>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</si>
  <si>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</si>
  <si>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</si>
  <si>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</si>
  <si>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</si>
  <si>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</si>
  <si>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</si>
  <si>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</si>
  <si>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</si>
  <si>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</si>
  <si>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</si>
  <si>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</si>
  <si>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</si>
  <si>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</si>
  <si>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</si>
  <si>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</si>
  <si>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</si>
  <si>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</si>
  <si>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</si>
  <si>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</si>
  <si>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</si>
  <si>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</si>
  <si>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</si>
  <si>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</si>
  <si>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</si>
  <si>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</si>
  <si>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</si>
  <si>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</si>
  <si>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</si>
  <si>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</si>
  <si>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</si>
  <si>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</si>
  <si>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</si>
  <si>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</si>
  <si>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</si>
  <si>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</si>
  <si>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</si>
  <si>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</si>
  <si>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</si>
  <si>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</si>
  <si>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</si>
  <si>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</si>
  <si>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</si>
  <si>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</si>
  <si>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</si>
  <si>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</si>
  <si>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</si>
  <si>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</si>
  <si>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</si>
  <si>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</si>
  <si>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</si>
  <si>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</si>
  <si>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</si>
  <si>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</si>
  <si>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</si>
  <si>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</si>
  <si>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</si>
  <si>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</si>
  <si>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</si>
  <si>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</si>
  <si>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</si>
  <si>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</si>
  <si>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</si>
  <si>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</si>
  <si>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</si>
  <si>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</si>
  <si>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</si>
  <si>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</si>
  <si>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</si>
  <si>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</si>
  <si>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</si>
  <si>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</si>
  <si>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</si>
  <si>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</si>
  <si>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</si>
  <si>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</si>
  <si>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</si>
  <si>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</si>
  <si>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</si>
  <si>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</si>
  <si>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</si>
  <si>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</si>
  <si>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</si>
  <si>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</si>
  <si>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</si>
  <si>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</si>
  <si>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</si>
  <si>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</si>
  <si>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</si>
  <si>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</si>
  <si>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</si>
  <si>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</si>
  <si>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</si>
  <si>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</si>
  <si>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</si>
  <si>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</si>
  <si>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</si>
  <si>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</si>
  <si>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</si>
  <si>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</si>
  <si>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</si>
  <si>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</si>
  <si>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</si>
  <si>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</si>
  <si>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</si>
  <si>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</si>
  <si>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</si>
  <si>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</si>
  <si>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</si>
  <si>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</si>
  <si>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</si>
  <si>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</si>
  <si>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</si>
  <si>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</si>
  <si>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</si>
  <si>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</si>
  <si>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</si>
  <si>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</si>
  <si>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</si>
  <si>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</si>
  <si>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</si>
  <si>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</si>
  <si>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</si>
  <si>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</si>
  <si>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</si>
  <si>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</si>
  <si>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</si>
  <si>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</si>
  <si>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</si>
  <si>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</si>
  <si>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</si>
  <si>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</si>
  <si>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</si>
  <si>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</si>
  <si>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</si>
  <si>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</si>
  <si>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</si>
  <si>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</si>
  <si>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</si>
  <si>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</si>
  <si>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</si>
  <si>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</si>
  <si>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</si>
  <si>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</si>
  <si>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</si>
  <si>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</si>
  <si>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</si>
  <si>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</si>
  <si>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</si>
  <si>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</si>
  <si>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</si>
  <si>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</si>
  <si>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</si>
  <si>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</si>
  <si>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</si>
  <si>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</si>
  <si>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</si>
  <si>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</si>
  <si>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</si>
  <si>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</si>
  <si>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</si>
  <si>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</si>
  <si>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</si>
  <si>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</si>
  <si>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</si>
  <si>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</si>
  <si>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</si>
  <si>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</si>
  <si>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</si>
  <si>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</si>
  <si>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</si>
  <si>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</si>
  <si>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</si>
  <si>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</si>
  <si>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</si>
  <si>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</si>
  <si>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</si>
  <si>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</si>
  <si>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</si>
  <si>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</si>
  <si>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</si>
  <si>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</si>
  <si>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</si>
  <si>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</si>
  <si>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</si>
  <si>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</si>
  <si>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</si>
  <si>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</si>
  <si>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</si>
  <si>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</si>
  <si>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</si>
  <si>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</si>
  <si>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</si>
  <si>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</si>
  <si>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</si>
  <si>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</si>
  <si>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</si>
  <si>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</si>
  <si>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</si>
  <si>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</si>
  <si>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</si>
  <si>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</si>
  <si>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</si>
  <si>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</si>
  <si>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</si>
  <si>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</si>
  <si>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</si>
  <si>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</si>
  <si>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</si>
  <si>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</si>
  <si>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</si>
  <si>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</si>
  <si>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</si>
  <si>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</si>
  <si>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</si>
  <si>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</si>
  <si>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</si>
  <si>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</si>
  <si>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</si>
  <si>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</si>
  <si>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</si>
  <si>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</si>
  <si>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</si>
  <si>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</si>
  <si>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</si>
  <si>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</si>
  <si>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</si>
  <si>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</si>
  <si>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</si>
  <si>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</si>
  <si>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</si>
  <si>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</si>
  <si>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</si>
  <si>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</si>
  <si>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</si>
  <si>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</si>
  <si>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</si>
  <si>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</si>
  <si>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</si>
  <si>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</si>
  <si>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</si>
  <si>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</si>
  <si>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</si>
  <si>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</si>
  <si>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</si>
  <si>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</si>
  <si>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</si>
  <si>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</si>
  <si>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</si>
  <si>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</si>
  <si>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</si>
  <si>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</si>
  <si>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</si>
  <si>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</si>
  <si>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</si>
  <si>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</si>
  <si>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</si>
  <si>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</si>
  <si>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</si>
  <si>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</si>
  <si>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</si>
  <si>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</si>
  <si>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</si>
  <si>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</si>
  <si>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</si>
  <si>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</si>
  <si>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</si>
  <si>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</si>
  <si>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</si>
  <si>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</si>
  <si>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</si>
  <si>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</si>
  <si>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</si>
  <si>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</si>
  <si>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</si>
  <si>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</si>
  <si>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</si>
  <si>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</si>
  <si>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</si>
  <si>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</si>
  <si>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</si>
  <si>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</si>
  <si>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</si>
  <si>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</si>
  <si>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</si>
  <si>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</si>
  <si>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</si>
  <si>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</si>
  <si>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</si>
  <si>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</si>
  <si>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</si>
  <si>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</si>
  <si>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</si>
  <si>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</si>
  <si>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</si>
  <si>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</si>
  <si>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</si>
  <si>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</si>
  <si>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</si>
  <si>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</si>
  <si>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</si>
  <si>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</si>
  <si>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</si>
  <si>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</si>
  <si>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</si>
  <si>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</si>
  <si>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</si>
  <si>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</si>
  <si>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</si>
  <si>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</si>
  <si>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</si>
  <si>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</si>
  <si>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</si>
  <si>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</si>
  <si>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</si>
  <si>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</si>
  <si>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</si>
  <si>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</si>
  <si>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</si>
  <si>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</si>
  <si>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</si>
  <si>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</si>
  <si>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</si>
  <si>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</si>
  <si>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</si>
  <si>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</si>
  <si>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</si>
  <si>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</si>
  <si>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</si>
  <si>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</si>
  <si>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</si>
  <si>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</si>
  <si>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</si>
  <si>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</si>
  <si>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</si>
  <si>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</si>
  <si>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</si>
  <si>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</si>
  <si>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</si>
  <si>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</si>
  <si>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</si>
  <si>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</si>
  <si>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</si>
  <si>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</si>
  <si>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</si>
  <si>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</si>
  <si>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</si>
  <si>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</si>
  <si>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</si>
  <si>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</si>
  <si>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</si>
  <si>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</si>
  <si>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</si>
  <si>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</si>
  <si>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</si>
  <si>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</si>
  <si>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</si>
  <si>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</si>
  <si>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</si>
  <si>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</si>
  <si>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</si>
  <si>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</si>
  <si>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</si>
  <si>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</si>
  <si>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</si>
  <si>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</si>
  <si>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</si>
  <si>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</si>
  <si>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</si>
  <si>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</si>
  <si>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</si>
  <si>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</si>
  <si>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</si>
  <si>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</si>
  <si>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</si>
  <si>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</si>
  <si>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</si>
  <si>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</si>
  <si>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</si>
  <si>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</si>
  <si>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</si>
  <si>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</si>
  <si>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</si>
  <si>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</si>
  <si>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</si>
  <si>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</si>
  <si>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</si>
  <si>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</si>
  <si>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</si>
  <si>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</si>
  <si>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</si>
  <si>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</si>
  <si>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</si>
  <si>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</si>
  <si>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</si>
  <si>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</si>
  <si>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</si>
  <si>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</si>
  <si>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</si>
  <si>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</si>
  <si>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</si>
  <si>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</si>
  <si>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</si>
  <si>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</si>
  <si>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</si>
  <si>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</si>
  <si>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</si>
  <si>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</si>
  <si>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</si>
  <si>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</si>
  <si>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</si>
  <si>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</si>
  <si>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</si>
  <si>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</si>
  <si>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</si>
  <si>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</si>
  <si>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</si>
  <si>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</si>
  <si>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</si>
  <si>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</si>
  <si>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</si>
  <si>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</si>
  <si>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</si>
  <si>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</si>
  <si>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</si>
  <si>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</si>
  <si>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</si>
  <si>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</si>
  <si>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</si>
  <si>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</si>
  <si>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</si>
  <si>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</si>
  <si>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</si>
  <si>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</si>
  <si>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</si>
  <si>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</si>
  <si>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</si>
  <si>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</si>
  <si>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</si>
  <si>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</si>
  <si>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</si>
  <si>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</si>
  <si>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</si>
  <si>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</si>
  <si>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</si>
  <si>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</si>
  <si>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</si>
  <si>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</si>
  <si>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</si>
  <si>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</si>
  <si>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</si>
  <si>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</si>
  <si>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</si>
  <si>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</si>
  <si>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</si>
  <si>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</si>
  <si>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</si>
  <si>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</si>
  <si>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</si>
  <si>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</si>
  <si>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</si>
  <si>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</si>
  <si>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</si>
  <si>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</si>
  <si>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</si>
  <si>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</si>
  <si>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</si>
  <si>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</si>
  <si>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</si>
  <si>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</si>
  <si>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</si>
  <si>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</si>
  <si>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</si>
  <si>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</si>
  <si>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</si>
  <si>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</si>
  <si>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</si>
  <si>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</si>
  <si>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</si>
  <si>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</si>
  <si>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</si>
  <si>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</si>
  <si>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</si>
  <si>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</si>
  <si>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</si>
  <si>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</si>
  <si>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</si>
  <si>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</si>
  <si>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</si>
  <si>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</si>
  <si>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</si>
  <si>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</si>
  <si>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</si>
  <si>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</si>
  <si>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</si>
  <si>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</si>
  <si>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</si>
  <si>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</si>
  <si>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</si>
  <si>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</si>
  <si>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</si>
  <si>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</si>
  <si>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</si>
  <si>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</si>
  <si>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</si>
  <si>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</si>
  <si>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</si>
  <si>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</si>
  <si>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</si>
  <si>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</si>
  <si>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</si>
  <si>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</si>
  <si>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</si>
  <si>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</si>
  <si>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</si>
  <si>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</si>
  <si>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</si>
  <si>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</si>
  <si>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</si>
  <si>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</si>
  <si>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</si>
  <si>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</si>
  <si>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</si>
  <si>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</si>
  <si>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</si>
  <si>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</si>
  <si>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</si>
  <si>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</si>
  <si>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</si>
  <si>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</si>
  <si>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</si>
  <si>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</si>
  <si>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</si>
  <si>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</si>
  <si>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</si>
  <si>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</si>
  <si>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</si>
  <si>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</si>
  <si>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</si>
  <si>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</si>
  <si>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</si>
  <si>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</si>
  <si>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</si>
  <si>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</si>
  <si>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</si>
  <si>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</si>
  <si>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</si>
  <si>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</si>
  <si>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</si>
  <si>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</si>
  <si>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</si>
  <si>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</si>
  <si>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</si>
  <si>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</si>
  <si>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</si>
  <si>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</si>
  <si>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</si>
  <si>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</si>
  <si>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</si>
  <si>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</si>
  <si>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</si>
  <si>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</si>
  <si>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</si>
  <si>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</si>
  <si>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</si>
  <si>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</si>
  <si>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</si>
  <si>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</si>
  <si>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</si>
  <si>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</si>
  <si>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</si>
  <si>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</si>
  <si>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</si>
  <si>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</si>
  <si>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</si>
  <si>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</si>
  <si>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</si>
  <si>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</si>
  <si>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</si>
  <si>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</si>
  <si>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</si>
  <si>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</si>
  <si>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</si>
  <si>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</si>
  <si>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</si>
  <si>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</si>
  <si>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</si>
  <si>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</si>
  <si>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</si>
  <si>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</si>
  <si>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</si>
  <si>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</si>
  <si>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</si>
  <si>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</si>
  <si>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</si>
  <si>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</si>
  <si>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</si>
  <si>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</si>
  <si>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</si>
  <si>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</si>
  <si>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</si>
  <si>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</si>
  <si>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</si>
  <si>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</si>
  <si>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</si>
  <si>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</si>
  <si>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</si>
  <si>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</si>
  <si>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</si>
  <si>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</si>
  <si>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</si>
  <si>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</si>
  <si>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</si>
  <si>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</si>
  <si>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</si>
  <si>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</si>
  <si>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</si>
  <si>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</si>
  <si>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</si>
  <si>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</si>
  <si>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</si>
  <si>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</si>
  <si>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</si>
  <si>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</si>
  <si>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</si>
  <si>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</si>
  <si>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</si>
  <si>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</si>
  <si>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</si>
  <si>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</si>
  <si>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</si>
  <si>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</si>
  <si>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</si>
  <si>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</si>
  <si>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</si>
  <si>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</si>
  <si>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</si>
  <si>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</si>
  <si>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</si>
  <si>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</si>
  <si>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</si>
  <si>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</si>
  <si>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</si>
  <si>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</si>
  <si>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</si>
  <si>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</si>
  <si>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</si>
  <si>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</si>
  <si>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</si>
  <si>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</si>
  <si>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</si>
  <si>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</si>
  <si>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</si>
  <si>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</si>
  <si>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</si>
  <si>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</si>
  <si>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</si>
  <si>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</si>
  <si>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</si>
  <si>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</si>
  <si>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</si>
  <si>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</si>
  <si>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</si>
  <si>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</si>
  <si>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</si>
  <si>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</si>
  <si>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</si>
  <si>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</si>
  <si>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</si>
  <si>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</si>
  <si>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</si>
  <si>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</si>
  <si>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</si>
  <si>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</si>
  <si>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</si>
  <si>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</si>
  <si>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</si>
  <si>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</si>
  <si>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</si>
  <si>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</si>
  <si>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</si>
  <si>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</si>
  <si>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</si>
  <si>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</si>
  <si>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</si>
  <si>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</si>
  <si>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</si>
  <si>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</si>
  <si>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</si>
  <si>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</si>
  <si>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</si>
  <si>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</si>
  <si>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</si>
  <si>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</si>
  <si>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</si>
  <si>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</si>
  <si>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</si>
  <si>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</si>
  <si>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</si>
  <si>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</si>
  <si>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</si>
  <si>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</si>
  <si>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</si>
  <si>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</si>
  <si>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</si>
  <si>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</si>
  <si>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</si>
  <si>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</si>
  <si>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</si>
  <si>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</si>
  <si>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</si>
  <si>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</si>
  <si>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</si>
  <si>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</si>
  <si>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</si>
  <si>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</si>
  <si>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</si>
  <si>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</si>
  <si>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</si>
  <si>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</si>
  <si>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</si>
  <si>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</si>
  <si>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</si>
  <si>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</si>
  <si>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</si>
  <si>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</si>
  <si>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</si>
  <si>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</si>
  <si>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</si>
  <si>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</si>
  <si>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</si>
  <si>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</si>
  <si>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</si>
  <si>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</si>
  <si>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</si>
  <si>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</si>
  <si>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</si>
  <si>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</si>
  <si>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</si>
  <si>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</si>
  <si>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</si>
  <si>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</si>
  <si>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</si>
  <si>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</si>
  <si>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</si>
  <si>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</si>
  <si>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</si>
  <si>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</si>
  <si>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</si>
  <si>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</si>
  <si>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</si>
  <si>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</si>
  <si>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</si>
  <si>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</si>
  <si>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</si>
  <si>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</si>
  <si>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</si>
  <si>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</si>
  <si>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</si>
  <si>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</si>
  <si>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</si>
  <si>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</si>
  <si>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</si>
  <si>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</si>
  <si>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</si>
  <si>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</si>
  <si>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</si>
  <si>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</si>
  <si>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</si>
  <si>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</si>
  <si>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</si>
  <si>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</si>
  <si>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</si>
  <si>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</si>
  <si>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</si>
  <si>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</si>
  <si>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</si>
  <si>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</si>
  <si>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</si>
  <si>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</si>
  <si>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</si>
  <si>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</si>
  <si>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</si>
  <si>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</si>
  <si>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</si>
  <si>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</si>
  <si>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</si>
  <si>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</si>
  <si>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</si>
  <si>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</si>
  <si>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</si>
  <si>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</si>
  <si>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</si>
  <si>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</si>
  <si>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</si>
  <si>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</si>
  <si>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</si>
  <si>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</si>
  <si>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</si>
  <si>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</si>
  <si>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</si>
  <si>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</si>
  <si>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</si>
  <si>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</si>
  <si>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</si>
  <si>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</si>
  <si>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</si>
  <si>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</si>
  <si>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</si>
  <si>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</si>
  <si>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</si>
  <si>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</si>
  <si>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</si>
  <si>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</si>
  <si>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</si>
  <si>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</si>
  <si>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</si>
  <si>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</si>
  <si>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</si>
  <si>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</si>
  <si>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</si>
  <si>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</si>
  <si>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</si>
  <si>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</si>
  <si>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</si>
  <si>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</si>
  <si>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</si>
  <si>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</si>
  <si>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</si>
  <si>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</si>
  <si>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</si>
  <si>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</si>
  <si>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</si>
  <si>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</si>
  <si>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</si>
  <si>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</si>
  <si>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</si>
  <si>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</si>
  <si>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</si>
  <si>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</si>
  <si>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</si>
  <si>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</si>
  <si>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</si>
  <si>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</si>
  <si>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</si>
  <si>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</si>
  <si>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</si>
  <si>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</si>
  <si>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</si>
  <si>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</si>
  <si>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</si>
  <si>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</si>
  <si>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</si>
  <si>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</si>
  <si>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</si>
  <si>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</si>
  <si>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</si>
  <si>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</si>
  <si>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</si>
  <si>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</si>
  <si>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</si>
  <si>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</si>
  <si>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</si>
  <si>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</si>
  <si>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</si>
  <si>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</si>
  <si>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</si>
  <si>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</si>
  <si>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</si>
  <si>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</si>
  <si>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</si>
  <si>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</si>
  <si>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</si>
  <si>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</si>
  <si>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</si>
  <si>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</si>
  <si>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</si>
  <si>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</si>
  <si>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</si>
  <si>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</si>
  <si>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</si>
  <si>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</si>
  <si>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</si>
  <si>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</si>
  <si>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</si>
  <si>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</si>
  <si>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</si>
  <si>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</si>
  <si>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</si>
  <si>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</si>
  <si>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</si>
  <si>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</si>
  <si>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</si>
  <si>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</si>
  <si>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</si>
  <si>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</si>
  <si>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</si>
  <si>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</si>
  <si>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</si>
  <si>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</si>
  <si>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</si>
  <si>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</si>
  <si>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</si>
  <si>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</si>
  <si>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</si>
  <si>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</si>
  <si>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</si>
  <si>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</si>
  <si>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</si>
  <si>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</si>
  <si>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</si>
  <si>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</si>
  <si>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</si>
  <si>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</si>
  <si>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</si>
  <si>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</si>
  <si>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</si>
  <si>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</si>
  <si>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</si>
  <si>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</si>
  <si>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</si>
  <si>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</si>
  <si>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</si>
  <si>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</si>
  <si>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</si>
  <si>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</si>
  <si>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</si>
  <si>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</si>
  <si>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</si>
  <si>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</si>
  <si>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</si>
  <si>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</si>
  <si>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</si>
  <si>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</si>
  <si>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</si>
  <si>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</si>
  <si>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</si>
  <si>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</si>
  <si>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</si>
  <si>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</si>
  <si>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</si>
  <si>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</si>
  <si>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</si>
  <si>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</si>
  <si>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</si>
  <si>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</si>
  <si>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</si>
  <si>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</si>
  <si>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</si>
  <si>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</si>
  <si>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</si>
  <si>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</si>
  <si>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</si>
  <si>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</si>
  <si>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</si>
  <si>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</si>
  <si>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</si>
  <si>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</si>
  <si>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</si>
  <si>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</si>
  <si>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</si>
  <si>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</si>
  <si>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</si>
  <si>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</si>
  <si>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</si>
  <si>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</si>
  <si>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</si>
  <si>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</si>
  <si>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</si>
  <si>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</si>
  <si>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</si>
  <si>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</si>
  <si>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</si>
  <si>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</si>
  <si>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</si>
  <si>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</si>
  <si>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</si>
  <si>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</si>
  <si>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</si>
  <si>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</si>
  <si>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</si>
  <si>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</si>
  <si>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</si>
  <si>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</si>
  <si>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</si>
  <si>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</si>
  <si>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</si>
  <si>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</si>
  <si>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</si>
  <si>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</si>
  <si>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</si>
  <si>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</si>
  <si>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</si>
  <si>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</si>
  <si>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</si>
  <si>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</si>
  <si>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</si>
  <si>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</si>
  <si>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</si>
  <si>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</si>
  <si>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</si>
  <si>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</si>
  <si>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</si>
  <si>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</si>
  <si>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</si>
  <si>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</si>
  <si>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</si>
  <si>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</si>
  <si>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</si>
  <si>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</si>
  <si>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</si>
  <si>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</si>
  <si>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</si>
  <si>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</si>
  <si>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</si>
  <si>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</si>
  <si>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</si>
  <si>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</si>
  <si>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</si>
  <si>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</si>
  <si>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</si>
  <si>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</si>
  <si>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</si>
  <si>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</si>
  <si>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</si>
  <si>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</si>
  <si>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</si>
  <si>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</si>
  <si>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</si>
  <si>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</si>
  <si>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</si>
  <si>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</si>
  <si>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</si>
  <si>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</si>
  <si>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</si>
  <si>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</si>
  <si>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</si>
  <si>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</si>
  <si>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</si>
  <si>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</si>
  <si>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</si>
  <si>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</si>
  <si>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</si>
  <si>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</si>
  <si>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</si>
  <si>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</si>
  <si>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</si>
  <si>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</si>
  <si>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</si>
  <si>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</si>
  <si>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</si>
  <si>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</si>
  <si>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</si>
  <si>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</si>
  <si>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</si>
  <si>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</si>
  <si>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</si>
  <si>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</si>
  <si>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</si>
  <si>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</si>
  <si>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</si>
  <si>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</si>
  <si>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</si>
  <si>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</si>
  <si>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</si>
  <si>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</si>
  <si>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</si>
  <si>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</si>
  <si>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</si>
  <si>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</si>
  <si>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</si>
  <si>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</si>
  <si>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</si>
  <si>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</si>
  <si>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</si>
  <si>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</si>
  <si>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</si>
  <si>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</si>
  <si>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</si>
  <si>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</si>
  <si>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</si>
  <si>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</si>
  <si>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</si>
  <si>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</si>
  <si>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</si>
  <si>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</si>
  <si>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</si>
  <si>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</si>
  <si>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</si>
  <si>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</si>
  <si>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</si>
  <si>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</si>
  <si>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</si>
  <si>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</si>
  <si>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</si>
  <si>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</si>
  <si>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</si>
  <si>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</si>
  <si>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</si>
  <si>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</si>
  <si>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</si>
  <si>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</si>
  <si>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</si>
  <si>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</si>
  <si>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</si>
  <si>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</si>
  <si>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</si>
  <si>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</si>
  <si>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</si>
  <si>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</si>
  <si>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</si>
  <si>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</si>
  <si>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</si>
  <si>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</si>
  <si>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</si>
  <si>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</si>
  <si>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</si>
  <si>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</si>
  <si>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</si>
  <si>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</si>
  <si>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</si>
  <si>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</si>
  <si>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</si>
  <si>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</si>
  <si>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</si>
  <si>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</si>
  <si>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</si>
  <si>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</si>
  <si>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</si>
  <si>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</si>
  <si>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</si>
  <si>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</si>
  <si>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</si>
  <si>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</si>
  <si>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</si>
  <si>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</si>
  <si>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</si>
  <si>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</si>
  <si>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</si>
  <si>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</si>
  <si>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</si>
  <si>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</si>
  <si>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</si>
  <si>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</si>
  <si>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</si>
  <si>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</si>
  <si>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</si>
  <si>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</si>
  <si>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</si>
  <si>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</si>
  <si>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</si>
  <si>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</si>
  <si>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</si>
  <si>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</si>
  <si>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</si>
  <si>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</si>
  <si>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</si>
  <si>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</si>
  <si>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</si>
  <si>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</si>
  <si>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</si>
  <si>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</si>
  <si>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</si>
  <si>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</si>
  <si>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</si>
  <si>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</si>
  <si>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</si>
  <si>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</si>
  <si>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</si>
  <si>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</si>
  <si>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</si>
  <si>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</si>
  <si>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</si>
  <si>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</si>
  <si>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</si>
  <si>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</si>
  <si>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</si>
  <si>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</si>
  <si>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</si>
  <si>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</si>
  <si>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</si>
  <si>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</si>
  <si>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</si>
  <si>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</si>
  <si>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</si>
  <si>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</si>
  <si>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</si>
  <si>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</si>
  <si>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</si>
  <si>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</si>
  <si>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</si>
  <si>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</si>
  <si>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</si>
  <si>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</si>
  <si>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</si>
  <si>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</si>
  <si>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</si>
  <si>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</si>
  <si>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</si>
  <si>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</si>
  <si>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</si>
  <si>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</si>
  <si>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</si>
  <si>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</si>
  <si>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</si>
  <si>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</si>
  <si>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</si>
  <si>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</si>
  <si>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</si>
  <si>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</si>
  <si>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</si>
  <si>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</si>
  <si>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</si>
  <si>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</si>
  <si>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</si>
  <si>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</si>
  <si>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</si>
  <si>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</si>
  <si>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</si>
  <si>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</si>
  <si>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</si>
  <si>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</si>
  <si>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</si>
  <si>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</si>
  <si>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</si>
  <si>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</si>
  <si>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</si>
  <si>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</si>
  <si>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</si>
  <si>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</si>
  <si>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</si>
  <si>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</si>
  <si>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</si>
  <si>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</si>
  <si>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</si>
  <si>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</si>
  <si>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</si>
  <si>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</si>
  <si>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</si>
  <si>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</si>
  <si>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</si>
  <si>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</si>
  <si>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</si>
  <si>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</si>
  <si>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</si>
  <si>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</si>
  <si>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</si>
  <si>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</si>
  <si>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</si>
  <si>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</si>
  <si>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</si>
  <si>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</si>
  <si>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</si>
  <si>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</si>
  <si>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</si>
  <si>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</si>
  <si>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</si>
  <si>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</si>
  <si>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</si>
  <si>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</si>
  <si>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</si>
  <si>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</si>
  <si>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</si>
  <si>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</si>
  <si>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</si>
  <si>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</si>
  <si>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</si>
  <si>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</si>
  <si>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</si>
  <si>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</si>
  <si>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</si>
  <si>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</si>
  <si>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</si>
  <si>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</si>
  <si>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</si>
  <si>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</si>
  <si>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</si>
  <si>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</si>
  <si>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</si>
  <si>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</si>
  <si>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</si>
  <si>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</si>
  <si>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</si>
  <si>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</si>
  <si>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</si>
  <si>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</si>
  <si>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</si>
  <si>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</si>
  <si>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</si>
  <si>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</si>
  <si>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</si>
  <si>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</si>
  <si>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</si>
  <si>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</si>
  <si>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</si>
  <si>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</si>
  <si>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</si>
  <si>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</si>
  <si>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</si>
  <si>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</si>
  <si>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</si>
  <si>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</si>
  <si>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</si>
  <si>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</si>
  <si>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</si>
  <si>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</si>
  <si>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</si>
  <si>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</si>
  <si>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</si>
  <si>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</si>
  <si>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</si>
  <si>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</si>
  <si>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</si>
  <si>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</si>
  <si>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</si>
  <si>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</si>
  <si>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</si>
  <si>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</si>
  <si>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</si>
  <si>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</si>
  <si>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</si>
  <si>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</si>
  <si>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</si>
  <si>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</si>
  <si>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</si>
  <si>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</si>
  <si>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</si>
  <si>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</si>
  <si>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</si>
  <si>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</si>
  <si>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</si>
  <si>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</si>
  <si>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</si>
  <si>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</si>
  <si>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</si>
  <si>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</si>
  <si>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</si>
  <si>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</si>
  <si>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</si>
  <si>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</si>
  <si>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</si>
  <si>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</si>
  <si>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</si>
  <si>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</si>
  <si>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</si>
  <si>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</si>
  <si>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</si>
  <si>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</si>
  <si>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</si>
  <si>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</si>
  <si>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</si>
  <si>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</si>
  <si>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</si>
  <si>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</si>
  <si>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</si>
  <si>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</si>
  <si>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</si>
  <si>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</si>
  <si>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</si>
  <si>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</si>
  <si>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</si>
  <si>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</si>
  <si>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</si>
  <si>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</si>
  <si>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</si>
  <si>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</si>
  <si>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</si>
  <si>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</si>
  <si>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</si>
  <si>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</si>
  <si>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</si>
  <si>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</si>
  <si>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</si>
  <si>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</si>
  <si>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</si>
  <si>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</si>
  <si>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</si>
  <si>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</si>
  <si>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</si>
  <si>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</si>
  <si>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</si>
  <si>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</si>
  <si>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</si>
  <si>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</si>
  <si>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</si>
  <si>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</si>
  <si>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</si>
  <si>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</si>
  <si>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</si>
  <si>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</si>
  <si>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</si>
  <si>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</si>
  <si>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</si>
  <si>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</si>
  <si>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</si>
  <si>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</si>
  <si>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</si>
  <si>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</si>
  <si>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</si>
  <si>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</si>
  <si>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</si>
  <si>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</si>
  <si>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</si>
  <si>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</si>
  <si>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</si>
  <si>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</si>
  <si>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</si>
  <si>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</si>
  <si>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</si>
  <si>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</si>
  <si>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</si>
  <si>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</si>
  <si>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</si>
  <si>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</si>
  <si>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</si>
  <si>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</si>
  <si>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</si>
  <si>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</si>
  <si>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</si>
  <si>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</si>
  <si>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</si>
  <si>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</si>
  <si>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</si>
  <si>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</si>
  <si>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</si>
  <si>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</si>
  <si>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</si>
  <si>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</si>
  <si>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</si>
  <si>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</si>
  <si>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</si>
  <si>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</si>
  <si>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</si>
  <si>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</si>
  <si>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</si>
  <si>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</si>
  <si>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</si>
  <si>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</si>
  <si>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</si>
  <si>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</si>
  <si>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</si>
  <si>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</si>
  <si>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</si>
  <si>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</si>
  <si>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</si>
  <si>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</si>
  <si>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</si>
  <si>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</si>
  <si>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</si>
  <si>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</si>
  <si>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</si>
  <si>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</si>
  <si>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</si>
  <si>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</si>
  <si>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</si>
  <si>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</si>
  <si>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</si>
  <si>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</si>
  <si>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</si>
  <si>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</si>
  <si>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</si>
  <si>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</si>
  <si>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</si>
  <si>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</si>
  <si>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</si>
  <si>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</si>
  <si>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</si>
  <si>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</si>
  <si>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</si>
  <si>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</si>
  <si>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</si>
  <si>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</si>
  <si>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</si>
  <si>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</si>
  <si>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</si>
  <si>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</si>
  <si>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</si>
  <si>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</si>
  <si>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</si>
  <si>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</si>
  <si>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</si>
  <si>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</si>
  <si>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</si>
  <si>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</si>
  <si>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</si>
  <si>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</si>
  <si>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</si>
  <si>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</si>
  <si>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</si>
  <si>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</si>
  <si>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</si>
  <si>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</si>
  <si>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</si>
  <si>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</si>
  <si>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</si>
  <si>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</si>
  <si>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</si>
  <si>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</si>
  <si>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</si>
  <si>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</si>
  <si>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</si>
  <si>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</si>
  <si>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</si>
  <si>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</si>
  <si>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</si>
  <si>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</si>
  <si>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</si>
  <si>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</si>
  <si>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</si>
  <si>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</si>
  <si>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</si>
  <si>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</si>
  <si>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</si>
  <si>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</si>
  <si>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</si>
  <si>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</si>
  <si>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</si>
  <si>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</si>
  <si>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</si>
  <si>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</si>
  <si>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</si>
  <si>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</si>
  <si>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</si>
  <si>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</si>
  <si>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</si>
  <si>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</si>
  <si>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</si>
  <si>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</si>
  <si>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</si>
  <si>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</si>
  <si>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</si>
  <si>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</si>
  <si>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</si>
  <si>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</si>
  <si>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</si>
  <si>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</si>
  <si>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</si>
  <si>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</si>
  <si>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</si>
  <si>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</si>
  <si>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</si>
  <si>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</si>
  <si>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</si>
  <si>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</si>
  <si>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</si>
  <si>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</si>
  <si>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</si>
  <si>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</si>
  <si>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</si>
  <si>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</si>
  <si>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</si>
  <si>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</si>
  <si>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</si>
  <si>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</si>
  <si>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</si>
  <si>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</si>
  <si>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</si>
  <si>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</si>
  <si>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</si>
  <si>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</si>
  <si>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</si>
  <si>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</si>
  <si>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</si>
  <si>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</si>
  <si>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</si>
  <si>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</si>
  <si>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</si>
  <si>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</si>
  <si>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</si>
  <si>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</si>
  <si>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</si>
  <si>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</si>
  <si>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</si>
  <si>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</si>
  <si>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</si>
  <si>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</si>
  <si>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</si>
  <si>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</si>
  <si>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</si>
  <si>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</si>
  <si>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</si>
  <si>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</si>
  <si>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</si>
  <si>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</si>
  <si>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</si>
  <si>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</si>
  <si>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</si>
  <si>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</si>
  <si>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</si>
  <si>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</si>
  <si>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</si>
  <si>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</si>
  <si>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</si>
  <si>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</si>
  <si>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</si>
  <si>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</si>
  <si>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</si>
  <si>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</si>
  <si>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</si>
  <si>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</si>
  <si>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</si>
  <si>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</si>
  <si>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</si>
  <si>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</si>
  <si>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</si>
  <si>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</si>
  <si>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</si>
  <si>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</si>
  <si>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</si>
  <si>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</si>
  <si>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</si>
  <si>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</si>
  <si>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</si>
  <si>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</si>
  <si>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</si>
  <si>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</si>
  <si>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</si>
  <si>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</si>
  <si>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</si>
  <si>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</si>
  <si>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</si>
  <si>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</si>
  <si>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</si>
  <si>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</si>
  <si>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</si>
  <si>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</si>
  <si>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</si>
  <si>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</si>
  <si>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</si>
  <si>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</si>
  <si>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</si>
  <si>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</si>
  <si>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</si>
  <si>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</si>
  <si>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</si>
  <si>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</si>
  <si>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</si>
  <si>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</si>
  <si>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</si>
  <si>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</si>
  <si>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</si>
  <si>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</si>
  <si>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</si>
  <si>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</si>
  <si>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</si>
  <si>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</si>
  <si>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</si>
  <si>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</si>
  <si>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</si>
  <si>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</si>
  <si>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</si>
  <si>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</si>
  <si>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</si>
  <si>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</si>
  <si>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</si>
  <si>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</si>
  <si>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</si>
  <si>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</si>
  <si>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</si>
  <si>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</si>
  <si>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</si>
  <si>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</si>
  <si>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</si>
  <si>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</si>
  <si>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</si>
  <si>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</si>
  <si>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</si>
  <si>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</si>
  <si>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</si>
  <si>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</si>
  <si>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</si>
  <si>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</si>
  <si>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</si>
  <si>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</si>
  <si>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</si>
  <si>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</si>
  <si>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</si>
  <si>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</si>
  <si>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</si>
  <si>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</si>
  <si>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</si>
  <si>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</si>
  <si>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</si>
  <si>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</si>
  <si>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</si>
  <si>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</si>
  <si>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</si>
  <si>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</si>
  <si>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</si>
  <si>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</si>
  <si>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</si>
  <si>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</si>
  <si>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</si>
  <si>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</si>
  <si>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</si>
  <si>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</si>
  <si>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</si>
  <si>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</si>
  <si>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</si>
  <si>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</si>
  <si>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</si>
  <si>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</si>
  <si>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</si>
  <si>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</si>
  <si>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</si>
  <si>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</si>
  <si>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</si>
  <si>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</si>
  <si>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</si>
  <si>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</si>
  <si>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</si>
  <si>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</si>
  <si>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</si>
  <si>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</si>
  <si>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</si>
  <si>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</si>
  <si>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</si>
  <si>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</si>
  <si>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</si>
  <si>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</si>
  <si>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</si>
  <si>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</si>
  <si>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</si>
  <si>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</si>
  <si>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</si>
  <si>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</si>
  <si>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</si>
  <si>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</si>
  <si>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</si>
  <si>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</si>
  <si>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</si>
  <si>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</si>
  <si>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</si>
  <si>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</si>
  <si>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</si>
  <si>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</si>
  <si>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</si>
  <si>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</si>
  <si>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</si>
  <si>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</si>
  <si>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</si>
  <si>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</si>
  <si>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</si>
  <si>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</si>
  <si>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</si>
  <si>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</si>
  <si>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</si>
  <si>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</si>
  <si>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</si>
  <si>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</si>
  <si>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</si>
  <si>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</si>
  <si>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</si>
  <si>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</si>
  <si>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</si>
  <si>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</si>
  <si>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</si>
  <si>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</si>
  <si>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</si>
  <si>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</si>
  <si>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</si>
  <si>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</si>
  <si>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</si>
  <si>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</si>
  <si>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</si>
  <si>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</si>
  <si>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</si>
  <si>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</si>
  <si>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</si>
  <si>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</si>
  <si>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</si>
  <si>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</si>
  <si>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</si>
  <si>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</si>
  <si>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</si>
  <si>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</si>
  <si>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</si>
  <si>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</si>
  <si>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</si>
  <si>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</si>
  <si>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</si>
  <si>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</si>
  <si>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</si>
  <si>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</si>
  <si>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</si>
  <si>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</si>
  <si>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</si>
  <si>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</si>
  <si>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</si>
  <si>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</si>
  <si>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</si>
  <si>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</si>
  <si>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</si>
  <si>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</si>
  <si>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</si>
  <si>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</si>
  <si>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</si>
  <si>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</si>
  <si>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</si>
  <si>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</si>
  <si>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</si>
  <si>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</si>
  <si>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</si>
  <si>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</si>
  <si>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</si>
  <si>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</si>
  <si>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</si>
  <si>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</si>
  <si>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</si>
  <si>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</si>
  <si>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</si>
  <si>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</si>
  <si>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</si>
  <si>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</si>
  <si>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</si>
  <si>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</si>
  <si>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</si>
  <si>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</si>
  <si>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</si>
  <si>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</si>
  <si>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</si>
  <si>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</si>
  <si>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</si>
  <si>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</si>
  <si>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</si>
  <si>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</si>
  <si>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</si>
  <si>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</si>
  <si>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</si>
  <si>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</si>
  <si>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</si>
  <si>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</si>
  <si>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</si>
  <si>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</si>
  <si>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</si>
  <si>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</si>
  <si>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</si>
  <si>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</si>
  <si>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</si>
  <si>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</si>
  <si>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</si>
  <si>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</si>
  <si>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</si>
  <si>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</si>
  <si>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</si>
  <si>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</si>
  <si>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</si>
  <si>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</si>
  <si>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</si>
  <si>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</si>
  <si>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</si>
  <si>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</si>
  <si>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</si>
  <si>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</si>
  <si>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</si>
  <si>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</si>
  <si>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</si>
  <si>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</si>
  <si>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</si>
  <si>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</si>
  <si>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</si>
  <si>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</si>
  <si>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</si>
  <si>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</si>
  <si>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</si>
  <si>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</si>
  <si>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</si>
  <si>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</si>
  <si>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</si>
  <si>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</si>
  <si>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</si>
  <si>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</si>
  <si>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</si>
  <si>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</si>
  <si>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</si>
  <si>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</si>
  <si>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</si>
  <si>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</si>
  <si>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</si>
  <si>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</si>
  <si>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</si>
  <si>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</si>
  <si>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</si>
  <si>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</si>
  <si>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</si>
  <si>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</si>
  <si>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</si>
  <si>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</si>
  <si>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</si>
  <si>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</si>
  <si>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</si>
  <si>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</si>
  <si>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</si>
  <si>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</si>
  <si>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</si>
  <si>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</si>
  <si>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</si>
  <si>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</si>
  <si>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</si>
  <si>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</si>
  <si>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</si>
  <si>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</si>
  <si>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</si>
  <si>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</si>
  <si>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</si>
  <si>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</si>
  <si>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</si>
  <si>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</si>
  <si>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</si>
  <si>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</si>
  <si>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</si>
  <si>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</si>
  <si>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</si>
  <si>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</si>
  <si>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</si>
  <si>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</si>
  <si>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</si>
  <si>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</si>
  <si>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</si>
  <si>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</si>
  <si>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</si>
  <si>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</si>
  <si>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</si>
  <si>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</si>
  <si>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</si>
  <si>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</si>
  <si>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</si>
  <si>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</si>
  <si>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</si>
  <si>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</si>
  <si>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</si>
  <si>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</si>
  <si>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</si>
  <si>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</si>
  <si>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</si>
  <si>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</si>
  <si>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</si>
  <si>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</si>
  <si>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</si>
  <si>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</si>
  <si>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</si>
  <si>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</si>
  <si>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</si>
  <si>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</si>
  <si>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</si>
  <si>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</si>
  <si>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</si>
  <si>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</si>
  <si>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</si>
  <si>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</si>
  <si>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</si>
  <si>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</si>
  <si>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</si>
  <si>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</si>
  <si>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</si>
  <si>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</si>
  <si>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</si>
  <si>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</si>
  <si>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</si>
  <si>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</si>
  <si>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</si>
  <si>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</si>
  <si>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</si>
  <si>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</si>
  <si>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</si>
  <si>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</si>
  <si>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</si>
  <si>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</si>
  <si>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</si>
  <si>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</si>
  <si>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</si>
  <si>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</si>
  <si>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</si>
  <si>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</si>
  <si>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</si>
  <si>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</si>
  <si>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</si>
  <si>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</si>
  <si>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</si>
  <si>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</si>
  <si>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</si>
  <si>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</si>
  <si>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</si>
  <si>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</si>
  <si>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</si>
  <si>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</si>
  <si>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</si>
  <si>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</si>
  <si>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</si>
  <si>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</si>
  <si>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</si>
  <si>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</si>
  <si>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</si>
  <si>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</si>
  <si>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</si>
  <si>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</si>
  <si>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</si>
  <si>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</si>
  <si>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</si>
  <si>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</si>
  <si>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</si>
  <si>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</si>
  <si>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</si>
  <si>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</si>
  <si>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</si>
  <si>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</si>
  <si>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</si>
  <si>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</si>
  <si>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</si>
  <si>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</si>
  <si>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</si>
  <si>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</si>
  <si>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</si>
  <si>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</si>
  <si>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</si>
  <si>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</si>
  <si>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</si>
  <si>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</si>
  <si>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</si>
  <si>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</si>
  <si>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</si>
  <si>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</si>
  <si>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</si>
  <si>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</si>
  <si>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</si>
  <si>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</si>
  <si>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</si>
  <si>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</si>
  <si>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</si>
  <si>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</si>
  <si>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</si>
  <si>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</si>
  <si>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</si>
  <si>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</si>
  <si>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</si>
  <si>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</si>
  <si>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</si>
  <si>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</si>
  <si>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</si>
  <si>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</si>
  <si>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</si>
  <si>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</si>
  <si>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</si>
  <si>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</si>
  <si>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</si>
  <si>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</si>
  <si>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</si>
  <si>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</si>
  <si>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</si>
  <si>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</si>
  <si>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</si>
  <si>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</si>
  <si>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</si>
  <si>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</si>
  <si>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</si>
  <si>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</si>
  <si>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</si>
  <si>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</si>
  <si>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</si>
  <si>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</si>
  <si>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</si>
  <si>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</si>
  <si>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</si>
  <si>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</si>
  <si>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</si>
  <si>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</si>
  <si>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</si>
  <si>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</si>
  <si>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</si>
  <si>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</si>
  <si>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</si>
  <si>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</si>
  <si>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</si>
  <si>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</si>
  <si>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</si>
  <si>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</si>
  <si>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</si>
  <si>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</si>
  <si>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</si>
  <si>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</si>
  <si>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</si>
  <si>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</si>
  <si>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</si>
  <si>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</si>
  <si>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</si>
  <si>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</si>
  <si>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</si>
  <si>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</si>
  <si>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</si>
  <si>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</si>
  <si>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</si>
  <si>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</si>
  <si>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</si>
  <si>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</si>
  <si>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</si>
  <si>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</si>
  <si>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</si>
  <si>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</si>
  <si>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</si>
  <si>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</si>
  <si>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</si>
  <si>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</si>
  <si>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</si>
  <si>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</si>
  <si>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</si>
  <si>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</si>
  <si>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</si>
  <si>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</si>
  <si>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</si>
  <si>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</si>
  <si>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</si>
  <si>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</si>
  <si>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</si>
  <si>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</si>
  <si>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</si>
  <si>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</si>
  <si>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</si>
  <si>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</si>
  <si>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</si>
  <si>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</si>
  <si>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</si>
  <si>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</si>
  <si>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</si>
  <si>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</si>
  <si>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</si>
  <si>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</si>
  <si>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</si>
  <si>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</si>
  <si>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</si>
  <si>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</si>
  <si>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</si>
  <si>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</si>
  <si>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</si>
  <si>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</si>
  <si>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</si>
  <si>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</si>
  <si>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</si>
  <si>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</si>
  <si>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</si>
  <si>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</si>
  <si>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</si>
  <si>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</si>
  <si>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</si>
  <si>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</si>
  <si>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</si>
  <si>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</si>
  <si>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</si>
  <si>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</si>
  <si>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</si>
  <si>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</si>
  <si>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</si>
  <si>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</si>
  <si>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</si>
  <si>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</si>
  <si>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</si>
  <si>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</si>
  <si>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</si>
  <si>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</si>
  <si>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</si>
  <si>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</si>
  <si>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</si>
  <si>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</si>
  <si>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</si>
  <si>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</si>
  <si>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</si>
  <si>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</si>
  <si>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</si>
  <si>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</si>
  <si>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</si>
  <si>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</si>
  <si>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</si>
  <si>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</si>
  <si>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</si>
  <si>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</si>
  <si>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</si>
  <si>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</si>
  <si>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</si>
  <si>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</si>
  <si>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</si>
  <si>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</si>
  <si>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</si>
  <si>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</si>
  <si>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</si>
  <si>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</si>
  <si>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</si>
  <si>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</si>
  <si>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</si>
  <si>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</si>
  <si>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</si>
  <si>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</si>
  <si>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</si>
  <si>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</si>
  <si>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</si>
  <si>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</si>
  <si>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</si>
  <si>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</si>
  <si>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</si>
  <si>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</si>
  <si>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</si>
  <si>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</si>
  <si>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</si>
  <si>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</si>
  <si>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</si>
  <si>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</si>
  <si>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</si>
  <si>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</si>
  <si>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</si>
  <si>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</si>
  <si>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</si>
  <si>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</si>
  <si>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</si>
  <si>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</si>
  <si>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</si>
  <si>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</si>
  <si>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</si>
  <si>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</si>
  <si>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</si>
  <si>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</si>
  <si>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</si>
  <si>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</si>
  <si>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</si>
  <si>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</si>
  <si>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</si>
  <si>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</si>
  <si>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</si>
  <si>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</si>
  <si>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</si>
  <si>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</si>
  <si>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</si>
  <si>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</si>
  <si>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</si>
  <si>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</si>
  <si>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</si>
  <si>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</si>
  <si>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</si>
  <si>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</si>
  <si>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</si>
  <si>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</si>
  <si>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</si>
  <si>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</si>
  <si>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</si>
  <si>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</si>
  <si>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</si>
  <si>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</si>
  <si>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</si>
  <si>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</si>
  <si>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</si>
  <si>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</si>
  <si>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</si>
  <si>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</si>
  <si>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</si>
  <si>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</si>
  <si>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</si>
  <si>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</si>
  <si>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</si>
  <si>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</si>
  <si>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</si>
  <si>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</si>
  <si>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</si>
  <si>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</si>
  <si>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</si>
  <si>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</si>
  <si>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</si>
  <si>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</si>
  <si>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</si>
  <si>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</si>
  <si>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</si>
  <si>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</si>
  <si>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</si>
  <si>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</si>
  <si>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</si>
  <si>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</si>
  <si>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</si>
  <si>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</si>
  <si>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</si>
  <si>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</si>
  <si>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</si>
  <si>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</si>
  <si>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</si>
  <si>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</si>
  <si>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</si>
  <si>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</si>
  <si>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</si>
  <si>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</si>
  <si>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</si>
  <si>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</si>
  <si>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</si>
  <si>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</si>
  <si>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</si>
  <si>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</si>
  <si>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</si>
  <si>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</si>
  <si>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</si>
  <si>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</si>
  <si>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</si>
  <si>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</si>
  <si>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</si>
  <si>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</si>
  <si>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</si>
  <si>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</si>
  <si>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</si>
  <si>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</si>
  <si>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</si>
  <si>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</si>
  <si>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</si>
  <si>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</si>
  <si>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</si>
  <si>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</si>
  <si>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</si>
  <si>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</si>
  <si>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</si>
  <si>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</si>
  <si>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</si>
  <si>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</si>
  <si>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</si>
  <si>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</si>
  <si>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</si>
  <si>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</si>
  <si>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</si>
  <si>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</si>
  <si>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</si>
  <si>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</si>
  <si>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</si>
  <si>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</si>
  <si>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</si>
  <si>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</si>
  <si>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</si>
  <si>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</si>
  <si>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</si>
  <si>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</si>
  <si>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</si>
  <si>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</si>
  <si>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</si>
  <si>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</si>
  <si>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</si>
  <si>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</si>
  <si>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</si>
  <si>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</si>
  <si>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</si>
  <si>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</si>
  <si>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</si>
  <si>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</si>
  <si>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</si>
  <si>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</si>
  <si>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</si>
  <si>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</si>
  <si>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</si>
  <si>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</si>
  <si>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</si>
  <si>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</si>
  <si>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</si>
  <si>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</si>
  <si>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</si>
  <si>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</si>
  <si>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</si>
  <si>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</si>
  <si>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</si>
  <si>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</si>
  <si>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</si>
  <si>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</si>
  <si>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</si>
  <si>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</si>
  <si>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</si>
  <si>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</si>
  <si>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</si>
  <si>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</si>
  <si>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</si>
  <si>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</si>
  <si>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</si>
  <si>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</si>
  <si>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</si>
  <si>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</si>
  <si>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</si>
  <si>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</si>
  <si>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</si>
  <si>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</si>
  <si>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</si>
  <si>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</si>
  <si>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</si>
  <si>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</si>
  <si>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</si>
  <si>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</si>
  <si>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</si>
  <si>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</si>
  <si>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</si>
  <si>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</si>
  <si>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</si>
  <si>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</si>
  <si>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</si>
  <si>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</si>
  <si>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</si>
  <si>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</si>
  <si>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</si>
  <si>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</si>
  <si>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</si>
  <si>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</si>
  <si>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</si>
  <si>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</si>
  <si>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</si>
  <si>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</si>
  <si>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</si>
  <si>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</si>
  <si>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</si>
  <si>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</si>
  <si>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</si>
  <si>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</si>
  <si>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</si>
  <si>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</si>
  <si>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</si>
  <si>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</si>
  <si>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</si>
  <si>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</si>
  <si>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</si>
  <si>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</si>
  <si>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</si>
  <si>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</si>
  <si>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</si>
  <si>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</si>
  <si>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</si>
  <si>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</si>
  <si>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</si>
  <si>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</si>
  <si>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</si>
  <si>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</si>
  <si>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</si>
  <si>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</si>
  <si>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</si>
  <si>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</si>
  <si>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</si>
  <si>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</si>
  <si>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</si>
  <si>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</si>
  <si>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</si>
  <si>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</si>
  <si>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</si>
  <si>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</si>
  <si>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</si>
  <si>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</si>
  <si>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</si>
  <si>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</si>
  <si>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</si>
  <si>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</si>
  <si>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</si>
  <si>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</si>
  <si>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</si>
  <si>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</si>
  <si>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</si>
  <si>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</si>
  <si>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</si>
  <si>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</si>
  <si>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</si>
  <si>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</si>
  <si>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</si>
  <si>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</si>
  <si>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</si>
  <si>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</si>
  <si>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</si>
  <si>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</si>
  <si>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</si>
  <si>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</si>
  <si>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</si>
  <si>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</si>
  <si>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</si>
  <si>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</si>
  <si>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</si>
  <si>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</si>
  <si>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</si>
  <si>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</si>
  <si>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</si>
  <si>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</si>
  <si>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</si>
  <si>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</si>
  <si>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</si>
  <si>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</si>
  <si>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</si>
  <si>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</si>
  <si>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</si>
  <si>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</si>
  <si>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</si>
  <si>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</si>
  <si>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</si>
  <si>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</si>
  <si>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</si>
  <si>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</si>
  <si>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</si>
  <si>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</si>
  <si>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</si>
  <si>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</si>
  <si>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</si>
  <si>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</si>
  <si>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</si>
  <si>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</si>
  <si>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</si>
  <si>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</si>
  <si>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</si>
  <si>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</si>
  <si>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</si>
  <si>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</si>
  <si>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</si>
  <si>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</si>
  <si>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</si>
  <si>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</si>
  <si>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</si>
  <si>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</si>
  <si>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</si>
  <si>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</si>
  <si>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</si>
  <si>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</si>
  <si>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</si>
  <si>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</si>
  <si>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</si>
  <si>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</si>
  <si>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</si>
  <si>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</si>
  <si>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</si>
  <si>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</si>
  <si>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</si>
  <si>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</si>
  <si>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</si>
  <si>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</si>
  <si>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</si>
  <si>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</si>
  <si>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</si>
  <si>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</si>
  <si>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</si>
  <si>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</si>
  <si>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</si>
  <si>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</si>
  <si>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</si>
  <si>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</si>
  <si>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</si>
  <si>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</si>
  <si>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</si>
  <si>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</si>
  <si>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</si>
  <si>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</si>
  <si>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</si>
  <si>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</si>
  <si>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</si>
  <si>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</si>
  <si>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</si>
  <si>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</si>
  <si>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</si>
  <si>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</si>
  <si>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</si>
  <si>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</si>
  <si>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</si>
  <si>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</si>
  <si>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</si>
  <si>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</si>
  <si>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</si>
  <si>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</si>
  <si>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</si>
  <si>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</si>
  <si>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</si>
  <si>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</si>
  <si>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</si>
  <si>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</si>
  <si>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</si>
  <si>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</si>
  <si>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</si>
  <si>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</si>
  <si>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</si>
  <si>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</si>
  <si>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</si>
  <si>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</si>
  <si>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</si>
  <si>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</si>
  <si>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</si>
  <si>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</si>
  <si>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</si>
  <si>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</si>
  <si>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</si>
  <si>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</si>
  <si>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</si>
  <si>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</si>
  <si>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</si>
  <si>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</si>
  <si>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</si>
  <si>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</si>
  <si>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</si>
  <si>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</si>
  <si>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</si>
  <si>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</si>
  <si>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</si>
  <si>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</si>
  <si>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</si>
  <si>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</si>
  <si>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</si>
  <si>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</si>
  <si>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</si>
  <si>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</si>
  <si>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</si>
  <si>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</si>
  <si>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</si>
  <si>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</si>
  <si>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</si>
  <si>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</si>
  <si>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</si>
  <si>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</si>
  <si>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</si>
  <si>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</si>
  <si>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</si>
  <si>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</si>
  <si>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</si>
  <si>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</si>
  <si>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</si>
  <si>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</si>
  <si>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</si>
  <si>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</si>
  <si>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</si>
  <si>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</si>
  <si>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</si>
  <si>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</si>
  <si>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</si>
  <si>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</si>
  <si>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</si>
  <si>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</si>
  <si>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</si>
  <si>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</si>
  <si>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</si>
  <si>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</si>
  <si>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</si>
  <si>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</si>
  <si>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</si>
  <si>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</si>
  <si>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</si>
  <si>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</si>
  <si>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</si>
  <si>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</si>
  <si>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</si>
  <si>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</si>
  <si>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</si>
  <si>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</si>
  <si>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</si>
  <si>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</si>
  <si>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</si>
  <si>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</si>
  <si>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</si>
  <si>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</si>
  <si>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</si>
  <si>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</si>
  <si>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</si>
  <si>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</si>
  <si>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</si>
  <si>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</si>
  <si>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</si>
  <si>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</si>
  <si>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</si>
  <si>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</si>
  <si>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</si>
  <si>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</si>
  <si>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</si>
  <si>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</si>
  <si>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</si>
  <si>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</si>
  <si>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</si>
  <si>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</si>
  <si>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</si>
  <si>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</si>
  <si>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</si>
  <si>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</si>
  <si>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</si>
  <si>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</si>
  <si>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</si>
  <si>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</si>
  <si>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</si>
  <si>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</si>
  <si>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</si>
  <si>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</si>
  <si>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</si>
  <si>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</si>
  <si>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</si>
  <si>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</si>
  <si>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</si>
  <si>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</si>
  <si>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</si>
  <si>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</si>
  <si>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</si>
  <si>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</si>
  <si>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</si>
  <si>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</si>
  <si>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</si>
  <si>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</si>
  <si>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</si>
  <si>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</si>
  <si>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</si>
  <si>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</si>
  <si>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</si>
  <si>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</si>
  <si>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</si>
  <si>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</si>
  <si>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</si>
  <si>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</si>
  <si>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</si>
  <si>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</si>
  <si>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</si>
  <si>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</si>
  <si>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</si>
  <si>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</si>
  <si>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</si>
  <si>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</si>
  <si>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</si>
  <si>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</si>
  <si>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</si>
  <si>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</si>
  <si>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</si>
  <si>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</si>
  <si>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</si>
  <si>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</si>
  <si>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</si>
  <si>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</si>
  <si>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</si>
  <si>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</si>
  <si>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</si>
  <si>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</si>
  <si>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</si>
  <si>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</si>
  <si>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</si>
  <si>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</si>
  <si>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</si>
  <si>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</si>
  <si>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</si>
  <si>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</si>
  <si>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</si>
  <si>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</si>
  <si>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</si>
  <si>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</si>
  <si>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</si>
  <si>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</si>
  <si>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</si>
  <si>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</si>
  <si>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</si>
  <si>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</si>
  <si>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</si>
  <si>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</si>
  <si>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</si>
  <si>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</si>
  <si>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</si>
  <si>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</si>
  <si>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</si>
  <si>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</si>
  <si>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</si>
  <si>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</si>
  <si>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</si>
  <si>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</si>
  <si>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</si>
  <si>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</si>
  <si>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</si>
  <si>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</si>
  <si>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</si>
  <si>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</si>
  <si>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</si>
  <si>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</si>
  <si>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</si>
  <si>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</si>
  <si>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</si>
  <si>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</si>
  <si>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</si>
  <si>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</si>
  <si>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</si>
  <si>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</si>
  <si>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</si>
  <si>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</si>
  <si>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</si>
  <si>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</si>
  <si>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</si>
  <si>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</si>
  <si>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</si>
  <si>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</si>
  <si>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</si>
  <si>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</si>
  <si>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</si>
  <si>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</si>
  <si>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</si>
  <si>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</si>
  <si>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</si>
  <si>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</si>
  <si>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</si>
  <si>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</si>
  <si>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</si>
  <si>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</si>
  <si>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</si>
  <si>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</si>
  <si>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</si>
  <si>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</si>
  <si>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</si>
  <si>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</si>
  <si>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</si>
  <si>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</si>
  <si>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</si>
  <si>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</si>
  <si>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</si>
  <si>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</si>
  <si>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</si>
  <si>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</si>
  <si>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</si>
  <si>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</si>
  <si>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</si>
  <si>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</si>
  <si>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</si>
  <si>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</si>
  <si>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</si>
  <si>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</si>
  <si>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</si>
  <si>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</si>
  <si>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</si>
  <si>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</si>
  <si>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</si>
  <si>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</si>
  <si>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</si>
  <si>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</si>
  <si>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</si>
  <si>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</si>
  <si>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</si>
  <si>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</si>
  <si>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</si>
  <si>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</si>
  <si>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</si>
  <si>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</si>
  <si>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</si>
  <si>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</si>
  <si>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</si>
  <si>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</si>
  <si>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</si>
  <si>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</si>
  <si>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</si>
  <si>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</si>
  <si>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</si>
  <si>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</si>
  <si>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</si>
  <si>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</si>
  <si>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</si>
  <si>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</si>
  <si>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</si>
  <si>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</si>
  <si>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</si>
  <si>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</si>
  <si>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</si>
  <si>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</si>
  <si>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</si>
  <si>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</si>
  <si>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</si>
  <si>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</si>
  <si>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</si>
  <si>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</si>
  <si>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</si>
  <si>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</si>
  <si>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</si>
  <si>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</si>
  <si>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</si>
  <si>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</si>
  <si>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</si>
  <si>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</si>
  <si>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</si>
  <si>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</si>
  <si>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</si>
  <si>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</si>
  <si>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</si>
  <si>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</si>
  <si>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</si>
  <si>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</si>
  <si>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</si>
  <si>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</si>
  <si>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</si>
  <si>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</si>
  <si>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</si>
  <si>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</si>
  <si>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</si>
  <si>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</si>
  <si>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</si>
  <si>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</si>
  <si>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</si>
  <si>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</si>
  <si>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</si>
  <si>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</si>
  <si>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</si>
  <si>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</si>
  <si>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</si>
  <si>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</si>
  <si>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</si>
  <si>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</si>
  <si>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</si>
  <si>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</si>
  <si>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</si>
  <si>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</si>
  <si>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</si>
  <si>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</si>
  <si>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</si>
  <si>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</si>
  <si>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</si>
  <si>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</si>
  <si>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</si>
  <si>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</si>
  <si>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</si>
  <si>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</si>
  <si>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</si>
  <si>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</si>
  <si>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</si>
  <si>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</si>
  <si>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</si>
  <si>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</si>
  <si>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</si>
  <si>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</si>
  <si>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</si>
  <si>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</si>
  <si>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</si>
  <si>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</si>
  <si>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</si>
  <si>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</si>
  <si>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</si>
  <si>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</si>
  <si>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</si>
  <si>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</si>
  <si>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</si>
  <si>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</si>
  <si>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</si>
  <si>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</si>
  <si>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</si>
  <si>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</si>
  <si>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</si>
  <si>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</si>
  <si>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</si>
  <si>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</si>
  <si>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</si>
  <si>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</si>
  <si>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</si>
  <si>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</si>
  <si>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</si>
  <si>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</si>
  <si>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</si>
  <si>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</si>
  <si>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</si>
  <si>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</si>
  <si>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</si>
  <si>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</si>
  <si>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</si>
  <si>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</si>
  <si>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</si>
  <si>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</si>
  <si>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</si>
  <si>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</si>
  <si>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</si>
  <si>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</si>
  <si>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</si>
  <si>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</si>
  <si>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</si>
  <si>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</si>
  <si>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</si>
  <si>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</si>
  <si>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</si>
  <si>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</si>
  <si>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</si>
  <si>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</si>
  <si>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</si>
  <si>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</si>
  <si>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</si>
  <si>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</si>
  <si>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</si>
  <si>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</si>
  <si>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</si>
  <si>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</si>
  <si>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</si>
  <si>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</si>
  <si>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</si>
  <si>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</si>
  <si>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</si>
  <si>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</si>
  <si>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</si>
  <si>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</si>
  <si>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</si>
  <si>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</si>
  <si>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</si>
  <si>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</si>
  <si>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</si>
  <si>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</si>
  <si>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</si>
  <si>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</si>
  <si>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</si>
  <si>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</si>
  <si>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</si>
  <si>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</si>
  <si>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</si>
  <si>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</si>
  <si>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</si>
  <si>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</si>
  <si>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</si>
  <si>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</si>
  <si>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</si>
  <si>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</si>
  <si>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</si>
  <si>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</si>
  <si>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</si>
  <si>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</si>
  <si>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</si>
  <si>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</si>
  <si>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</si>
  <si>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</si>
  <si>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</si>
  <si>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</si>
  <si>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</si>
  <si>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</si>
  <si>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</si>
  <si>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</si>
  <si>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</si>
  <si>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</si>
  <si>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</si>
  <si>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</si>
  <si>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</si>
  <si>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</si>
  <si>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</si>
  <si>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</si>
  <si>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</si>
  <si>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</si>
  <si>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</si>
  <si>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</si>
  <si>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</si>
  <si>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</si>
  <si>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</si>
  <si>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</si>
  <si>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</si>
  <si>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</si>
  <si>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</si>
  <si>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</si>
  <si>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</si>
  <si>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</si>
  <si>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</si>
  <si>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</si>
  <si>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</si>
  <si>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</si>
  <si>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</si>
  <si>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</si>
  <si>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</si>
  <si>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</si>
  <si>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</si>
  <si>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</si>
  <si>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</si>
  <si>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</si>
  <si>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</si>
  <si>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</si>
  <si>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</si>
  <si>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</si>
  <si>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</si>
  <si>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</si>
  <si>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</si>
  <si>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</si>
  <si>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</si>
  <si>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</si>
  <si>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</si>
  <si>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</si>
  <si>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</si>
  <si>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</si>
  <si>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</si>
  <si>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</si>
  <si>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</si>
  <si>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</si>
  <si>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</si>
  <si>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</si>
  <si>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</si>
  <si>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</si>
  <si>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</si>
  <si>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</si>
  <si>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</si>
  <si>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</si>
  <si>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</si>
  <si>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</si>
  <si>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</si>
  <si>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</si>
  <si>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</si>
  <si>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</si>
  <si>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</si>
  <si>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</si>
  <si>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</si>
  <si>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</si>
  <si>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</si>
  <si>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</si>
  <si>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</si>
  <si>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</si>
  <si>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</si>
  <si>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</si>
  <si>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</si>
  <si>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</si>
  <si>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</si>
  <si>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</si>
  <si>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</si>
  <si>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</si>
  <si>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</si>
  <si>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</si>
  <si>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</si>
  <si>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</si>
  <si>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</si>
  <si>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</si>
  <si>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</si>
  <si>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</si>
  <si>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</si>
  <si>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</si>
  <si>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</si>
  <si>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</si>
  <si>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</si>
  <si>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</si>
  <si>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</si>
  <si>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</si>
  <si>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</si>
  <si>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</si>
  <si>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</si>
  <si>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</si>
  <si>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</si>
  <si>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</si>
  <si>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</si>
  <si>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</si>
  <si>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</si>
  <si>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</si>
  <si>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</si>
  <si>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</si>
  <si>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</si>
  <si>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</si>
  <si>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</si>
  <si>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</si>
  <si>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</si>
  <si>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</si>
  <si>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</si>
  <si>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</si>
  <si>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</si>
  <si>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</si>
  <si>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</si>
  <si>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</si>
  <si>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</si>
  <si>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</si>
  <si>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</si>
  <si>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</si>
  <si>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</si>
  <si>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</si>
  <si>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</si>
  <si>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</si>
  <si>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</si>
  <si>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</si>
  <si>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</si>
  <si>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</si>
  <si>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</si>
  <si>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</si>
  <si>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</si>
  <si>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</si>
  <si>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</si>
  <si>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</si>
  <si>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</si>
  <si>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</si>
  <si>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</si>
  <si>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</si>
  <si>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</si>
  <si>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</si>
  <si>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</si>
  <si>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</si>
  <si>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</si>
  <si>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</si>
  <si>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</si>
  <si>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</si>
  <si>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</si>
  <si>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</si>
  <si>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</si>
  <si>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</si>
  <si>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</si>
  <si>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</si>
  <si>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</si>
  <si>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</si>
  <si>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</si>
  <si>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</si>
  <si>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</si>
  <si>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</si>
  <si>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</si>
  <si>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</si>
  <si>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</si>
  <si>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</si>
  <si>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</si>
  <si>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</si>
  <si>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</si>
  <si>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</si>
  <si>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</si>
  <si>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</si>
  <si>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</si>
  <si>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</si>
  <si>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</si>
  <si>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</si>
  <si>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</si>
  <si>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</si>
  <si>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</si>
  <si>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</si>
  <si>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</si>
  <si>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</si>
  <si>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</si>
  <si>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</si>
  <si>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</si>
  <si>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</si>
  <si>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</si>
  <si>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</si>
  <si>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</si>
  <si>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</si>
  <si>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</si>
  <si>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</si>
  <si>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</si>
  <si>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</si>
  <si>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</si>
  <si>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</si>
  <si>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</si>
  <si>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</si>
  <si>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</si>
  <si>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</si>
  <si>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</si>
  <si>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</si>
  <si>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</si>
  <si>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</si>
  <si>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</si>
  <si>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</si>
  <si>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</si>
  <si>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</si>
  <si>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</si>
  <si>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</si>
  <si>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</si>
  <si>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</si>
  <si>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</si>
  <si>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</si>
  <si>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</si>
  <si>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</si>
  <si>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</si>
  <si>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</si>
  <si>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</si>
  <si>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</si>
  <si>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</si>
  <si>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</si>
  <si>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</si>
  <si>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</si>
  <si>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</si>
  <si>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</si>
  <si>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</si>
  <si>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</si>
  <si>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</si>
  <si>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</si>
  <si>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</si>
  <si>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</si>
  <si>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</si>
  <si>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</si>
  <si>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</si>
  <si>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</si>
  <si>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</si>
  <si>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</si>
  <si>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</si>
  <si>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</si>
  <si>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</si>
  <si>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</si>
  <si>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</si>
  <si>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</si>
  <si>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</si>
  <si>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</si>
  <si>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</si>
  <si>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</si>
  <si>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</si>
  <si>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</si>
  <si>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</si>
  <si>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</si>
  <si>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</si>
  <si>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</si>
  <si>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</si>
  <si>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</si>
  <si>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</si>
  <si>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</si>
  <si>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</si>
  <si>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</si>
  <si>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</si>
  <si>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</si>
  <si>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</si>
  <si>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</si>
  <si>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</si>
  <si>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</si>
  <si>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</si>
  <si>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</si>
  <si>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</si>
  <si>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</si>
  <si>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</si>
  <si>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</si>
  <si>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</si>
  <si>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</si>
  <si>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</si>
  <si>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</si>
  <si>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</si>
  <si>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</si>
  <si>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</si>
  <si>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</si>
  <si>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</si>
  <si>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</si>
  <si>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</si>
  <si>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</si>
  <si>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</si>
  <si>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</si>
  <si>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</si>
  <si>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</si>
  <si>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</si>
  <si>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</si>
  <si>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</si>
  <si>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</si>
  <si>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</si>
  <si>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</si>
  <si>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</si>
  <si>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</si>
  <si>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</si>
  <si>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</si>
  <si>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</si>
  <si>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</si>
  <si>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</si>
  <si>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</si>
  <si>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</si>
  <si>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</si>
  <si>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</si>
  <si>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</si>
  <si>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</si>
  <si>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</si>
  <si>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</si>
  <si>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</si>
  <si>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</si>
  <si>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</si>
  <si>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</si>
  <si>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</si>
  <si>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</si>
  <si>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</si>
  <si>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</si>
  <si>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</si>
  <si>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</si>
  <si>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</si>
  <si>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</si>
  <si>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</si>
  <si>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</si>
  <si>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</si>
  <si>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</si>
  <si>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</si>
  <si>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</si>
  <si>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</si>
  <si>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</si>
  <si>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</si>
  <si>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</si>
  <si>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</si>
  <si>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</si>
  <si>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</si>
  <si>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</si>
  <si>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</si>
  <si>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</si>
  <si>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</si>
  <si>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</si>
  <si>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</si>
  <si>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</si>
  <si>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</si>
  <si>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</si>
  <si>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</si>
  <si>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</si>
  <si>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</si>
  <si>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</si>
  <si>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</si>
  <si>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</si>
  <si>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</si>
  <si>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</si>
  <si>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</si>
  <si>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</si>
  <si>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</si>
  <si>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</si>
  <si>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</si>
  <si>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</si>
  <si>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</si>
  <si>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</si>
  <si>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</si>
  <si>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</si>
  <si>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</si>
  <si>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</si>
  <si>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</si>
  <si>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</si>
  <si>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</si>
  <si>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</si>
  <si>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</si>
  <si>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</si>
  <si>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</si>
  <si>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</si>
  <si>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</si>
  <si>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</si>
  <si>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</si>
  <si>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</si>
  <si>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</si>
  <si>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</si>
  <si>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</si>
  <si>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</si>
  <si>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</si>
  <si>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</si>
  <si>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</si>
  <si>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</si>
  <si>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</si>
  <si>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</si>
  <si>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</si>
  <si>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</si>
  <si>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</si>
  <si>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</si>
  <si>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</si>
  <si>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</si>
  <si>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</si>
  <si>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</si>
  <si>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</si>
  <si>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</si>
  <si>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</si>
  <si>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</si>
  <si>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</si>
  <si>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</si>
  <si>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</si>
  <si>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</si>
  <si>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</si>
  <si>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</si>
  <si>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</si>
  <si>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</si>
  <si>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</si>
  <si>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</si>
  <si>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</si>
  <si>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</si>
  <si>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</si>
  <si>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</si>
  <si>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</si>
  <si>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</si>
  <si>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</si>
  <si>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</si>
  <si>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</si>
  <si>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</si>
  <si>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</si>
  <si>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</si>
  <si>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</si>
  <si>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</si>
  <si>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</si>
  <si>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</si>
  <si>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</si>
  <si>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</si>
  <si>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</si>
  <si>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</si>
  <si>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</si>
  <si>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</si>
  <si>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</si>
  <si>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</si>
  <si>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</si>
  <si>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</si>
  <si>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</si>
  <si>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</si>
  <si>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</si>
  <si>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</si>
  <si>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</si>
  <si>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</si>
  <si>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</si>
  <si>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</si>
  <si>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</si>
  <si>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</si>
  <si>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</si>
  <si>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</si>
  <si>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</si>
  <si>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</si>
  <si>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</si>
  <si>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</si>
  <si>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</si>
  <si>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</si>
  <si>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</si>
  <si>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</si>
  <si>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</si>
  <si>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</si>
  <si>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</si>
  <si>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</si>
  <si>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</si>
  <si>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</si>
  <si>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</si>
  <si>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</si>
  <si>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</si>
  <si>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</si>
  <si>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</si>
  <si>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</si>
  <si>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</si>
  <si>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</si>
  <si>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</si>
  <si>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</si>
  <si>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</si>
  <si>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</si>
  <si>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</si>
  <si>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</si>
  <si>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</si>
  <si>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</si>
  <si>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</si>
  <si>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</si>
  <si>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</si>
  <si>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</si>
  <si>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</si>
  <si>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</si>
  <si>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</si>
  <si>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</si>
  <si>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</si>
  <si>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</si>
  <si>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</si>
  <si>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</si>
  <si>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</si>
  <si>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</si>
  <si>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</si>
  <si>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</si>
  <si>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</si>
  <si>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</si>
  <si>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</si>
  <si>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</si>
  <si>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</si>
  <si>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</si>
  <si>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</si>
  <si>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</si>
  <si>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</si>
  <si>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</si>
  <si>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</si>
  <si>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</si>
  <si>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</si>
  <si>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</si>
  <si>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</si>
  <si>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</si>
  <si>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</si>
  <si>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</si>
  <si>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</si>
  <si>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</si>
  <si>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</si>
  <si>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</si>
  <si>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</si>
  <si>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</si>
  <si>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</si>
  <si>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</si>
  <si>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</si>
  <si>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</si>
  <si>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</si>
  <si>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</si>
  <si>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</si>
  <si>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</si>
  <si>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</si>
  <si>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</si>
  <si>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</si>
  <si>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</si>
  <si>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</si>
  <si>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</si>
  <si>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</si>
  <si>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</si>
  <si>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</si>
  <si>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</si>
  <si>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</si>
  <si>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</si>
  <si>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</si>
  <si>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</si>
  <si>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</si>
  <si>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</si>
  <si>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</si>
  <si>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</si>
  <si>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</si>
  <si>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</si>
  <si>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</si>
  <si>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</si>
  <si>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</si>
  <si>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</si>
  <si>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</si>
  <si>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</si>
  <si>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</si>
  <si>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</si>
  <si>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</si>
  <si>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</si>
  <si>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</si>
  <si>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</si>
  <si>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</si>
  <si>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</si>
  <si>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</si>
  <si>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</si>
  <si>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</si>
  <si>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</si>
  <si>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</si>
  <si>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</si>
  <si>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</si>
  <si>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</si>
  <si>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</si>
  <si>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</si>
  <si>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</si>
  <si>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</si>
  <si>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</si>
  <si>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</si>
  <si>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</si>
  <si>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</si>
  <si>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</si>
  <si>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</si>
  <si>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</si>
  <si>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</si>
  <si>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</si>
  <si>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</si>
  <si>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</si>
  <si>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</si>
  <si>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</si>
  <si>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</si>
  <si>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</si>
  <si>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</si>
  <si>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</si>
  <si>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</si>
  <si>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</si>
  <si>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</si>
  <si>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</si>
  <si>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</si>
  <si>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</si>
  <si>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</si>
  <si>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</si>
  <si>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</si>
  <si>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</si>
  <si>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</si>
  <si>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</si>
  <si>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</si>
  <si>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</si>
  <si>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</si>
  <si>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</si>
  <si>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</si>
  <si>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</si>
  <si>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</si>
  <si>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</si>
  <si>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</si>
  <si>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</si>
  <si>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</si>
  <si>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</si>
  <si>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</si>
  <si>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</si>
  <si>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</si>
  <si>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</si>
  <si>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</si>
  <si>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</si>
  <si>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</si>
  <si>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</si>
  <si>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</si>
  <si>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</si>
  <si>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</si>
  <si>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</si>
  <si>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</si>
  <si>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</si>
  <si>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</si>
  <si>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</si>
  <si>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</si>
  <si>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</si>
  <si>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</si>
  <si>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</si>
  <si>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</si>
  <si>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</si>
  <si>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</si>
  <si>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</si>
  <si>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</si>
  <si>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</si>
  <si>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</si>
  <si>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</si>
  <si>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</si>
  <si>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</si>
  <si>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</si>
  <si>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</si>
  <si>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</si>
  <si>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</si>
  <si>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</si>
  <si>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</si>
  <si>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</si>
  <si>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</si>
  <si>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</si>
  <si>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</si>
  <si>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</si>
  <si>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</si>
  <si>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</si>
  <si>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</si>
  <si>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</si>
  <si>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</si>
  <si>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</si>
  <si>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</si>
  <si>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</si>
  <si>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</si>
  <si>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</si>
  <si>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</si>
  <si>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</si>
  <si>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</si>
  <si>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</si>
  <si>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</si>
  <si>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</si>
  <si>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</si>
  <si>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</si>
  <si>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</si>
  <si>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</si>
  <si>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</si>
  <si>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</si>
  <si>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</si>
  <si>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</si>
  <si>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</si>
  <si>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</si>
  <si>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</si>
  <si>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</si>
  <si>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</si>
  <si>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</si>
  <si>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</si>
  <si>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</si>
  <si>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</si>
  <si>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</si>
  <si>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</si>
  <si>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</si>
  <si>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</si>
  <si>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</si>
  <si>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</si>
  <si>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</si>
  <si>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</si>
  <si>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</si>
  <si>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</si>
  <si>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</si>
  <si>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</si>
  <si>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</si>
  <si>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</si>
  <si>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</si>
  <si>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</si>
  <si>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</si>
  <si>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</si>
  <si>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</si>
  <si>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</si>
  <si>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</si>
  <si>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</si>
  <si>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</si>
  <si>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</si>
  <si>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</si>
  <si>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</si>
  <si>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</si>
  <si>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</si>
  <si>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</si>
  <si>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</si>
  <si>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</si>
  <si>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</si>
  <si>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</si>
  <si>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</si>
  <si>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</si>
  <si>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</si>
  <si>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</si>
  <si>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</si>
  <si>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</si>
  <si>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</si>
  <si>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</si>
  <si>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</si>
  <si>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</si>
  <si>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</si>
  <si>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</si>
  <si>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</si>
  <si>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</si>
  <si>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</si>
  <si>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</si>
  <si>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</si>
  <si>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</si>
  <si>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</si>
  <si>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</si>
  <si>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</si>
  <si>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</si>
  <si>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</si>
  <si>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</si>
  <si>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</si>
  <si>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</si>
  <si>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</si>
  <si>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</si>
  <si>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</si>
  <si>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</si>
  <si>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</si>
  <si>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</si>
  <si>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</si>
  <si>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</si>
  <si>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</si>
  <si>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</si>
  <si>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</si>
  <si>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</si>
  <si>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</si>
  <si>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</si>
  <si>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</si>
  <si>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</si>
  <si>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</si>
  <si>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</si>
  <si>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</si>
  <si>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</si>
  <si>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</si>
  <si>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</si>
  <si>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</si>
  <si>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</si>
  <si>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</si>
  <si>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</si>
  <si>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</si>
  <si>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</si>
  <si>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</si>
  <si>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</si>
  <si>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</si>
  <si>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</si>
  <si>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</si>
  <si>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</si>
  <si>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</si>
  <si>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</si>
  <si>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</si>
  <si>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</si>
  <si>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</si>
  <si>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</si>
  <si>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</si>
  <si>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</si>
  <si>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</si>
  <si>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</si>
  <si>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</si>
  <si>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</si>
  <si>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</si>
  <si>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</si>
  <si>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</si>
  <si>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</si>
  <si>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</si>
  <si>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</si>
  <si>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</si>
  <si>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</si>
  <si>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</si>
  <si>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</si>
  <si>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</si>
  <si>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</si>
  <si>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</si>
  <si>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</si>
  <si>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</si>
  <si>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</si>
  <si>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</si>
  <si>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</si>
  <si>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</si>
  <si>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</si>
  <si>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</si>
  <si>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</si>
  <si>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</si>
  <si>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</si>
  <si>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</si>
  <si>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</si>
  <si>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</si>
  <si>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</si>
  <si>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</si>
  <si>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</si>
  <si>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</si>
  <si>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</si>
  <si>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</si>
  <si>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</si>
  <si>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</si>
  <si>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</si>
  <si>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</si>
  <si>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</si>
  <si>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</si>
  <si>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</si>
  <si>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</si>
  <si>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</si>
  <si>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</si>
  <si>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</si>
  <si>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</si>
  <si>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</si>
  <si>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</si>
  <si>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</si>
  <si>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</si>
  <si>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</si>
  <si>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</si>
  <si>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</si>
  <si>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</si>
  <si>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</si>
  <si>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</si>
  <si>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</si>
  <si>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</si>
  <si>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</si>
  <si>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</si>
  <si>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</si>
  <si>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</si>
  <si>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</si>
  <si>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</si>
  <si>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</si>
  <si>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</si>
  <si>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</si>
  <si>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</si>
  <si>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</si>
  <si>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</si>
  <si>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</si>
  <si>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</si>
  <si>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</si>
  <si>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</si>
  <si>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</si>
  <si>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</si>
  <si>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</si>
  <si>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</si>
  <si>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</si>
  <si>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</si>
  <si>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</si>
  <si>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</si>
  <si>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</si>
  <si>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</si>
  <si>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</si>
  <si>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</si>
  <si>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</si>
  <si>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</si>
  <si>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</si>
  <si>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</si>
  <si>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</si>
  <si>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</si>
  <si>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</si>
  <si>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</si>
  <si>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</si>
  <si>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</si>
  <si>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</si>
  <si>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</si>
  <si>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</si>
  <si>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</si>
  <si>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</si>
  <si>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</si>
  <si>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</si>
  <si>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</si>
  <si>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</si>
  <si>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</si>
  <si>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</si>
  <si>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</si>
  <si>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</si>
  <si>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</si>
  <si>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</si>
  <si>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</si>
  <si>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</si>
  <si>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</si>
  <si>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</si>
  <si>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</si>
  <si>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</si>
  <si>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</si>
  <si>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</si>
  <si>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</si>
  <si>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</si>
  <si>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</si>
  <si>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</si>
  <si>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</si>
  <si>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</si>
  <si>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</si>
  <si>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</si>
  <si>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</si>
  <si>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</si>
  <si>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</si>
  <si>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</si>
  <si>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</si>
  <si>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</si>
  <si>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</si>
  <si>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</si>
  <si>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</si>
  <si>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</si>
  <si>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</si>
  <si>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</si>
  <si>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</si>
  <si>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</si>
  <si>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</si>
  <si>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</si>
  <si>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</si>
  <si>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</si>
  <si>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</si>
  <si>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</si>
  <si>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</si>
  <si>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</si>
  <si>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</si>
  <si>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</si>
  <si>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</si>
  <si>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</si>
  <si>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</si>
  <si>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</si>
  <si>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</si>
  <si>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</si>
  <si>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</si>
  <si>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</si>
  <si>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</si>
  <si>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</si>
  <si>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</si>
  <si>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</si>
  <si>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</si>
  <si>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</si>
  <si>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</si>
  <si>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</si>
  <si>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</si>
  <si>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</si>
  <si>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</si>
  <si>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</si>
  <si>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</si>
  <si>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</si>
  <si>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</si>
  <si>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</si>
  <si>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</si>
  <si>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</si>
  <si>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</si>
  <si>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</si>
  <si>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</si>
  <si>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</si>
  <si>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</si>
  <si>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</si>
  <si>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</si>
  <si>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</si>
  <si>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</si>
  <si>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</si>
  <si>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</si>
  <si>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</si>
  <si>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</si>
  <si>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</si>
  <si>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</si>
  <si>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</si>
  <si>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</si>
  <si>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</si>
  <si>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</si>
  <si>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</si>
  <si>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</si>
  <si>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</si>
  <si>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</si>
  <si>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</si>
  <si>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</si>
  <si>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</si>
  <si>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</si>
  <si>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</si>
  <si>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</si>
  <si>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</si>
  <si>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</si>
  <si>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</si>
  <si>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</si>
  <si>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</si>
  <si>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</si>
  <si>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</si>
  <si>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</si>
  <si>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</si>
  <si>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</si>
  <si>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</si>
  <si>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</si>
  <si>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</si>
  <si>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</si>
  <si>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</si>
  <si>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</si>
  <si>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</si>
  <si>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</si>
  <si>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</si>
  <si>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</si>
  <si>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</si>
  <si>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</si>
  <si>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</si>
  <si>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</si>
  <si>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</si>
  <si>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</si>
  <si>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</si>
  <si>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</si>
  <si>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</si>
  <si>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</si>
  <si>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</si>
  <si>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</si>
  <si>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</si>
  <si>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</si>
  <si>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</si>
  <si>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</si>
  <si>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</si>
  <si>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</si>
  <si>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</si>
  <si>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</si>
  <si>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</si>
  <si>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</si>
  <si>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</si>
  <si>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</si>
  <si>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</si>
  <si>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</si>
  <si>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</si>
  <si>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</si>
  <si>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</si>
  <si>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</si>
  <si>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</si>
  <si>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</si>
  <si>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</si>
  <si>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</si>
  <si>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</si>
  <si>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</si>
  <si>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</si>
  <si>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</si>
  <si>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</si>
  <si>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</si>
  <si>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</si>
  <si>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</si>
  <si>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</si>
  <si>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</si>
  <si>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</si>
  <si>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</si>
  <si>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</si>
  <si>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</si>
  <si>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</si>
  <si>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</si>
  <si>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</si>
  <si>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</si>
  <si>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</si>
  <si>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</si>
  <si>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</si>
  <si>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</si>
  <si>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</si>
  <si>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</si>
  <si>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</si>
  <si>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</si>
  <si>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</si>
  <si>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</si>
  <si>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</si>
  <si>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</si>
  <si>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</si>
  <si>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</si>
  <si>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</si>
  <si>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</si>
  <si>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</si>
  <si>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</si>
  <si>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</si>
  <si>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</si>
  <si>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</si>
  <si>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</si>
  <si>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</si>
  <si>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</si>
  <si>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</si>
  <si>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</si>
  <si>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</si>
  <si>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</si>
  <si>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</si>
  <si>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</si>
  <si>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</si>
  <si>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</si>
  <si>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</si>
  <si>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</si>
  <si>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</si>
  <si>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</si>
  <si>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</si>
  <si>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</si>
  <si>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</si>
  <si>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</si>
  <si>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</si>
  <si>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</si>
  <si>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</si>
  <si>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</si>
  <si>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</si>
  <si>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</si>
  <si>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</si>
  <si>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</si>
  <si>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</si>
  <si>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</si>
  <si>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</si>
  <si>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</si>
  <si>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</si>
  <si>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</si>
  <si>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</si>
  <si>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</si>
  <si>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</si>
  <si>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</si>
  <si>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</si>
  <si>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</si>
  <si>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</si>
  <si>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</si>
  <si>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</si>
  <si>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</si>
  <si>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</si>
  <si>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</si>
  <si>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</si>
  <si>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</si>
  <si>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</si>
  <si>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</si>
  <si>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</si>
  <si>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</si>
  <si>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</si>
  <si>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</si>
  <si>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</si>
  <si>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</si>
  <si>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</si>
  <si>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</si>
  <si>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</si>
  <si>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</si>
  <si>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</si>
  <si>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</si>
  <si>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</si>
  <si>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</si>
  <si>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</si>
  <si>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</si>
  <si>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</si>
  <si>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</si>
  <si>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</si>
  <si>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</si>
  <si>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</si>
  <si>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</si>
  <si>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</si>
  <si>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</si>
  <si>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</si>
  <si>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</si>
  <si>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</si>
  <si>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</si>
  <si>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</si>
  <si>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</si>
  <si>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</si>
  <si>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</si>
  <si>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</si>
  <si>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</si>
  <si>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</si>
  <si>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</si>
  <si>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</si>
  <si>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</si>
  <si>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</si>
  <si>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</si>
  <si>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</si>
  <si>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</si>
  <si>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</si>
  <si>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</si>
  <si>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</si>
  <si>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</si>
  <si>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</si>
  <si>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</si>
  <si>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</si>
  <si>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</si>
  <si>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</si>
  <si>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</si>
  <si>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</si>
  <si>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</si>
  <si>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</si>
  <si>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</si>
  <si>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</si>
  <si>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</si>
  <si>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</si>
  <si>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</si>
  <si>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</si>
  <si>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</si>
  <si>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</si>
  <si>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</si>
  <si>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</si>
  <si>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</si>
  <si>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</si>
  <si>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</si>
  <si>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</si>
  <si>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</si>
  <si>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</si>
  <si>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</si>
  <si>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</si>
  <si>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</si>
  <si>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</si>
  <si>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</si>
  <si>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</si>
  <si>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</si>
  <si>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</si>
  <si>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</si>
  <si>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</si>
  <si>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</si>
  <si>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</si>
  <si>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</si>
  <si>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</si>
  <si>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</si>
  <si>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</si>
  <si>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</si>
  <si>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</si>
  <si>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</si>
  <si>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</si>
  <si>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</si>
  <si>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</si>
  <si>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</si>
  <si>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</si>
  <si>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</si>
  <si>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</si>
  <si>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</si>
  <si>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</si>
  <si>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</si>
  <si>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</si>
  <si>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</si>
  <si>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</si>
  <si>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</si>
  <si>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</si>
  <si>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</si>
  <si>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</si>
  <si>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</si>
  <si>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</si>
  <si>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</si>
  <si>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</si>
  <si>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</si>
  <si>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</si>
  <si>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</si>
  <si>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</si>
  <si>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</si>
  <si>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</si>
  <si>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</si>
  <si>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</si>
  <si>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</si>
  <si>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</si>
  <si>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</si>
  <si>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</si>
  <si>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</si>
  <si>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</si>
  <si>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</si>
  <si>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</si>
  <si>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</si>
  <si>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</si>
  <si>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</si>
  <si>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</si>
  <si>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</si>
  <si>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</si>
  <si>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</si>
  <si>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</si>
  <si>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</si>
  <si>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</si>
  <si>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</si>
  <si>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</si>
  <si>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</si>
  <si>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</si>
  <si>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</si>
  <si>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</si>
  <si>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</si>
  <si>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</si>
  <si>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</si>
  <si>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</si>
  <si>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</si>
  <si>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</si>
  <si>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</si>
  <si>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</si>
  <si>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</si>
  <si>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</si>
  <si>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</si>
  <si>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</si>
  <si>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</si>
  <si>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</si>
  <si>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</si>
  <si>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</si>
  <si>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</si>
  <si>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</si>
  <si>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</si>
  <si>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</si>
  <si>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</si>
  <si>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</si>
  <si>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</si>
  <si>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</si>
  <si>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</si>
  <si>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</si>
  <si>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</si>
  <si>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</si>
  <si>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</si>
  <si>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</si>
  <si>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</si>
  <si>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</si>
  <si>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</si>
  <si>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</si>
  <si>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</si>
  <si>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</si>
  <si>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</si>
  <si>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</si>
  <si>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</si>
  <si>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</si>
  <si>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</si>
  <si>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</si>
  <si>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</si>
  <si>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</si>
  <si>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</si>
  <si>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</si>
  <si>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</si>
  <si>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</si>
  <si>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</si>
  <si>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</si>
  <si>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</si>
  <si>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</si>
  <si>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</si>
  <si>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</si>
  <si>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</si>
  <si>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</si>
  <si>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</si>
  <si>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</si>
  <si>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</si>
  <si>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</si>
  <si>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</si>
  <si>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</si>
  <si>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</si>
  <si>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</si>
  <si>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</si>
  <si>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</si>
  <si>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</si>
  <si>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</si>
  <si>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</si>
  <si>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</si>
  <si>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</si>
  <si>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</si>
  <si>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</si>
  <si>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</si>
  <si>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</si>
  <si>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</si>
  <si>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</si>
  <si>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</si>
  <si>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</si>
  <si>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</si>
  <si>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</si>
  <si>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</si>
  <si>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</si>
  <si>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</si>
  <si>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</si>
  <si>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</si>
  <si>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</si>
  <si>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</si>
  <si>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</si>
  <si>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</si>
  <si>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</si>
  <si>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</si>
  <si>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</si>
  <si>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</si>
  <si>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</si>
  <si>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</si>
  <si>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</si>
  <si>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</si>
  <si>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</si>
  <si>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</si>
  <si>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</si>
  <si>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</si>
  <si>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</si>
  <si>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</si>
  <si>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</si>
  <si>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</si>
  <si>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</si>
  <si>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</si>
  <si>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</si>
  <si>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</si>
  <si>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</si>
  <si>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</si>
  <si>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</si>
  <si>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</si>
  <si>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</si>
  <si>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</si>
  <si>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</si>
  <si>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</si>
  <si>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</si>
  <si>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</si>
  <si>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</si>
  <si>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</si>
  <si>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</si>
  <si>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</si>
  <si>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</si>
  <si>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</si>
  <si>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</si>
  <si>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</si>
  <si>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</si>
  <si>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</si>
  <si>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</si>
  <si>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</si>
  <si>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</si>
  <si>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</si>
  <si>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</si>
  <si>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</si>
  <si>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</si>
  <si>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</si>
  <si>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</si>
  <si>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</si>
  <si>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</si>
  <si>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</si>
  <si>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</si>
  <si>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</si>
  <si>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</si>
  <si>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</si>
  <si>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</si>
  <si>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</si>
  <si>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</si>
  <si>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</si>
  <si>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</si>
  <si>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</si>
  <si>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</si>
  <si>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</si>
  <si>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</si>
  <si>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</si>
  <si>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</si>
  <si>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</si>
  <si>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</si>
  <si>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</si>
  <si>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</si>
  <si>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</si>
  <si>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</si>
  <si>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</si>
  <si>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</si>
  <si>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</si>
  <si>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</si>
  <si>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</si>
  <si>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</si>
  <si>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</si>
  <si>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</si>
  <si>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</si>
  <si>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</si>
  <si>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</si>
  <si>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</si>
  <si>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</si>
  <si>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</si>
  <si>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</si>
  <si>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</si>
  <si>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</si>
  <si>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</si>
  <si>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</si>
  <si>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</si>
  <si>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</si>
  <si>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</si>
  <si>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</si>
  <si>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</si>
  <si>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</si>
  <si>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</si>
  <si>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</si>
  <si>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</si>
  <si>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</si>
  <si>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</si>
  <si>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</si>
  <si>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</si>
  <si>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</si>
  <si>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</si>
  <si>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</si>
  <si>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</si>
  <si>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</si>
  <si>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</si>
  <si>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</si>
  <si>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</si>
  <si>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</si>
  <si>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</si>
  <si>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</si>
  <si>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</si>
  <si>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</si>
  <si>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</si>
  <si>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</si>
  <si>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</si>
  <si>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</si>
  <si>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</si>
  <si>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</si>
  <si>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</si>
  <si>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</si>
  <si>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</si>
  <si>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</si>
  <si>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</si>
  <si>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</si>
  <si>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</si>
  <si>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</si>
  <si>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</si>
  <si>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</si>
  <si>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</si>
  <si>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</si>
  <si>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</si>
  <si>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</si>
  <si>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</si>
  <si>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</si>
  <si>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</si>
  <si>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</si>
  <si>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</si>
  <si>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</si>
  <si>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</si>
  <si>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</si>
  <si>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</si>
  <si>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</si>
  <si>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</si>
  <si>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</si>
  <si>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</si>
  <si>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</si>
  <si>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</si>
  <si>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</si>
  <si>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</si>
  <si>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</si>
  <si>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</si>
  <si>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</si>
  <si>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</si>
  <si>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</si>
  <si>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</si>
  <si>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</si>
  <si>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</si>
  <si>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</si>
  <si>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</si>
  <si>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</si>
  <si>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</si>
  <si>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</si>
  <si>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</si>
  <si>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</si>
  <si>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</si>
  <si>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</si>
  <si>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</si>
  <si>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</si>
  <si>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</si>
  <si>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</si>
  <si>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</si>
  <si>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</si>
  <si>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</si>
  <si>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</si>
  <si>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</si>
  <si>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</si>
  <si>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</si>
  <si>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</si>
  <si>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</si>
  <si>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</si>
  <si>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</si>
  <si>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</si>
  <si>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</si>
  <si>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</si>
  <si>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</si>
  <si>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</si>
  <si>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</si>
  <si>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</si>
  <si>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</si>
  <si>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</si>
  <si>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</si>
  <si>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</si>
  <si>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</si>
  <si>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</si>
  <si>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</si>
  <si>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</si>
  <si>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</si>
  <si>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</si>
  <si>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</si>
  <si>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</si>
  <si>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</si>
  <si>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</si>
  <si>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</si>
  <si>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</si>
  <si>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</si>
  <si>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</si>
  <si>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</si>
  <si>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</si>
  <si>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</si>
  <si>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</si>
  <si>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</si>
  <si>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</si>
  <si>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</si>
  <si>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</si>
  <si>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</si>
  <si>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</si>
  <si>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</si>
  <si>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</si>
  <si>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</si>
  <si>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</si>
  <si>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</si>
  <si>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</si>
  <si>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</si>
  <si>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</si>
  <si>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</si>
  <si>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</si>
  <si>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</si>
  <si>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</si>
  <si>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</si>
  <si>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</si>
  <si>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</si>
  <si>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</si>
  <si>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</si>
  <si>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</si>
  <si>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</si>
  <si>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</si>
  <si>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</si>
  <si>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</si>
  <si>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</si>
  <si>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</si>
  <si>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</si>
  <si>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</si>
  <si>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</si>
  <si>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</si>
  <si>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</si>
  <si>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</si>
  <si>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</si>
  <si>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</si>
  <si>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</si>
  <si>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</si>
  <si>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</si>
  <si>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</si>
  <si>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</si>
  <si>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</si>
  <si>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</si>
  <si>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</si>
  <si>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</si>
  <si>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</si>
  <si>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</si>
  <si>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</si>
  <si>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</si>
  <si>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</si>
  <si>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</si>
  <si>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</si>
  <si>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</si>
  <si>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</si>
  <si>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</si>
  <si>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</si>
  <si>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</si>
  <si>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</si>
  <si>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</si>
  <si>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</si>
  <si>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</si>
  <si>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</si>
  <si>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</si>
  <si>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</si>
  <si>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</si>
  <si>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</si>
  <si>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</si>
  <si>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</si>
  <si>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</si>
  <si>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</si>
  <si>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</si>
  <si>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</si>
  <si>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</si>
  <si>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</si>
  <si>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</si>
  <si>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</si>
  <si>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</si>
  <si>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</si>
  <si>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</si>
  <si>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</si>
  <si>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</si>
  <si>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</si>
  <si>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</si>
  <si>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</si>
  <si>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</si>
  <si>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</si>
  <si>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</si>
  <si>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</si>
  <si>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</si>
  <si>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</si>
  <si>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</si>
  <si>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</si>
  <si>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</si>
  <si>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</si>
  <si>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</si>
  <si>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</si>
  <si>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</si>
  <si>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</si>
  <si>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</si>
  <si>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</si>
  <si>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</si>
  <si>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</si>
  <si>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</si>
  <si>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</si>
  <si>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</si>
  <si>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</si>
  <si>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</si>
  <si>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</si>
  <si>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</si>
  <si>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</si>
  <si>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</si>
  <si>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</si>
  <si>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</si>
  <si>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</si>
  <si>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</si>
  <si>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</si>
  <si>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</si>
  <si>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</si>
  <si>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</si>
  <si>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</si>
  <si>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</si>
  <si>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</si>
  <si>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</si>
  <si>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</si>
  <si>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</si>
  <si>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</si>
  <si>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</si>
  <si>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</si>
  <si>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</si>
  <si>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</si>
  <si>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</si>
  <si>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</si>
  <si>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</si>
  <si>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</si>
  <si>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</si>
  <si>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</si>
  <si>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</si>
  <si>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</si>
  <si>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</si>
  <si>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</si>
  <si>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</si>
  <si>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</si>
  <si>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</si>
  <si>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</si>
  <si>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</si>
  <si>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</si>
  <si>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</si>
  <si>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</si>
  <si>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</si>
  <si>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</si>
  <si>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</si>
  <si>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</si>
  <si>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</si>
  <si>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</si>
  <si>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</si>
  <si>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</si>
  <si>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</si>
  <si>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</si>
  <si>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</si>
  <si>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</si>
  <si>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</si>
  <si>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</si>
  <si>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</si>
  <si>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</si>
  <si>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</si>
  <si>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</si>
  <si>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</si>
  <si>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</si>
  <si>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</si>
  <si>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</si>
  <si>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</si>
  <si>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</si>
  <si>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</si>
  <si>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</si>
  <si>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</si>
  <si>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</si>
  <si>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</si>
  <si>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</si>
  <si>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</si>
  <si>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</si>
  <si>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</si>
  <si>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</si>
  <si>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</si>
  <si>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</si>
  <si>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</si>
  <si>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</si>
  <si>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</si>
  <si>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</si>
  <si>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</si>
  <si>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</si>
  <si>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</si>
  <si>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</si>
  <si>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</si>
  <si>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</si>
  <si>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</si>
  <si>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</si>
  <si>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</si>
  <si>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</si>
  <si>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</si>
  <si>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</si>
  <si>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</si>
  <si>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</si>
  <si>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</si>
  <si>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</si>
  <si>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</si>
  <si>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</si>
  <si>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</si>
  <si>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</si>
  <si>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</si>
  <si>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</si>
  <si>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</si>
  <si>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</si>
  <si>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</si>
  <si>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</si>
  <si>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</si>
  <si>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</si>
  <si>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</si>
  <si>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</si>
  <si>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</si>
  <si>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</si>
  <si>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</si>
  <si>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</si>
  <si>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</si>
  <si>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</si>
  <si>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</si>
  <si>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</si>
  <si>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</si>
  <si>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</si>
  <si>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</si>
  <si>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</si>
  <si>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</si>
  <si>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</si>
  <si>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</si>
  <si>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</si>
  <si>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</si>
  <si>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</si>
  <si>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</si>
  <si>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</si>
  <si>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</si>
  <si>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</si>
  <si>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</si>
  <si>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</si>
  <si>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</si>
  <si>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</si>
  <si>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</si>
  <si>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</si>
  <si>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</si>
  <si>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</si>
  <si>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</si>
  <si>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</si>
  <si>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</si>
  <si>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</si>
  <si>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</si>
  <si>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</si>
  <si>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</si>
  <si>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</si>
  <si>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</si>
  <si>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</si>
  <si>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</si>
  <si>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</si>
  <si>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</si>
  <si>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</si>
  <si>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</si>
  <si>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</si>
  <si>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</si>
  <si>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</si>
  <si>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</si>
  <si>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</si>
  <si>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</si>
  <si>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</si>
  <si>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</si>
  <si>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</si>
  <si>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</si>
  <si>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</si>
  <si>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</si>
  <si>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</si>
  <si>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</si>
  <si>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</si>
  <si>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</si>
  <si>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</si>
  <si>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</si>
  <si>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</si>
  <si>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</si>
  <si>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</si>
  <si>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</si>
  <si>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</si>
  <si>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</si>
  <si>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</si>
  <si>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</si>
  <si>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</si>
  <si>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</si>
  <si>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</si>
  <si>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</si>
  <si>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</si>
  <si>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</si>
  <si>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</si>
  <si>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</si>
  <si>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</si>
  <si>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</si>
  <si>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</si>
  <si>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</si>
  <si>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</si>
  <si>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</si>
  <si>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</si>
  <si>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</si>
  <si>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</si>
  <si>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</si>
  <si>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</si>
  <si>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</si>
  <si>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</si>
  <si>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</si>
  <si>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</si>
  <si>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</si>
  <si>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</si>
  <si>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</si>
  <si>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</si>
  <si>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</si>
  <si>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</si>
  <si>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</si>
  <si>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</si>
  <si>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</si>
  <si>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</si>
  <si>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</si>
  <si>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</si>
  <si>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</si>
  <si>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</si>
  <si>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</si>
  <si>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</si>
  <si>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</si>
  <si>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</si>
  <si>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</si>
  <si>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</si>
  <si>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</si>
  <si>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</si>
  <si>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</si>
  <si>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</si>
  <si>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</si>
  <si>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</si>
  <si>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</si>
  <si>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</si>
  <si>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</si>
  <si>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</si>
  <si>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</si>
  <si>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</si>
  <si>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</si>
  <si>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</si>
  <si>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</si>
  <si>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</si>
  <si>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</si>
  <si>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</si>
  <si>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</si>
  <si>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</si>
  <si>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</si>
  <si>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</si>
  <si>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</si>
  <si>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</si>
  <si>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</si>
  <si>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</si>
  <si>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</si>
  <si>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</si>
  <si>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</si>
  <si>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</si>
  <si>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</si>
  <si>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</si>
  <si>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</si>
  <si>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</si>
  <si>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</si>
  <si>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</si>
  <si>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</si>
  <si>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</si>
  <si>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</si>
  <si>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</si>
  <si>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</si>
  <si>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</si>
  <si>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</si>
  <si>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</si>
  <si>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</si>
  <si>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</si>
  <si>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</si>
  <si>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</si>
  <si>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</si>
  <si>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</si>
  <si>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</si>
  <si>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</si>
  <si>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</si>
  <si>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</si>
  <si>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</si>
  <si>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</si>
  <si>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</si>
  <si>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</si>
  <si>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</si>
  <si>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</si>
  <si>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</si>
  <si>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</si>
  <si>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</si>
  <si>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</si>
  <si>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</si>
  <si>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</si>
  <si>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</si>
  <si>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</si>
  <si>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</si>
  <si>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</si>
  <si>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</si>
  <si>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</si>
  <si>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</si>
  <si>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</si>
  <si>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</si>
  <si>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</si>
  <si>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</si>
  <si>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</si>
  <si>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</si>
  <si>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</si>
  <si>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</si>
  <si>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</si>
  <si>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</si>
  <si>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</si>
  <si>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</si>
  <si>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</si>
  <si>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</si>
  <si>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</si>
  <si>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</si>
  <si>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</si>
  <si>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</si>
  <si>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</si>
  <si>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</si>
  <si>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</si>
  <si>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</si>
  <si>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</si>
  <si>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</si>
  <si>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</si>
  <si>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</si>
  <si>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</si>
  <si>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</si>
  <si>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</si>
  <si>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</si>
  <si>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</si>
  <si>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</si>
  <si>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</si>
  <si>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</si>
  <si>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</si>
  <si>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</si>
  <si>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</si>
  <si>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</si>
  <si>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</si>
  <si>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</si>
  <si>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</si>
  <si>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</si>
  <si>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</si>
  <si>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</si>
  <si>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</si>
  <si>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</si>
  <si>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</si>
  <si>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</si>
  <si>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</si>
  <si>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</si>
  <si>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</si>
  <si>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</si>
  <si>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</si>
  <si>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</si>
  <si>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</si>
  <si>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</si>
  <si>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</si>
  <si>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</si>
  <si>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</si>
  <si>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</si>
  <si>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</si>
  <si>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</si>
  <si>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</si>
  <si>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</si>
  <si>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</si>
  <si>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</si>
  <si>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</si>
  <si>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</si>
  <si>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</si>
  <si>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</si>
  <si>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</si>
  <si>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</si>
  <si>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</si>
  <si>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</si>
  <si>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</si>
  <si>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</si>
  <si>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</si>
  <si>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</si>
  <si>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</si>
  <si>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</si>
  <si>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</si>
  <si>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</si>
  <si>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</si>
  <si>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</si>
  <si>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</si>
  <si>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</si>
  <si>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</si>
  <si>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</si>
  <si>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</si>
  <si>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</si>
  <si>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</si>
  <si>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</si>
  <si>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</si>
  <si>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</si>
  <si>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</si>
  <si>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</si>
  <si>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</si>
  <si>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</si>
  <si>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</si>
  <si>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</si>
  <si>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</si>
  <si>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</si>
  <si>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</si>
  <si>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</si>
  <si>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</si>
  <si>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</si>
  <si>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</si>
  <si>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</si>
  <si>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</si>
  <si>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</si>
  <si>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</si>
  <si>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</si>
  <si>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</si>
  <si>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</si>
  <si>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</si>
  <si>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</si>
  <si>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</si>
  <si>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</si>
  <si>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</si>
  <si>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</si>
  <si>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</si>
  <si>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</si>
  <si>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</si>
  <si>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</si>
  <si>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</si>
  <si>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</si>
  <si>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</si>
  <si>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</si>
  <si>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</si>
  <si>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</si>
  <si>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</si>
  <si>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</si>
  <si>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</si>
  <si>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</si>
  <si>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</si>
  <si>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</si>
  <si>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</si>
  <si>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</si>
  <si>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</si>
  <si>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</si>
  <si>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</si>
  <si>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</si>
  <si>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</si>
  <si>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</si>
  <si>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</si>
  <si>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</si>
  <si>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</si>
  <si>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</si>
  <si>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</si>
  <si>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</si>
  <si>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</si>
  <si>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</si>
  <si>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</si>
  <si>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</si>
  <si>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</si>
  <si>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</si>
  <si>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</si>
  <si>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</si>
  <si>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</si>
  <si>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</si>
  <si>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</si>
  <si>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</si>
  <si>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</si>
  <si>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</si>
  <si>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</si>
  <si>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</si>
  <si>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</si>
  <si>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</si>
  <si>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</si>
  <si>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</si>
  <si>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</si>
  <si>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</si>
  <si>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</si>
  <si>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</si>
  <si>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</si>
  <si>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</si>
  <si>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</si>
  <si>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</si>
  <si>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</si>
  <si>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</si>
  <si>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</si>
  <si>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</si>
  <si>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</si>
  <si>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</si>
  <si>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</si>
  <si>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</si>
  <si>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</si>
  <si>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</si>
  <si>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</si>
  <si>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</si>
  <si>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</si>
  <si>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</si>
  <si>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</si>
  <si>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</si>
  <si>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</si>
  <si>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</si>
  <si>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</si>
  <si>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</si>
  <si>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</si>
  <si>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</si>
  <si>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</si>
  <si>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</si>
  <si>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</si>
  <si>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</si>
  <si>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</si>
  <si>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</si>
  <si>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</si>
  <si>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</si>
  <si>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</si>
  <si>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</si>
  <si>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</si>
  <si>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</si>
  <si>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</si>
  <si>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</si>
  <si>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</si>
  <si>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</si>
  <si>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</si>
  <si>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</si>
  <si>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</si>
  <si>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</si>
  <si>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</si>
  <si>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</si>
  <si>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</si>
  <si>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</si>
  <si>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</si>
  <si>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</si>
  <si>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</si>
  <si>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</si>
  <si>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</si>
  <si>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</si>
  <si>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</si>
  <si>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</si>
  <si>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</si>
  <si>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</si>
  <si>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</si>
  <si>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</si>
  <si>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</si>
  <si>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</si>
  <si>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</si>
  <si>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</si>
  <si>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</si>
  <si>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</si>
  <si>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</si>
  <si>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</si>
  <si>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</si>
  <si>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</si>
  <si>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</si>
  <si>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</si>
  <si>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</si>
  <si>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</si>
  <si>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</si>
  <si>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</si>
  <si>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</si>
  <si>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</si>
  <si>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</si>
  <si>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</si>
  <si>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</si>
  <si>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</si>
  <si>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</si>
  <si>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</si>
  <si>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</si>
  <si>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</si>
  <si>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</si>
  <si>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</si>
  <si>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</si>
  <si>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</si>
  <si>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</si>
  <si>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</si>
  <si>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</si>
  <si>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</si>
  <si>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</si>
  <si>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</si>
  <si>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</si>
  <si>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</si>
  <si>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</si>
  <si>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</si>
  <si>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</si>
  <si>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</si>
  <si>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</si>
  <si>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</si>
  <si>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</si>
  <si>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</si>
  <si>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</si>
  <si>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</si>
  <si>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</si>
  <si>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</si>
  <si>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</si>
  <si>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</si>
  <si>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</si>
  <si>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</si>
  <si>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</si>
  <si>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</si>
  <si>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</si>
  <si>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</si>
  <si>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</si>
  <si>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</si>
  <si>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</si>
  <si>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</si>
  <si>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</si>
  <si>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</si>
  <si>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</si>
  <si>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</si>
  <si>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</si>
  <si>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</si>
  <si>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</si>
  <si>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</si>
  <si>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</si>
  <si>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</si>
  <si>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</si>
  <si>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</si>
  <si>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</si>
  <si>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</si>
  <si>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</si>
  <si>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</si>
  <si>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</si>
  <si>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</si>
  <si>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</si>
  <si>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</si>
  <si>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</si>
  <si>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</si>
  <si>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</si>
  <si>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</si>
  <si>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</si>
  <si>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</si>
  <si>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</si>
  <si>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</si>
  <si>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</si>
  <si>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</si>
  <si>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</si>
  <si>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</si>
  <si>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</si>
  <si>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</si>
  <si>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</si>
  <si>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</si>
  <si>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</si>
  <si>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</si>
  <si>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</si>
  <si>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</si>
  <si>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</si>
  <si>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</si>
  <si>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</si>
  <si>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</si>
  <si>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</si>
  <si>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</si>
  <si>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</si>
  <si>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</si>
  <si>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</si>
  <si>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</si>
  <si>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</si>
  <si>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</si>
  <si>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</si>
  <si>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</si>
  <si>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</si>
  <si>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</si>
  <si>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</si>
  <si>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</si>
  <si>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</si>
  <si>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</si>
  <si>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</si>
  <si>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</si>
  <si>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</si>
  <si>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</si>
  <si>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</si>
  <si>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</si>
  <si>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</si>
  <si>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</si>
  <si>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</si>
  <si>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</si>
  <si>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</si>
  <si>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</si>
  <si>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</si>
  <si>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</si>
  <si>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</si>
  <si>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</si>
  <si>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</si>
  <si>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</si>
  <si>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</si>
  <si>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</si>
  <si>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</si>
  <si>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</si>
  <si>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</si>
  <si>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</si>
  <si>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</si>
  <si>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</si>
  <si>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</si>
  <si>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</si>
  <si>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</si>
  <si>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</si>
  <si>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</si>
  <si>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</si>
  <si>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</si>
  <si>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</si>
  <si>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</si>
  <si>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</si>
  <si>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</si>
  <si>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</si>
  <si>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</si>
  <si>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</si>
  <si>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</si>
  <si>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</si>
  <si>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</si>
  <si>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</si>
  <si>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</si>
  <si>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</si>
  <si>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</si>
  <si>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</si>
  <si>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</si>
  <si>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</si>
  <si>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</si>
  <si>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</si>
  <si>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</si>
  <si>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</si>
  <si>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</si>
  <si>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</si>
  <si>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</si>
  <si>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</si>
  <si>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</si>
  <si>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</si>
  <si>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</si>
  <si>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</si>
  <si>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</si>
  <si>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</si>
  <si>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</si>
  <si>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</si>
  <si>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</si>
  <si>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</si>
  <si>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</si>
  <si>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</si>
  <si>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</si>
  <si>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</si>
  <si>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</si>
  <si>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</si>
  <si>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</si>
  <si>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</si>
  <si>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</si>
  <si>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</si>
  <si>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</si>
  <si>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</si>
  <si>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</si>
  <si>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</si>
  <si>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</si>
  <si>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</si>
  <si>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</si>
  <si>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</si>
  <si>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</si>
  <si>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</si>
  <si>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</si>
  <si>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</si>
  <si>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</si>
  <si>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</si>
  <si>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</si>
  <si>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</si>
  <si>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</si>
  <si>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</si>
  <si>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</si>
  <si>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</si>
  <si>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</si>
  <si>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</si>
  <si>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</si>
  <si>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</si>
  <si>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</si>
  <si>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</si>
  <si>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</si>
  <si>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</si>
  <si>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</si>
  <si>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</si>
  <si>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</si>
  <si>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</si>
  <si>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</si>
  <si>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</si>
  <si>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</si>
  <si>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</si>
  <si>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</si>
  <si>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</si>
  <si>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</si>
  <si>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</si>
  <si>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</si>
  <si>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</si>
  <si>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</si>
  <si>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</si>
  <si>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</si>
  <si>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</si>
  <si>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</si>
  <si>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</si>
  <si>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</si>
  <si>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</si>
  <si>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</si>
  <si>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</si>
  <si>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</si>
  <si>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</si>
  <si>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</si>
  <si>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</si>
  <si>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</si>
  <si>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</si>
  <si>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</si>
  <si>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</si>
  <si>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</si>
  <si>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</si>
  <si>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</si>
  <si>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</si>
  <si>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</si>
  <si>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</si>
  <si>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</si>
  <si>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</si>
  <si>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</si>
  <si>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</si>
  <si>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</si>
  <si>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</si>
  <si>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</si>
  <si>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</si>
  <si>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</si>
  <si>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</si>
  <si>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</si>
  <si>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</si>
  <si>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</si>
  <si>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</si>
  <si>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</si>
  <si>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</si>
  <si>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</si>
  <si>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</si>
  <si>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</si>
  <si>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</si>
  <si>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</si>
  <si>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</si>
  <si>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</si>
  <si>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</si>
  <si>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</si>
  <si>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</si>
  <si>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</si>
  <si>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</si>
  <si>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</si>
  <si>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</si>
  <si>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</si>
  <si>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</si>
  <si>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</si>
  <si>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</si>
  <si>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</si>
  <si>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</si>
  <si>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</si>
  <si>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</si>
  <si>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</si>
  <si>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</si>
  <si>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</si>
  <si>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</si>
  <si>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</si>
  <si>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</si>
  <si>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</si>
  <si>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</si>
  <si>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</si>
  <si>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</si>
  <si>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</si>
  <si>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</si>
  <si>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</si>
  <si>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</si>
  <si>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</si>
  <si>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</si>
  <si>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</si>
  <si>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</si>
  <si>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</si>
  <si>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</si>
  <si>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</si>
  <si>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</si>
  <si>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</si>
  <si>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</si>
  <si>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</si>
  <si>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</si>
  <si>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</si>
  <si>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</si>
  <si>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</si>
  <si>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</si>
  <si>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</si>
  <si>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</si>
  <si>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</si>
  <si>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</si>
  <si>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</si>
  <si>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</si>
  <si>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</si>
  <si>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</si>
  <si>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</si>
  <si>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</si>
  <si>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</si>
  <si>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</si>
  <si>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</si>
  <si>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</si>
  <si>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</si>
  <si>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</si>
  <si>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</si>
  <si>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</si>
  <si>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</si>
  <si>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</si>
  <si>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</si>
  <si>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</si>
  <si>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</si>
  <si>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</si>
  <si>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</si>
  <si>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</si>
  <si>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</si>
  <si>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</si>
  <si>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</si>
  <si>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</si>
  <si>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</si>
  <si>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</si>
  <si>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</si>
  <si>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</si>
  <si>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</si>
  <si>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</si>
  <si>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</si>
  <si>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</si>
  <si>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</si>
  <si>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</si>
  <si>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</si>
  <si>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</si>
  <si>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</si>
  <si>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</si>
  <si>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</si>
  <si>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</si>
  <si>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</si>
  <si>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</si>
  <si>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</si>
  <si>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</si>
  <si>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</si>
  <si>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</si>
  <si>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</si>
  <si>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</si>
  <si>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</si>
  <si>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</si>
  <si>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</si>
  <si>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</si>
  <si>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</si>
  <si>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</si>
  <si>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</si>
  <si>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</si>
  <si>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</si>
  <si>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</si>
  <si>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</si>
  <si>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</si>
  <si>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</si>
  <si>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</si>
  <si>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</si>
  <si>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</si>
  <si>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</si>
  <si>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</si>
  <si>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</si>
  <si>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</si>
  <si>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</si>
  <si>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</si>
  <si>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</si>
  <si>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</si>
  <si>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</si>
  <si>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</si>
  <si>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</si>
  <si>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</si>
  <si>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</si>
  <si>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</si>
  <si>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</si>
  <si>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</si>
  <si>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</si>
  <si>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</si>
  <si>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</si>
  <si>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</si>
  <si>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</si>
  <si>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</si>
  <si>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</si>
  <si>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</si>
  <si>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</si>
  <si>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</si>
  <si>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</si>
  <si>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</si>
  <si>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</si>
  <si>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</si>
  <si>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</si>
  <si>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</si>
  <si>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</si>
  <si>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</si>
  <si>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</si>
  <si>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</si>
  <si>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</si>
  <si>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</si>
  <si>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</si>
  <si>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</si>
  <si>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</si>
  <si>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</si>
  <si>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</si>
  <si>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</si>
  <si>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</si>
  <si>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</si>
  <si>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</si>
  <si>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</si>
  <si>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</si>
  <si>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</si>
  <si>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</si>
  <si>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</si>
  <si>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</si>
  <si>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</si>
  <si>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</si>
  <si>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</si>
  <si>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</si>
  <si>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</si>
  <si>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</si>
  <si>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</si>
  <si>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</si>
  <si>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</si>
  <si>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</si>
  <si>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</si>
  <si>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</si>
  <si>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</si>
  <si>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</si>
  <si>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</si>
  <si>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</si>
  <si>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</si>
  <si>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</si>
  <si>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</si>
  <si>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</si>
  <si>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</si>
  <si>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</si>
  <si>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</si>
  <si>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</si>
  <si>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</si>
  <si>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</si>
  <si>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</si>
  <si>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</si>
  <si>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</si>
  <si>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</si>
  <si>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</si>
  <si>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</si>
  <si>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</si>
  <si>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</si>
  <si>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</si>
  <si>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</si>
  <si>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</si>
  <si>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</si>
  <si>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</si>
  <si>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</si>
  <si>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</si>
  <si>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</si>
  <si>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</si>
  <si>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</si>
  <si>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</si>
  <si>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</si>
  <si>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</si>
  <si>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</si>
  <si>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</si>
  <si>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</si>
  <si>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</si>
  <si>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</si>
  <si>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</si>
  <si>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</si>
  <si>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</si>
  <si>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</si>
  <si>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</si>
  <si>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</si>
  <si>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</si>
  <si>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</si>
  <si>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</si>
  <si>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</si>
  <si>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</si>
  <si>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</si>
  <si>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</si>
  <si>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</si>
  <si>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</si>
  <si>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</si>
  <si>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</si>
  <si>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</si>
  <si>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</si>
  <si>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</si>
  <si>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</si>
  <si>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</si>
  <si>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</si>
  <si>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</si>
  <si>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</si>
  <si>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</si>
  <si>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</si>
  <si>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</si>
  <si>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</si>
  <si>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</si>
  <si>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</si>
  <si>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</si>
  <si>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</si>
  <si>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</si>
  <si>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</si>
  <si>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</si>
  <si>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</si>
  <si>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</si>
  <si>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</si>
  <si>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</si>
  <si>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</si>
  <si>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</si>
  <si>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</si>
  <si>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</si>
  <si>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</si>
  <si>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</si>
  <si>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</si>
  <si>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</si>
  <si>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</si>
  <si>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</si>
  <si>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</si>
  <si>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</si>
  <si>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</si>
  <si>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</si>
  <si>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</si>
  <si>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</si>
  <si>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</si>
  <si>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</si>
  <si>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</si>
  <si>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</si>
  <si>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</si>
  <si>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</si>
  <si>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</si>
  <si>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</si>
  <si>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</si>
  <si>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</si>
  <si>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</si>
  <si>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</si>
  <si>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</si>
  <si>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</si>
  <si>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</si>
  <si>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</si>
  <si>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</si>
  <si>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</si>
  <si>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</si>
  <si>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</si>
  <si>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</si>
  <si>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</si>
  <si>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</si>
  <si>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</si>
  <si>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</si>
  <si>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</si>
  <si>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</si>
  <si>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</si>
  <si>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</si>
  <si>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</si>
  <si>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</si>
  <si>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</si>
  <si>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</si>
  <si>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</si>
  <si>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</si>
  <si>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</si>
  <si>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</si>
  <si>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</si>
  <si>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</si>
  <si>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</si>
  <si>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</si>
  <si>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</si>
  <si>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</si>
  <si>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</si>
  <si>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</si>
  <si>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</si>
  <si>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</si>
  <si>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</si>
  <si>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</si>
  <si>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</si>
  <si>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</si>
  <si>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</si>
  <si>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</si>
  <si>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</si>
  <si>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</si>
  <si>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</si>
  <si>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</si>
  <si>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</si>
  <si>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</si>
  <si>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</si>
  <si>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</si>
  <si>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</si>
  <si>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</si>
  <si>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</si>
  <si>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</si>
  <si>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</si>
  <si>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</si>
  <si>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</si>
  <si>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</si>
  <si>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</si>
  <si>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</si>
  <si>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</si>
  <si>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</si>
  <si>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</si>
  <si>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</si>
  <si>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</si>
  <si>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</si>
  <si>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</si>
  <si>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</si>
  <si>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</si>
  <si>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</si>
  <si>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</si>
  <si>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</si>
  <si>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</si>
  <si>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</si>
  <si>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</si>
  <si>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</si>
  <si>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</si>
  <si>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</si>
  <si>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</si>
  <si>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</si>
  <si>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</si>
  <si>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</si>
  <si>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</si>
  <si>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</si>
  <si>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</si>
  <si>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</si>
  <si>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</si>
  <si>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</si>
  <si>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</si>
  <si>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</si>
  <si>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</si>
  <si>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</si>
  <si>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</si>
  <si>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</si>
  <si>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</si>
  <si>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</si>
  <si>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</si>
  <si>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</si>
  <si>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</si>
  <si>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</si>
  <si>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</si>
  <si>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</si>
  <si>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</si>
  <si>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</si>
  <si>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</si>
  <si>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</si>
  <si>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</si>
  <si>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</si>
  <si>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</si>
  <si>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</si>
  <si>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</si>
  <si>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</si>
  <si>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</si>
  <si>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</si>
  <si>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</si>
  <si>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</si>
  <si>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</si>
  <si>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</si>
  <si>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</si>
  <si>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</si>
  <si>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</si>
  <si>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</si>
  <si>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</si>
  <si>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</si>
  <si>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</si>
  <si>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</si>
  <si>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</si>
  <si>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</si>
  <si>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</si>
  <si>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</si>
  <si>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</si>
  <si>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</si>
  <si>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</si>
  <si>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</si>
  <si>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</si>
  <si>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</si>
  <si>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</si>
  <si>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</si>
  <si>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</si>
  <si>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</si>
  <si>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</si>
  <si>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</si>
  <si>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</si>
  <si>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</si>
  <si>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</si>
  <si>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</si>
  <si>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</si>
  <si>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</si>
  <si>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</si>
  <si>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</si>
  <si>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</si>
  <si>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</si>
  <si>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</si>
  <si>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</si>
  <si>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</si>
  <si>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</si>
  <si>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</si>
  <si>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</si>
  <si>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</si>
  <si>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</si>
  <si>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</si>
  <si>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</si>
  <si>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</si>
  <si>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</si>
  <si>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</si>
  <si>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</si>
  <si>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</si>
  <si>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</si>
  <si>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</si>
  <si>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</si>
  <si>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</si>
  <si>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</si>
  <si>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</si>
  <si>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</si>
  <si>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</si>
  <si>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</si>
  <si>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</si>
  <si>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</si>
  <si>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</si>
  <si>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</si>
  <si>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</si>
  <si>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</si>
  <si>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</si>
  <si>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</si>
  <si>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</si>
  <si>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</si>
  <si>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</si>
  <si>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</si>
  <si>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</si>
  <si>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</si>
  <si>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</si>
  <si>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</si>
  <si>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</si>
  <si>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</si>
  <si>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</si>
  <si>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</si>
  <si>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</si>
  <si>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</si>
  <si>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</si>
  <si>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</si>
  <si>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</si>
  <si>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</si>
  <si>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</si>
  <si>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</si>
  <si>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</si>
  <si>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</si>
  <si>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</si>
  <si>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</si>
  <si>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</si>
  <si>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</si>
  <si>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</si>
  <si>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</si>
  <si>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</si>
  <si>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</si>
  <si>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</si>
  <si>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</si>
  <si>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</si>
  <si>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</si>
  <si>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</si>
  <si>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</si>
  <si>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</si>
  <si>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</si>
  <si>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</si>
  <si>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</si>
  <si>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</si>
  <si>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</si>
  <si>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</si>
  <si>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</si>
  <si>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</si>
  <si>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</si>
  <si>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</si>
  <si>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</si>
  <si>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</si>
  <si>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</si>
  <si>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</si>
  <si>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</si>
  <si>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</si>
  <si>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</si>
  <si>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</si>
  <si>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</si>
  <si>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</si>
  <si>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</si>
  <si>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</si>
  <si>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</si>
  <si>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</si>
  <si>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</si>
  <si>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</si>
  <si>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</si>
  <si>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</si>
  <si>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</si>
  <si>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</si>
  <si>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</si>
  <si>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</si>
  <si>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</si>
  <si>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</si>
  <si>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</si>
  <si>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</si>
  <si>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</si>
  <si>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</si>
  <si>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</si>
  <si>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</si>
  <si>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</si>
  <si>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</si>
  <si>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</si>
  <si>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</si>
  <si>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</si>
  <si>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</si>
  <si>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</si>
  <si>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</si>
  <si>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</si>
  <si>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</si>
  <si>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</si>
  <si>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</si>
  <si>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</si>
  <si>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</si>
  <si>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</si>
  <si>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</si>
  <si>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</si>
  <si>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</si>
  <si>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</si>
  <si>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</si>
  <si>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</si>
  <si>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</si>
  <si>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</si>
  <si>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</si>
  <si>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</si>
  <si>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</si>
  <si>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</si>
  <si>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</si>
  <si>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</si>
  <si>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</si>
  <si>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</si>
  <si>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</si>
  <si>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</si>
  <si>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</si>
  <si>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</si>
  <si>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</si>
  <si>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</si>
  <si>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</si>
  <si>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</si>
  <si>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</si>
  <si>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</si>
  <si>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</si>
  <si>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</si>
  <si>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</si>
  <si>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</si>
  <si>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</si>
  <si>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</si>
  <si>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</si>
  <si>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</si>
  <si>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</si>
  <si>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</si>
  <si>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</si>
  <si>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</si>
  <si>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</si>
  <si>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</si>
  <si>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</si>
  <si>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</si>
  <si>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</si>
  <si>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</si>
  <si>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</si>
  <si>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</si>
  <si>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</si>
  <si>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</si>
  <si>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</si>
  <si>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</si>
  <si>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</si>
  <si>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</si>
  <si>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</si>
  <si>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</si>
  <si>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</si>
  <si>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</si>
  <si>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</si>
  <si>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</si>
  <si>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</si>
  <si>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</si>
  <si>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</si>
  <si>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</si>
  <si>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</si>
  <si>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</si>
  <si>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</si>
  <si>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</si>
  <si>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</si>
  <si>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</si>
  <si>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</si>
  <si>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</si>
  <si>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</si>
  <si>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</si>
  <si>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</si>
  <si>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</si>
  <si>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</si>
  <si>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</si>
  <si>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</si>
  <si>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</si>
  <si>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</si>
  <si>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</si>
  <si>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</si>
  <si>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</si>
  <si>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</si>
  <si>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</si>
  <si>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</si>
  <si>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</si>
  <si>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</si>
  <si>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</si>
  <si>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</si>
  <si>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</si>
  <si>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</si>
  <si>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</si>
  <si>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</si>
  <si>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</si>
  <si>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</si>
  <si>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</si>
  <si>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</si>
  <si>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</si>
  <si>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</si>
  <si>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</si>
  <si>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</si>
  <si>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</si>
  <si>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</si>
  <si>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</si>
  <si>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</si>
  <si>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</si>
  <si>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</si>
  <si>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</si>
  <si>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</si>
  <si>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</si>
  <si>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</si>
  <si>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</si>
  <si>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</si>
  <si>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</si>
  <si>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</si>
  <si>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</si>
  <si>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</si>
  <si>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</si>
  <si>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</si>
  <si>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</si>
  <si>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</si>
  <si>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</si>
  <si>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</si>
  <si>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</si>
  <si>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</si>
  <si>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</si>
  <si>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</si>
  <si>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</si>
  <si>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</si>
  <si>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</si>
  <si>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</si>
  <si>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</si>
  <si>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</si>
  <si>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</si>
  <si>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</si>
  <si>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</si>
  <si>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</si>
  <si>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</si>
  <si>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</si>
  <si>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</si>
  <si>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</si>
  <si>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</si>
  <si>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</si>
  <si>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</si>
  <si>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</si>
  <si>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</si>
  <si>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</si>
  <si>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</si>
  <si>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</si>
  <si>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</si>
  <si>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</si>
  <si>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</si>
  <si>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</si>
  <si>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</si>
  <si>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</si>
  <si>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</si>
  <si>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</si>
  <si>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</si>
  <si>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</si>
  <si>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</si>
  <si>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</si>
  <si>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</si>
  <si>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</si>
  <si>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</si>
  <si>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</si>
  <si>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</si>
  <si>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</si>
  <si>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</si>
  <si>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</si>
  <si>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</si>
  <si>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</si>
  <si>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</si>
  <si>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</si>
  <si>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</si>
  <si>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</si>
  <si>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</si>
  <si>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</si>
  <si>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</si>
  <si>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</si>
  <si>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</si>
  <si>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</si>
  <si>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</si>
  <si>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</si>
  <si>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</si>
  <si>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</si>
  <si>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</si>
  <si>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</si>
  <si>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</si>
  <si>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</si>
  <si>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</si>
  <si>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</si>
  <si>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</si>
  <si>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</si>
  <si>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</si>
  <si>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</si>
  <si>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</si>
  <si>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</si>
  <si>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</si>
  <si>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</si>
  <si>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</si>
  <si>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</si>
  <si>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</si>
  <si>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</si>
  <si>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</si>
  <si>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</si>
  <si>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</si>
  <si>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</si>
  <si>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</si>
  <si>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</si>
  <si>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</si>
  <si>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</si>
  <si>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</si>
  <si>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</si>
  <si>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</si>
  <si>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</si>
  <si>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</si>
  <si>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</si>
  <si>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</si>
  <si>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</si>
  <si>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</si>
  <si>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</si>
  <si>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</si>
  <si>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</si>
  <si>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</si>
  <si>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</si>
  <si>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</si>
  <si>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</si>
  <si>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</si>
  <si>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</si>
  <si>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</si>
  <si>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</si>
  <si>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</si>
  <si>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</si>
  <si>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</si>
  <si>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</si>
  <si>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</si>
  <si>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</si>
  <si>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</si>
  <si>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</si>
  <si>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</si>
  <si>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</si>
  <si>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</si>
  <si>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</si>
  <si>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</si>
  <si>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</si>
  <si>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</si>
  <si>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</si>
  <si>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</si>
  <si>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</si>
  <si>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</si>
  <si>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</si>
  <si>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</si>
  <si>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</si>
  <si>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</si>
  <si>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</si>
  <si>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</si>
  <si>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</si>
  <si>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</si>
  <si>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</si>
  <si>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</si>
  <si>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</si>
  <si>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</si>
  <si>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</si>
  <si>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</si>
  <si>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</si>
  <si>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</si>
  <si>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</si>
  <si>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</si>
  <si>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</si>
  <si>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</si>
  <si>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</si>
  <si>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</si>
  <si>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</si>
  <si>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</si>
  <si>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</si>
  <si>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</si>
  <si>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</si>
  <si>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</si>
  <si>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</si>
  <si>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</si>
  <si>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</si>
  <si>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</si>
  <si>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</si>
  <si>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</si>
  <si>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</si>
  <si>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</si>
  <si>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</si>
  <si>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</si>
  <si>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</si>
  <si>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</si>
  <si>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</si>
  <si>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</si>
  <si>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</si>
  <si>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</si>
  <si>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</si>
  <si>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</si>
  <si>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</si>
  <si>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</si>
  <si>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</si>
  <si>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</si>
  <si>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</si>
  <si>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</si>
  <si>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</si>
  <si>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</si>
  <si>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</si>
  <si>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</si>
  <si>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</si>
  <si>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</si>
  <si>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</si>
  <si>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</si>
  <si>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</si>
  <si>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</si>
  <si>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</si>
  <si>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</si>
  <si>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</si>
  <si>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</si>
  <si>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</si>
  <si>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</si>
  <si>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</si>
  <si>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</si>
  <si>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</si>
  <si>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</si>
  <si>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</si>
  <si>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</si>
  <si>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</si>
  <si>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</si>
  <si>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</si>
  <si>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</si>
  <si>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</si>
  <si>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</si>
  <si>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</si>
  <si>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</si>
  <si>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</si>
  <si>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</si>
  <si>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</si>
  <si>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</si>
  <si>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</si>
  <si>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</si>
  <si>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</si>
  <si>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</si>
  <si>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</si>
  <si>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</si>
  <si>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</si>
  <si>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</si>
  <si>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</si>
  <si>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</si>
  <si>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</si>
  <si>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</si>
  <si>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</si>
  <si>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</si>
  <si>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</si>
  <si>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</si>
  <si>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</si>
  <si>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</si>
  <si>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</si>
  <si>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</si>
  <si>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</si>
  <si>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</si>
  <si>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</si>
  <si>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</si>
  <si>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</si>
  <si>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</si>
  <si>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</si>
  <si>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</si>
  <si>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</si>
  <si>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</si>
  <si>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</si>
  <si>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</si>
  <si>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</si>
  <si>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</si>
  <si>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</si>
  <si>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</si>
  <si>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</si>
  <si>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</si>
  <si>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</si>
  <si>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</si>
  <si>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</si>
  <si>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</si>
  <si>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</si>
  <si>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</si>
  <si>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</si>
  <si>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</si>
  <si>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</si>
  <si>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</si>
  <si>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</si>
  <si>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</si>
  <si>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</si>
  <si>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</si>
  <si>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</si>
  <si>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</si>
  <si>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</si>
  <si>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</si>
  <si>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</si>
  <si>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</si>
  <si>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</si>
  <si>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</si>
  <si>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</si>
  <si>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</si>
  <si>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</si>
  <si>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</si>
  <si>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</si>
  <si>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</si>
  <si>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</si>
  <si>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</si>
  <si>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</si>
  <si>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</si>
  <si>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</si>
  <si>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</si>
  <si>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</si>
  <si>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</si>
  <si>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</si>
  <si>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</si>
  <si>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</si>
  <si>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</si>
  <si>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</si>
  <si>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</si>
  <si>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</si>
  <si>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</si>
  <si>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</si>
  <si>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</si>
  <si>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</si>
  <si>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</si>
  <si>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</si>
  <si>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</si>
  <si>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</si>
  <si>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</si>
  <si>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</si>
  <si>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</si>
  <si>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</si>
  <si>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</si>
  <si>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</si>
  <si>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</si>
  <si>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</si>
  <si>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</si>
  <si>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</si>
  <si>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</si>
  <si>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</si>
  <si>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</si>
  <si>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</si>
  <si>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</si>
  <si>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</si>
  <si>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</si>
  <si>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</si>
  <si>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</si>
  <si>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</si>
  <si>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</si>
  <si>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</si>
  <si>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</si>
  <si>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</si>
  <si>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</si>
  <si>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</si>
  <si>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</si>
  <si>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</si>
  <si>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</si>
  <si>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</si>
  <si>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</si>
  <si>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</si>
  <si>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</si>
  <si>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</si>
  <si>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</si>
  <si>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</si>
  <si>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</si>
  <si>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</si>
  <si>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</si>
  <si>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</si>
  <si>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</si>
  <si>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</si>
  <si>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</si>
  <si>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</si>
  <si>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</si>
  <si>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</si>
  <si>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</si>
  <si>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</si>
  <si>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</si>
  <si>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</si>
  <si>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</si>
  <si>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</si>
  <si>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</si>
  <si>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</si>
  <si>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</si>
  <si>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</si>
  <si>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</si>
  <si>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</si>
  <si>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</si>
  <si>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</si>
  <si>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</si>
  <si>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</si>
  <si>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</si>
  <si>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</si>
  <si>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</si>
  <si>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</si>
  <si>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</si>
  <si>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</si>
  <si>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</si>
  <si>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</si>
  <si>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</si>
  <si>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</si>
  <si>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</si>
  <si>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</si>
  <si>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</si>
  <si>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</si>
  <si>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</si>
  <si>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</si>
  <si>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</si>
  <si>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</si>
  <si>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</si>
  <si>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</si>
  <si>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</si>
  <si>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</si>
  <si>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</si>
  <si>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</si>
  <si>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</si>
  <si>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</si>
  <si>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</si>
  <si>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</si>
  <si>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</si>
  <si>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</si>
  <si>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</si>
  <si>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</si>
  <si>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</si>
  <si>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</si>
  <si>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</si>
  <si>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</si>
  <si>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</si>
  <si>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</si>
  <si>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</si>
  <si>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</si>
  <si>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</si>
  <si>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</si>
  <si>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</si>
  <si>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</si>
  <si>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</si>
  <si>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</si>
  <si>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</si>
  <si>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</si>
  <si>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</si>
  <si>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</si>
  <si>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</si>
  <si>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</si>
  <si>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</si>
  <si>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</si>
  <si>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</si>
  <si>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</si>
  <si>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</si>
  <si>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</si>
  <si>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</si>
  <si>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</si>
  <si>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</si>
  <si>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</si>
  <si>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</si>
  <si>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</si>
  <si>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</si>
  <si>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</si>
  <si>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</si>
  <si>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</si>
  <si>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</si>
  <si>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</si>
  <si>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</si>
  <si>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</si>
  <si>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</si>
  <si>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</si>
  <si>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</si>
  <si>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</si>
  <si>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</si>
  <si>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</si>
  <si>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</si>
  <si>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</si>
  <si>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</si>
  <si>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</si>
  <si>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</si>
  <si>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</si>
  <si>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</si>
  <si>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</si>
  <si>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</si>
  <si>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</si>
  <si>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</si>
  <si>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</si>
  <si>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</si>
  <si>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</si>
  <si>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</si>
  <si>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</si>
  <si>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</si>
  <si>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</si>
  <si>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</si>
  <si>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</si>
  <si>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</si>
  <si>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</si>
  <si>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</si>
  <si>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</si>
  <si>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</si>
  <si>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</si>
  <si>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</si>
  <si>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</si>
  <si>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</si>
  <si>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</si>
  <si>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</si>
  <si>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</si>
  <si>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</si>
  <si>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</si>
  <si>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</si>
  <si>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</si>
  <si>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</si>
  <si>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</si>
  <si>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</si>
  <si>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</si>
  <si>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</si>
  <si>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</si>
  <si>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</si>
  <si>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</si>
  <si>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</si>
  <si>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</si>
  <si>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</si>
  <si>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</si>
  <si>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</si>
  <si>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</si>
  <si>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</si>
  <si>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</si>
  <si>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</si>
  <si>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</si>
  <si>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</si>
  <si>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</si>
  <si>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</si>
  <si>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</si>
  <si>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</si>
  <si>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</si>
  <si>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</si>
  <si>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</si>
  <si>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</si>
  <si>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</si>
  <si>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</si>
  <si>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</si>
  <si>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</si>
  <si>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</si>
  <si>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</si>
  <si>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</si>
  <si>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</si>
  <si>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</si>
  <si>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</si>
  <si>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</si>
  <si>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</si>
  <si>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</si>
  <si>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</si>
  <si>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</si>
  <si>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</si>
  <si>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</si>
  <si>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</si>
  <si>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</si>
  <si>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</si>
  <si>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</si>
  <si>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</si>
  <si>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</si>
  <si>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</si>
  <si>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</si>
  <si>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</si>
  <si>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</si>
  <si>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</si>
  <si>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</si>
  <si>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</si>
  <si>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</si>
  <si>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</si>
  <si>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</si>
  <si>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</si>
  <si>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</si>
  <si>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</si>
  <si>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</si>
  <si>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</si>
  <si>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</si>
  <si>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</si>
  <si>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</si>
  <si>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</si>
  <si>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</si>
  <si>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</si>
  <si>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</si>
  <si>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</si>
  <si>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</si>
  <si>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</si>
  <si>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</si>
  <si>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</si>
  <si>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</si>
  <si>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</si>
  <si>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</si>
  <si>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</si>
  <si>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</si>
  <si>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</si>
  <si>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</si>
  <si>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</si>
  <si>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</si>
  <si>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</si>
  <si>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</si>
  <si>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</si>
  <si>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</si>
  <si>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</si>
  <si>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</si>
  <si>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</si>
  <si>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</si>
  <si>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</si>
  <si>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</si>
  <si>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</si>
  <si>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</si>
  <si>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</si>
  <si>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</si>
  <si>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</si>
  <si>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</si>
  <si>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</si>
  <si>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</si>
  <si>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</si>
  <si>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</si>
  <si>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</si>
  <si>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</si>
  <si>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</si>
  <si>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</si>
  <si>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</si>
  <si>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</si>
  <si>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</si>
  <si>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</si>
  <si>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</si>
  <si>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</si>
  <si>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</si>
  <si>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</si>
  <si>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</si>
  <si>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</si>
  <si>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</si>
  <si>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</si>
  <si>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</si>
  <si>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</si>
  <si>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</si>
  <si>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</si>
  <si>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</si>
  <si>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</si>
  <si>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</si>
  <si>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</si>
  <si>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</si>
  <si>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</si>
  <si>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</si>
  <si>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</si>
  <si>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</si>
  <si>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</si>
  <si>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</si>
  <si>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</si>
  <si>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</si>
  <si>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</si>
  <si>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</si>
  <si>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</si>
  <si>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</si>
  <si>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</si>
  <si>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</si>
  <si>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</si>
  <si>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</si>
  <si>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</si>
  <si>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</si>
  <si>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</si>
  <si>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</si>
  <si>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</si>
  <si>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</si>
  <si>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</si>
  <si>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</si>
  <si>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</si>
  <si>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</si>
  <si>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</si>
  <si>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</si>
  <si>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</si>
  <si>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</si>
  <si>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</si>
  <si>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</si>
  <si>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</si>
  <si>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</si>
  <si>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</si>
  <si>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</si>
  <si>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</si>
  <si>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</si>
  <si>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</si>
  <si>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</si>
  <si>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</si>
  <si>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</si>
  <si>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</si>
  <si>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</si>
  <si>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</si>
  <si>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</si>
  <si>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</si>
  <si>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</si>
  <si>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</si>
  <si>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</si>
  <si>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</si>
  <si>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</si>
  <si>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</si>
  <si>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</si>
  <si>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</si>
  <si>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</si>
  <si>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</si>
  <si>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</si>
  <si>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</si>
  <si>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</si>
  <si>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</si>
  <si>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</si>
  <si>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</si>
  <si>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</si>
  <si>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</si>
  <si>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</si>
  <si>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</si>
  <si>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</si>
  <si>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</si>
  <si>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</si>
  <si>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</si>
  <si>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</si>
  <si>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</si>
  <si>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</si>
  <si>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</si>
  <si>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</si>
  <si>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</si>
  <si>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</si>
  <si>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</si>
  <si>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</si>
  <si>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</si>
  <si>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</si>
  <si>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</si>
  <si>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</si>
  <si>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</si>
  <si>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</si>
  <si>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</si>
  <si>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</si>
  <si>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</si>
  <si>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</si>
  <si>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</si>
  <si>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</si>
  <si>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</si>
  <si>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</si>
  <si>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</si>
  <si>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</si>
  <si>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</si>
  <si>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</si>
  <si>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</si>
  <si>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</si>
  <si>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</si>
  <si>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</si>
  <si>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</si>
  <si>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</si>
  <si>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</si>
  <si>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</si>
  <si>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</si>
  <si>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</si>
  <si>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</si>
  <si>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</si>
  <si>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</si>
  <si>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</si>
  <si>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</si>
  <si>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</si>
  <si>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</si>
  <si>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</si>
  <si>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</si>
  <si>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</si>
  <si>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</si>
  <si>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</si>
  <si>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</si>
  <si>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</si>
  <si>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</si>
  <si>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</si>
  <si>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</si>
  <si>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</si>
  <si>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</si>
  <si>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</si>
  <si>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</si>
  <si>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</si>
  <si>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</si>
  <si>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</si>
  <si>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</si>
  <si>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</si>
  <si>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</si>
  <si>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</si>
  <si>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</si>
  <si>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</si>
  <si>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</si>
  <si>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</si>
  <si>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</si>
  <si>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</si>
  <si>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</si>
  <si>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</si>
  <si>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</si>
  <si>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</si>
  <si>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</si>
  <si>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</si>
  <si>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</si>
  <si>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</si>
  <si>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</si>
  <si>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</si>
  <si>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</si>
  <si>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</si>
  <si>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</si>
  <si>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</si>
  <si>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</si>
  <si>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</si>
  <si>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</si>
  <si>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</si>
  <si>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</si>
  <si>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</si>
  <si>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</si>
  <si>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</si>
  <si>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</si>
  <si>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</si>
  <si>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</si>
  <si>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</si>
  <si>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</si>
  <si>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</si>
  <si>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</si>
  <si>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</si>
  <si>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</si>
  <si>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</si>
  <si>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</si>
  <si>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</si>
  <si>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</si>
  <si>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</si>
  <si>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</si>
  <si>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</si>
  <si>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</si>
  <si>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</si>
  <si>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</si>
  <si>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</si>
  <si>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</si>
  <si>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</si>
  <si>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</si>
  <si>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</si>
  <si>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</si>
  <si>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</si>
  <si>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</si>
  <si>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</si>
  <si>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</si>
  <si>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</si>
  <si>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</si>
  <si>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</si>
  <si>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</si>
  <si>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</si>
  <si>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</si>
  <si>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</si>
  <si>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</si>
  <si>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</si>
  <si>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</si>
  <si>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</si>
  <si>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</si>
  <si>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</si>
  <si>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</si>
  <si>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</si>
  <si>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</si>
  <si>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</si>
  <si>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</si>
  <si>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</si>
  <si>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</si>
  <si>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</si>
  <si>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</si>
  <si>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</si>
  <si>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</si>
  <si>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</si>
  <si>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</si>
  <si>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</si>
  <si>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</si>
  <si>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</si>
  <si>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</si>
  <si>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</si>
  <si>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</si>
  <si>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</si>
  <si>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</si>
  <si>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</si>
  <si>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</si>
  <si>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</si>
  <si>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</si>
  <si>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</si>
  <si>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</si>
  <si>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</si>
  <si>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</si>
  <si>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</si>
  <si>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</si>
  <si>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</si>
  <si>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</si>
  <si>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</si>
  <si>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</si>
  <si>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</si>
  <si>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</si>
  <si>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</si>
  <si>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</si>
  <si>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</si>
  <si>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</si>
  <si>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</si>
  <si>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</si>
  <si>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</si>
  <si>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</si>
  <si>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</si>
  <si>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</si>
  <si>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</si>
  <si>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</si>
  <si>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</si>
  <si>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</si>
  <si>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</si>
  <si>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</si>
  <si>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</si>
  <si>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</si>
  <si>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</si>
  <si>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</si>
  <si>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</si>
  <si>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</si>
  <si>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</si>
  <si>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</si>
  <si>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</si>
  <si>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</si>
  <si>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</si>
  <si>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</si>
  <si>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</si>
  <si>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</si>
  <si>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</si>
  <si>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</si>
  <si>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</si>
  <si>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</si>
  <si>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</si>
  <si>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</si>
  <si>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</si>
  <si>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</si>
  <si>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</si>
  <si>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</si>
  <si>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</si>
  <si>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</si>
  <si>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</si>
  <si>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</si>
  <si>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</si>
  <si>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</si>
  <si>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</si>
  <si>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</si>
  <si>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</si>
  <si>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</si>
  <si>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</si>
  <si>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</si>
  <si>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</si>
  <si>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</si>
  <si>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</si>
  <si>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</si>
  <si>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</si>
  <si>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</si>
  <si>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</si>
  <si>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</si>
  <si>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</si>
  <si>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</si>
  <si>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</si>
  <si>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</si>
  <si>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</si>
  <si>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</si>
  <si>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</si>
  <si>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</si>
  <si>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</si>
  <si>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</si>
  <si>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</si>
  <si>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</si>
  <si>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</si>
  <si>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</si>
  <si>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</si>
  <si>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</si>
  <si>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</si>
  <si>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</si>
  <si>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</si>
  <si>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</si>
  <si>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</si>
  <si>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</si>
  <si>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</si>
  <si>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</si>
  <si>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</si>
  <si>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</si>
  <si>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</si>
  <si>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</si>
  <si>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</si>
  <si>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</si>
  <si>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</si>
  <si>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</si>
  <si>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</si>
  <si>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</si>
  <si>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</si>
  <si>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</si>
  <si>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</si>
  <si>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</si>
  <si>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</si>
  <si>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</si>
  <si>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</si>
  <si>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</si>
  <si>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</si>
  <si>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</si>
  <si>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</si>
  <si>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</si>
  <si>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</si>
  <si>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</si>
  <si>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</si>
  <si>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</si>
  <si>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</si>
  <si>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</si>
  <si>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</si>
  <si>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</si>
  <si>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</si>
  <si>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</si>
  <si>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</si>
  <si>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</si>
  <si>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</si>
  <si>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</si>
  <si>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</si>
  <si>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</si>
  <si>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</si>
  <si>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</si>
  <si>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</si>
  <si>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</si>
  <si>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</si>
  <si>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</si>
  <si>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</si>
  <si>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</si>
  <si>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</si>
  <si>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</si>
  <si>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</si>
  <si>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</si>
  <si>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</si>
  <si>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</si>
  <si>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</si>
  <si>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</si>
  <si>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</si>
  <si>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</si>
  <si>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</si>
  <si>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</si>
  <si>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</si>
  <si>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</si>
  <si>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</si>
  <si>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</si>
  <si>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</si>
  <si>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</si>
  <si>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</si>
  <si>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</si>
  <si>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</si>
  <si>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</si>
  <si>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</si>
  <si>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</si>
  <si>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</si>
  <si>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</si>
  <si>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</si>
  <si>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</si>
  <si>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</si>
  <si>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</si>
  <si>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</si>
  <si>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</si>
  <si>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</si>
  <si>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</si>
  <si>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</si>
  <si>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</si>
  <si>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</si>
  <si>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</si>
  <si>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</si>
  <si>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</si>
  <si>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</si>
  <si>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</si>
  <si>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</si>
  <si>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</si>
  <si>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</si>
  <si>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</si>
  <si>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</si>
  <si>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</si>
  <si>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</si>
  <si>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</si>
  <si>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</si>
  <si>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</si>
  <si>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</si>
  <si>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</si>
  <si>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</si>
  <si>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</si>
  <si>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</si>
  <si>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</si>
  <si>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</si>
  <si>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</si>
  <si>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</si>
  <si>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</si>
  <si>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</si>
  <si>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</si>
  <si>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</si>
  <si>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</si>
  <si>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</si>
  <si>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</si>
  <si>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</si>
  <si>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</si>
  <si>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</si>
  <si>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</si>
  <si>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</si>
  <si>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</si>
  <si>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</si>
  <si>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</si>
  <si>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</si>
  <si>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</si>
  <si>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</si>
  <si>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</si>
  <si>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</si>
  <si>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</si>
  <si>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</si>
  <si>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</si>
  <si>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</si>
  <si>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</si>
  <si>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</si>
  <si>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</si>
  <si>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</si>
  <si>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</si>
  <si>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</si>
  <si>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</si>
  <si>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</si>
  <si>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</si>
  <si>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</si>
  <si>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</si>
  <si>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</si>
  <si>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</si>
  <si>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</si>
  <si>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</si>
  <si>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</si>
  <si>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</si>
  <si>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</si>
  <si>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</si>
  <si>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</si>
  <si>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</si>
  <si>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</si>
  <si>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</si>
  <si>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</si>
  <si>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</si>
  <si>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</si>
  <si>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</si>
  <si>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</si>
  <si>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</si>
  <si>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</si>
  <si>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</si>
  <si>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</si>
  <si>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</si>
  <si>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</si>
  <si>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</si>
  <si>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</si>
  <si>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</si>
  <si>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</si>
  <si>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</si>
  <si>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</si>
  <si>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</si>
  <si>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</si>
  <si>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</si>
  <si>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</si>
  <si>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</si>
  <si>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</si>
  <si>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</si>
  <si>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</si>
  <si>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</si>
  <si>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</si>
  <si>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</si>
  <si>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</si>
  <si>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</si>
  <si>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</si>
  <si>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</si>
  <si>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</si>
  <si>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</si>
  <si>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</si>
  <si>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</si>
  <si>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</si>
  <si>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</si>
  <si>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</si>
  <si>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</si>
  <si>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</si>
  <si>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</si>
  <si>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</si>
  <si>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</si>
  <si>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</si>
  <si>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</si>
  <si>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</si>
  <si>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</si>
  <si>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</si>
  <si>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</si>
  <si>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</si>
  <si>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</si>
  <si>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</si>
  <si>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</si>
  <si>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</si>
  <si>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</si>
  <si>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</si>
  <si>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</si>
  <si>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</si>
  <si>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</si>
  <si>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</si>
  <si>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</si>
  <si>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</si>
  <si>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</si>
  <si>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</si>
  <si>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</si>
  <si>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</si>
  <si>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</si>
  <si>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</si>
  <si>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</si>
  <si>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</si>
  <si>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</si>
  <si>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</si>
  <si>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</si>
  <si>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</si>
  <si>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</si>
  <si>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</si>
  <si>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</si>
  <si>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</si>
  <si>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</si>
  <si>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</si>
  <si>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</si>
  <si>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</si>
  <si>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</si>
  <si>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</si>
  <si>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</si>
  <si>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</si>
  <si>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</si>
  <si>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</si>
  <si>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</si>
  <si>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</si>
  <si>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</si>
  <si>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</si>
  <si>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</si>
  <si>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</si>
  <si>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</si>
  <si>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</si>
  <si>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</si>
  <si>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</si>
  <si>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</si>
  <si>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</si>
  <si>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</si>
  <si>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</si>
  <si>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</si>
  <si>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</si>
  <si>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</si>
  <si>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</si>
  <si>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</si>
  <si>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</si>
  <si>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</si>
  <si>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</si>
  <si>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</si>
  <si>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</si>
  <si>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</si>
  <si>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</si>
  <si>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</si>
  <si>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</si>
  <si>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</si>
  <si>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</si>
  <si>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</si>
  <si>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</si>
  <si>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</si>
  <si>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</si>
  <si>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</si>
  <si>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</si>
  <si>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</si>
  <si>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</si>
  <si>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</si>
  <si>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</si>
  <si>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</si>
  <si>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</si>
  <si>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</si>
  <si>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</si>
  <si>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</si>
  <si>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</si>
  <si>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</si>
  <si>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</si>
  <si>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</si>
  <si>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</si>
  <si>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</si>
  <si>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</si>
  <si>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</si>
  <si>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</si>
  <si>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</si>
  <si>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</si>
  <si>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</si>
  <si>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</si>
  <si>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</si>
  <si>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</si>
  <si>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</si>
  <si>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</si>
  <si>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</si>
  <si>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</si>
  <si>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</si>
  <si>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</si>
  <si>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</si>
  <si>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</si>
  <si>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</si>
  <si>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</si>
  <si>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</si>
  <si>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</si>
  <si>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</si>
  <si>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</si>
  <si>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</si>
  <si>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</si>
  <si>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</si>
  <si>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</si>
  <si>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</si>
  <si>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</si>
  <si>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</si>
  <si>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</si>
  <si>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</si>
  <si>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</si>
  <si>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</si>
  <si>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</si>
  <si>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</si>
  <si>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</si>
  <si>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</si>
  <si>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</si>
  <si>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</si>
  <si>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</si>
  <si>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</si>
  <si>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</si>
  <si>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</si>
  <si>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</si>
  <si>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</si>
  <si>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</si>
  <si>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</si>
  <si>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</si>
  <si>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</si>
  <si>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</si>
  <si>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</si>
  <si>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</si>
  <si>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</si>
  <si>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</si>
  <si>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</si>
  <si>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</si>
  <si>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</si>
  <si>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</si>
  <si>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</si>
  <si>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</si>
  <si>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</si>
  <si>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</si>
  <si>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</si>
  <si>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</si>
  <si>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</si>
  <si>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</si>
  <si>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</si>
  <si>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</si>
  <si>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</si>
  <si>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</si>
  <si>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</si>
  <si>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</si>
  <si>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</si>
  <si>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</si>
  <si>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</si>
  <si>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</si>
  <si>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</si>
  <si>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</si>
  <si>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</si>
  <si>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</si>
  <si>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</si>
  <si>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</si>
  <si>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</si>
  <si>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</si>
  <si>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</si>
  <si>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</si>
  <si>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</si>
  <si>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</si>
  <si>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</si>
  <si>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</si>
  <si>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</si>
  <si>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</si>
  <si>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</si>
  <si>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</si>
  <si>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</si>
  <si>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</si>
  <si>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</si>
  <si>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</si>
  <si>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</si>
  <si>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</si>
  <si>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</si>
  <si>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</si>
  <si>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</si>
  <si>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</si>
  <si>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</si>
  <si>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</si>
  <si>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</si>
  <si>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</si>
  <si>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</si>
  <si>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</si>
  <si>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</si>
  <si>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</si>
  <si>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</si>
  <si>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</si>
  <si>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</si>
  <si>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</si>
  <si>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</si>
  <si>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</si>
  <si>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</si>
  <si>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</si>
  <si>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</si>
  <si>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</si>
  <si>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</si>
  <si>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</si>
  <si>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</si>
  <si>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</si>
  <si>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</si>
  <si>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</si>
  <si>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</si>
  <si>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</si>
  <si>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</si>
  <si>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</si>
  <si>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</si>
  <si>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</si>
  <si>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</si>
  <si>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</si>
  <si>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</si>
  <si>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</si>
  <si>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</si>
  <si>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</si>
  <si>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</si>
  <si>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</si>
  <si>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</si>
  <si>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</si>
  <si>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</si>
  <si>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</si>
  <si>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</si>
  <si>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</si>
  <si>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</si>
  <si>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</si>
  <si>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</si>
  <si>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</si>
  <si>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</si>
  <si>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</si>
  <si>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</si>
  <si>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</si>
  <si>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</si>
  <si>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</si>
  <si>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</si>
  <si>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</si>
  <si>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</si>
  <si>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</si>
  <si>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</si>
  <si>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</si>
  <si>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</si>
  <si>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</si>
  <si>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</si>
  <si>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</si>
  <si>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</si>
  <si>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</si>
  <si>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</si>
  <si>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</si>
  <si>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</si>
  <si>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</si>
  <si>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</si>
  <si>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</si>
  <si>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</si>
  <si>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</si>
  <si>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</si>
  <si>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</si>
  <si>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</si>
  <si>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</si>
  <si>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</si>
  <si>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</si>
  <si>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</si>
  <si>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</si>
  <si>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</si>
  <si>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</si>
  <si>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</si>
  <si>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</si>
  <si>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</si>
  <si>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</si>
  <si>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</si>
  <si>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</si>
  <si>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</si>
  <si>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</si>
  <si>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</si>
  <si>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</si>
  <si>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</si>
  <si>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</si>
  <si>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</si>
  <si>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</si>
  <si>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</si>
  <si>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</si>
  <si>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</si>
  <si>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</si>
  <si>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</si>
  <si>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</si>
  <si>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</si>
  <si>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</si>
  <si>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</si>
  <si>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</si>
  <si>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</si>
  <si>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</si>
  <si>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</si>
  <si>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</si>
  <si>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</si>
  <si>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</si>
  <si>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</si>
  <si>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</si>
  <si>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</si>
  <si>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</si>
  <si>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</si>
  <si>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</si>
  <si>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</si>
  <si>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</si>
  <si>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</si>
  <si>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</si>
  <si>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</si>
  <si>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</si>
  <si>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</si>
  <si>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</si>
  <si>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</si>
  <si>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</si>
  <si>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</si>
  <si>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</si>
  <si>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</si>
  <si>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</si>
  <si>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</si>
  <si>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</si>
  <si>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</si>
  <si>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</si>
  <si>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</si>
  <si>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</si>
  <si>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</si>
  <si>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</si>
  <si>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</si>
  <si>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</si>
  <si>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</si>
  <si>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</si>
  <si>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</si>
  <si>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</si>
  <si>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</si>
  <si>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</si>
  <si>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</si>
  <si>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</si>
  <si>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</si>
  <si>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</si>
  <si>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</si>
  <si>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</si>
  <si>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</si>
  <si>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</si>
  <si>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</si>
  <si>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</si>
  <si>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</si>
  <si>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</si>
  <si>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</si>
  <si>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</si>
  <si>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</si>
  <si>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</si>
  <si>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</si>
  <si>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</si>
  <si>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</si>
  <si>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</si>
  <si>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</si>
  <si>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</si>
  <si>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</si>
  <si>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</si>
  <si>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</si>
  <si>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</si>
  <si>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</si>
  <si>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</si>
  <si>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</si>
  <si>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</si>
  <si>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</si>
  <si>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</si>
  <si>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</si>
  <si>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</si>
  <si>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</si>
  <si>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</si>
  <si>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</si>
  <si>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</si>
  <si>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</si>
  <si>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</si>
  <si>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</si>
  <si>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</si>
  <si>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</si>
  <si>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</si>
  <si>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</si>
  <si>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</si>
  <si>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</si>
  <si>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</si>
  <si>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</si>
  <si>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</si>
  <si>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</si>
  <si>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</si>
  <si>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</si>
  <si>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</si>
  <si>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</si>
  <si>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</si>
  <si>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</si>
  <si>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</si>
  <si>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</si>
  <si>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</si>
  <si>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</si>
  <si>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</si>
  <si>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</si>
  <si>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</si>
  <si>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</si>
  <si>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</si>
  <si>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</si>
  <si>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</si>
  <si>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</si>
  <si>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</si>
  <si>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</si>
  <si>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</si>
  <si>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</si>
  <si>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</si>
  <si>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</si>
  <si>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</si>
  <si>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</si>
  <si>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</si>
  <si>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</si>
  <si>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</si>
  <si>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</si>
  <si>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</si>
  <si>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</si>
  <si>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</si>
  <si>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</si>
  <si>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</si>
  <si>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</si>
  <si>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</si>
  <si>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</si>
  <si>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</si>
  <si>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</si>
  <si>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</si>
  <si>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</si>
  <si>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</si>
  <si>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</si>
  <si>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</si>
  <si>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</si>
  <si>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</si>
  <si>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</si>
  <si>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</si>
  <si>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</si>
  <si>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</si>
  <si>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</si>
  <si>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</si>
  <si>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</si>
  <si>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</si>
  <si>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</si>
  <si>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</si>
  <si>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</si>
  <si>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</si>
  <si>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</si>
  <si>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</si>
  <si>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</si>
  <si>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</si>
  <si>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</si>
  <si>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</si>
  <si>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</si>
  <si>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</si>
  <si>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</si>
  <si>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</si>
  <si>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</si>
  <si>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</si>
  <si>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</si>
  <si>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</si>
  <si>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</si>
  <si>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</si>
  <si>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</si>
  <si>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</si>
  <si>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</si>
  <si>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</si>
  <si>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</si>
  <si>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</si>
  <si>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</si>
  <si>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</si>
  <si>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</si>
  <si>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</si>
  <si>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</si>
  <si>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</si>
  <si>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</si>
  <si>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</si>
  <si>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</si>
  <si>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</si>
  <si>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</si>
  <si>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</si>
  <si>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</si>
  <si>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</si>
  <si>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</si>
  <si>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</si>
  <si>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</si>
  <si>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</si>
  <si>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</si>
  <si>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</si>
  <si>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</si>
  <si>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</si>
  <si>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</si>
  <si>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</si>
  <si>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</si>
  <si>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</si>
  <si>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</si>
  <si>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</si>
  <si>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</si>
  <si>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</si>
  <si>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</si>
  <si>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</si>
  <si>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</si>
  <si>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</si>
  <si>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</si>
  <si>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</si>
  <si>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</si>
  <si>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</si>
  <si>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</si>
  <si>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</si>
  <si>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</si>
  <si>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</si>
  <si>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</si>
  <si>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</si>
  <si>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</si>
  <si>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</si>
  <si>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</si>
  <si>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</si>
  <si>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</si>
  <si>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</si>
  <si>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</si>
  <si>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</si>
  <si>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</si>
  <si>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</si>
  <si>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</si>
  <si>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</si>
  <si>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</si>
  <si>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</si>
  <si>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</si>
  <si>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</si>
  <si>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</si>
  <si>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</si>
  <si>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</si>
  <si>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</si>
  <si>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</si>
  <si>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</si>
  <si>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</si>
  <si>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</si>
  <si>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</si>
  <si>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</si>
  <si>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</si>
  <si>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</si>
  <si>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</si>
  <si>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</si>
  <si>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</si>
  <si>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</si>
  <si>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</si>
  <si>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</si>
  <si>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</si>
  <si>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</si>
  <si>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</si>
  <si>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</si>
  <si>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</si>
  <si>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</si>
  <si>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</si>
  <si>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</si>
  <si>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</si>
  <si>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</si>
  <si>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</si>
  <si>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</si>
  <si>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</si>
  <si>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</si>
  <si>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</si>
  <si>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</si>
  <si>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</si>
  <si>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</si>
  <si>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</si>
  <si>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</si>
  <si>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</si>
  <si>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</si>
  <si>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</si>
  <si>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</si>
  <si>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</si>
  <si>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</si>
  <si>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</si>
  <si>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</si>
  <si>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</si>
  <si>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</si>
  <si>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</si>
  <si>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</si>
  <si>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</si>
  <si>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</si>
  <si>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</si>
  <si>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</si>
  <si>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</si>
  <si>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</si>
  <si>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</si>
  <si>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</si>
  <si>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</si>
  <si>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</si>
  <si>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</si>
  <si>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</si>
  <si>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</si>
  <si>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</si>
  <si>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</si>
  <si>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</si>
  <si>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</si>
  <si>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</si>
  <si>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</si>
  <si>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</si>
  <si>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</si>
  <si>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</si>
  <si>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</si>
  <si>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</si>
  <si>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</si>
  <si>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</si>
  <si>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</si>
  <si>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</si>
  <si>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</si>
  <si>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</si>
  <si>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</si>
  <si>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</si>
  <si>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</si>
  <si>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</si>
  <si>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</si>
  <si>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</si>
  <si>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</si>
  <si>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</si>
  <si>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</si>
  <si>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</si>
  <si>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</si>
  <si>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</si>
  <si>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</si>
  <si>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</si>
  <si>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</si>
  <si>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</si>
  <si>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</si>
  <si>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</si>
  <si>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</si>
  <si>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</si>
  <si>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</si>
  <si>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</si>
  <si>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</si>
  <si>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</si>
  <si>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</si>
  <si>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</si>
  <si>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</si>
  <si>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</si>
  <si>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</si>
  <si>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</si>
  <si>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</si>
  <si>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</si>
  <si>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</si>
  <si>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</si>
  <si>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</si>
  <si>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</si>
  <si>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</si>
  <si>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</si>
  <si>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</si>
  <si>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</si>
  <si>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</si>
  <si>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</si>
  <si>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</si>
  <si>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</si>
  <si>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</si>
  <si>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</si>
  <si>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</si>
  <si>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</si>
  <si>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</si>
  <si>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</si>
  <si>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</si>
  <si>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</si>
  <si>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</si>
  <si>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</si>
  <si>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</si>
  <si>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</si>
  <si>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</si>
  <si>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</si>
  <si>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</si>
  <si>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</si>
  <si>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</si>
  <si>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</si>
  <si>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</si>
  <si>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</si>
  <si>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</si>
  <si>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</si>
  <si>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</si>
  <si>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</si>
  <si>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</si>
  <si>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</si>
  <si>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</si>
  <si>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</si>
  <si>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</si>
  <si>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</si>
  <si>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</si>
  <si>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</si>
  <si>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</si>
  <si>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</si>
  <si>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</si>
  <si>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</si>
  <si>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</si>
  <si>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</si>
  <si>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</si>
  <si>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</si>
  <si>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</si>
  <si>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</si>
  <si>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</si>
  <si>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</si>
  <si>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</si>
  <si>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</si>
  <si>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</si>
  <si>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</si>
  <si>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</si>
  <si>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</si>
  <si>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</si>
  <si>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</si>
  <si>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</si>
  <si>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</si>
  <si>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</si>
  <si>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</si>
  <si>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</si>
  <si>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</si>
  <si>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</si>
  <si>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</si>
  <si>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</si>
  <si>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</si>
  <si>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</si>
  <si>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</si>
  <si>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</si>
  <si>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</si>
  <si>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</si>
  <si>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</si>
  <si>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</si>
  <si>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</si>
  <si>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</si>
  <si>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</si>
  <si>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</si>
  <si>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</si>
  <si>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</si>
  <si>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</si>
  <si>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</si>
  <si>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</si>
  <si>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</si>
  <si>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</si>
  <si>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</si>
  <si>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</si>
  <si>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</si>
  <si>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</si>
  <si>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</si>
  <si>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</si>
  <si>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</si>
  <si>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</si>
  <si>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</si>
  <si>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</si>
  <si>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</si>
  <si>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</si>
  <si>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</si>
  <si>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</si>
  <si>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</si>
  <si>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</si>
  <si>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</si>
  <si>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</si>
  <si>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</si>
  <si>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</si>
  <si>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</si>
  <si>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</si>
  <si>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</si>
  <si>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</si>
  <si>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</si>
  <si>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</si>
  <si>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</si>
  <si>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</si>
  <si>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</si>
  <si>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</si>
  <si>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</si>
  <si>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</si>
  <si>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</si>
  <si>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</si>
  <si>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</si>
  <si>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</si>
  <si>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</si>
  <si>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</si>
  <si>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</si>
  <si>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</si>
  <si>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</si>
  <si>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</si>
  <si>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</si>
  <si>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</si>
  <si>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</si>
  <si>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</si>
  <si>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</si>
  <si>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</si>
  <si>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</si>
  <si>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</si>
  <si>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</si>
  <si>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</si>
  <si>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</si>
  <si>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</si>
  <si>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</si>
  <si>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</si>
  <si>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</si>
  <si>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</si>
  <si>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</si>
  <si>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</si>
  <si>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</si>
  <si>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</si>
  <si>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</si>
  <si>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</si>
  <si>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</si>
  <si>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</si>
  <si>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</si>
  <si>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</si>
  <si>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</si>
  <si>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</si>
  <si>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</si>
  <si>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</si>
  <si>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</si>
  <si>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</si>
  <si>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</si>
  <si>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</si>
  <si>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</si>
  <si>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</si>
  <si>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</si>
  <si>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</si>
  <si>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</si>
  <si>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</si>
  <si>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</si>
  <si>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</si>
  <si>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</si>
  <si>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</si>
  <si>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</si>
  <si>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</si>
  <si>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</si>
  <si>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</si>
  <si>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</si>
  <si>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</si>
  <si>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</si>
  <si>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</si>
  <si>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</si>
  <si>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</si>
  <si>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</si>
  <si>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</si>
  <si>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</si>
  <si>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</si>
  <si>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</si>
  <si>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</si>
  <si>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</si>
  <si>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</si>
  <si>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</si>
  <si>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</si>
  <si>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</si>
  <si>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</si>
  <si>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</si>
  <si>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</si>
  <si>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</si>
  <si>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</si>
  <si>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</si>
  <si>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</si>
  <si>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</si>
  <si>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</si>
  <si>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</si>
  <si>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</si>
  <si>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</si>
  <si>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</si>
  <si>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</si>
  <si>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</si>
  <si>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</si>
  <si>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</si>
  <si>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</si>
  <si>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</si>
  <si>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</si>
  <si>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</si>
  <si>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</si>
  <si>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</si>
  <si>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</si>
  <si>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</si>
  <si>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</si>
  <si>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</si>
  <si>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</si>
  <si>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</si>
  <si>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</si>
  <si>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</si>
  <si>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</si>
  <si>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</si>
  <si>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</si>
  <si>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</si>
  <si>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</si>
  <si>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</si>
  <si>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</si>
  <si>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</si>
  <si>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</si>
  <si>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</si>
  <si>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</si>
  <si>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</si>
  <si>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</si>
  <si>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</si>
  <si>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</si>
  <si>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</si>
  <si>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</si>
  <si>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</si>
  <si>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</si>
  <si>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</si>
  <si>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</si>
  <si>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</si>
  <si>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</si>
  <si>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</si>
  <si>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</si>
  <si>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</si>
  <si>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</si>
  <si>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</si>
  <si>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</si>
  <si>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</si>
  <si>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</si>
  <si>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</si>
  <si>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</si>
  <si>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</si>
  <si>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</si>
  <si>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</si>
  <si>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</si>
  <si>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</si>
  <si>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</si>
  <si>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</si>
  <si>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</si>
  <si>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</si>
  <si>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</si>
  <si>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</si>
  <si>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</si>
  <si>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</si>
  <si>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</si>
  <si>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</si>
  <si>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</si>
  <si>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</si>
  <si>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</si>
  <si>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</si>
  <si>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</si>
  <si>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</si>
  <si>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</si>
  <si>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</si>
  <si>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</si>
  <si>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</si>
  <si>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</si>
  <si>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</si>
  <si>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</si>
  <si>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</si>
  <si>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</si>
  <si>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</si>
  <si>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</si>
  <si>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</si>
  <si>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</si>
  <si>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</si>
  <si>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</si>
  <si>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</si>
  <si>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</si>
  <si>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</si>
  <si>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</si>
  <si>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</si>
  <si>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</si>
  <si>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</si>
  <si>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</si>
  <si>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</si>
  <si>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</si>
  <si>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</si>
  <si>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</si>
  <si>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</si>
  <si>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</si>
  <si>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</si>
  <si>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</si>
  <si>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</si>
  <si>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</si>
  <si>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</si>
  <si>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</si>
  <si>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</si>
  <si>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</si>
  <si>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</si>
  <si>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</si>
  <si>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</si>
  <si>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</si>
  <si>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</si>
  <si>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</si>
  <si>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</si>
  <si>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</si>
  <si>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</si>
  <si>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</si>
  <si>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</si>
  <si>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</si>
  <si>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</si>
  <si>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</si>
  <si>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</si>
  <si>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</si>
  <si>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</si>
  <si>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</si>
  <si>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</si>
  <si>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</si>
  <si>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</si>
  <si>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</si>
  <si>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</si>
  <si>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</si>
  <si>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</si>
  <si>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</si>
  <si>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</si>
  <si>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</si>
  <si>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</si>
  <si>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</si>
  <si>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</si>
  <si>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</si>
  <si>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</si>
  <si>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</si>
  <si>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</si>
  <si>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</si>
  <si>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</si>
  <si>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</si>
  <si>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</si>
  <si>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</si>
  <si>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</si>
  <si>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</si>
  <si>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</si>
  <si>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</si>
  <si>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</si>
  <si>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</si>
  <si>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</si>
  <si>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</si>
  <si>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</si>
  <si>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</si>
  <si>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</si>
  <si>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</si>
  <si>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</si>
  <si>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</si>
  <si>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</si>
  <si>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</si>
  <si>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</si>
  <si>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</si>
  <si>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</si>
  <si>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</si>
  <si>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</si>
  <si>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</si>
  <si>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</si>
  <si>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</si>
  <si>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</si>
  <si>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</si>
  <si>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</si>
  <si>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</si>
  <si>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</si>
  <si>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</si>
  <si>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</si>
  <si>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</si>
  <si>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</si>
  <si>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</si>
  <si>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</si>
  <si>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</si>
  <si>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</si>
  <si>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</si>
  <si>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</si>
  <si>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</si>
  <si>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</si>
  <si>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</si>
  <si>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</si>
  <si>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</si>
  <si>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</si>
  <si>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</si>
  <si>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</si>
  <si>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</si>
  <si>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</si>
  <si>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</si>
  <si>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</si>
  <si>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</si>
  <si>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</si>
  <si>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</si>
  <si>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</si>
  <si>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</si>
  <si>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</si>
  <si>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</si>
  <si>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</si>
  <si>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</si>
  <si>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</si>
  <si>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</si>
  <si>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</si>
  <si>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</si>
  <si>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</si>
  <si>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</si>
  <si>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</si>
  <si>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</si>
  <si>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</si>
  <si>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</si>
  <si>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</si>
  <si>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</si>
  <si>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</si>
  <si>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</si>
  <si>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</si>
  <si>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</si>
  <si>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</si>
  <si>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</si>
  <si>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</si>
  <si>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</si>
  <si>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</si>
  <si>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</si>
  <si>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</si>
  <si>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</si>
  <si>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</si>
  <si>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</si>
  <si>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</si>
  <si>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</si>
  <si>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</si>
  <si>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</si>
  <si>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</si>
  <si>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</si>
  <si>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</si>
  <si>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</si>
  <si>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</si>
  <si>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</si>
  <si>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</si>
  <si>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</si>
  <si>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</si>
  <si>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</si>
  <si>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</si>
  <si>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</si>
  <si>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</si>
  <si>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</si>
  <si>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</si>
  <si>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</si>
  <si>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</si>
  <si>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</si>
  <si>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</si>
  <si>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</si>
  <si>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</si>
  <si>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</si>
  <si>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</si>
  <si>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</si>
  <si>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</si>
  <si>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</si>
  <si>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</si>
  <si>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</si>
  <si>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</si>
  <si>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</si>
  <si>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</si>
  <si>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</si>
  <si>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</si>
  <si>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</si>
  <si>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</si>
  <si>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</si>
  <si>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</si>
  <si>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</si>
  <si>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</si>
  <si>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</si>
  <si>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</si>
  <si>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</si>
  <si>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</si>
  <si>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</si>
  <si>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</si>
  <si>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</si>
  <si>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</si>
  <si>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</si>
  <si>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</si>
  <si>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</si>
  <si>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</si>
  <si>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</si>
  <si>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</si>
  <si>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</si>
  <si>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</si>
  <si>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</si>
  <si>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</si>
  <si>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</si>
  <si>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</si>
  <si>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</si>
  <si>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</si>
  <si>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</si>
  <si>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</si>
  <si>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</si>
  <si>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</si>
  <si>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</si>
  <si>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</si>
  <si>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</si>
  <si>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</si>
  <si>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</si>
  <si>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</si>
  <si>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</si>
  <si>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</si>
  <si>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</si>
  <si>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</si>
  <si>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</si>
  <si>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</si>
  <si>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</si>
  <si>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</si>
  <si>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</si>
  <si>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</si>
  <si>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</si>
  <si>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</si>
  <si>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</si>
  <si>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</si>
  <si>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</si>
  <si>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</si>
  <si>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</si>
  <si>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</si>
  <si>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</si>
  <si>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</si>
  <si>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</si>
  <si>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</si>
  <si>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</si>
  <si>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</si>
  <si>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</si>
  <si>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</si>
  <si>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</si>
  <si>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</si>
  <si>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</si>
  <si>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</si>
  <si>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</si>
  <si>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</si>
  <si>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</si>
  <si>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</si>
  <si>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</si>
  <si>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</si>
  <si>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</si>
  <si>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</si>
  <si>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</si>
  <si>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</si>
  <si>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</si>
  <si>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</si>
  <si>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</si>
  <si>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</si>
  <si>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</si>
  <si>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</si>
  <si>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</si>
  <si>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</si>
  <si>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</si>
  <si>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</si>
  <si>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</si>
  <si>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</si>
  <si>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</si>
  <si>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</si>
  <si>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</si>
  <si>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</si>
  <si>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</si>
  <si>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</si>
  <si>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</si>
  <si>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</si>
  <si>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</si>
  <si>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</si>
  <si>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</si>
  <si>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</si>
  <si>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</si>
  <si>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</si>
  <si>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</si>
  <si>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</si>
  <si>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</si>
  <si>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</si>
  <si>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</si>
  <si>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</si>
  <si>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</si>
  <si>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</si>
  <si>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</si>
  <si>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</si>
  <si>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</si>
  <si>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</si>
  <si>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</si>
  <si>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</si>
  <si>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</si>
  <si>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</si>
  <si>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</si>
  <si>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</si>
  <si>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</si>
  <si>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</si>
  <si>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</si>
  <si>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</si>
  <si>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</si>
  <si>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</si>
  <si>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</si>
  <si>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</si>
  <si>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</si>
  <si>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</si>
  <si>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</si>
  <si>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</si>
  <si>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</si>
  <si>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</si>
  <si>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</si>
  <si>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</si>
  <si>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</si>
  <si>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</si>
  <si>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</si>
  <si>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</si>
  <si>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</si>
  <si>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</si>
  <si>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</si>
  <si>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</si>
  <si>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</si>
  <si>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</si>
  <si>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</si>
  <si>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</si>
  <si>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</si>
  <si>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</si>
  <si>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</si>
  <si>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</si>
  <si>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</si>
  <si>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</si>
  <si>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</si>
  <si>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</si>
  <si>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</si>
  <si>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</si>
  <si>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</si>
  <si>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</si>
  <si>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</si>
  <si>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</si>
  <si>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</si>
  <si>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</si>
  <si>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</si>
  <si>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</si>
  <si>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</si>
  <si>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</si>
  <si>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</si>
  <si>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</si>
  <si>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</si>
  <si>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</si>
  <si>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</si>
  <si>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</si>
  <si>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</si>
  <si>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</si>
  <si>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</si>
  <si>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</si>
  <si>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</si>
  <si>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</si>
  <si>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</si>
  <si>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</si>
  <si>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</si>
  <si>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</si>
  <si>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</si>
  <si>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</si>
  <si>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</si>
  <si>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</si>
  <si>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</si>
  <si>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</si>
  <si>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</si>
  <si>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</si>
  <si>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</si>
  <si>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</si>
  <si>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</si>
  <si>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</si>
  <si>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</si>
  <si>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</si>
  <si>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</si>
  <si>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</si>
  <si>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</si>
  <si>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</si>
  <si>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</si>
  <si>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</si>
  <si>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</si>
  <si>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</si>
  <si>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</si>
  <si>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</si>
  <si>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</si>
  <si>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</si>
  <si>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</si>
  <si>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</si>
  <si>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</si>
  <si>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</si>
  <si>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</si>
  <si>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</si>
  <si>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</si>
  <si>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</si>
  <si>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</si>
  <si>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</si>
  <si>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</si>
  <si>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</si>
  <si>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</si>
  <si>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</si>
  <si>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</si>
  <si>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</si>
  <si>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</si>
  <si>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</si>
  <si>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</si>
  <si>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</si>
  <si>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</si>
  <si>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</si>
  <si>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</si>
  <si>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</si>
  <si>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</si>
  <si>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</si>
  <si>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</si>
  <si>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</si>
  <si>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</si>
  <si>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</si>
  <si>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</si>
  <si>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</si>
  <si>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</si>
  <si>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</si>
  <si>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</si>
  <si>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</si>
  <si>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</si>
  <si>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</si>
  <si>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</si>
  <si>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</si>
  <si>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</si>
  <si>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</si>
  <si>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</si>
  <si>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</si>
  <si>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</si>
  <si>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</si>
  <si>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</si>
  <si>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</si>
  <si>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</si>
  <si>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</si>
  <si>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</si>
  <si>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</si>
  <si>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</si>
  <si>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</si>
  <si>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</si>
  <si>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</si>
  <si>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</si>
  <si>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</si>
  <si>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</si>
  <si>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</si>
  <si>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</si>
  <si>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</si>
  <si>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</si>
  <si>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</si>
  <si>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</si>
  <si>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</si>
  <si>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</si>
  <si>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</si>
  <si>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</si>
  <si>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</si>
  <si>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</si>
  <si>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</si>
  <si>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</si>
  <si>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</si>
  <si>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</si>
  <si>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</si>
  <si>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</si>
  <si>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</si>
  <si>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</si>
  <si>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</si>
  <si>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</si>
  <si>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</si>
  <si>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</si>
  <si>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</si>
  <si>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</si>
  <si>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</si>
  <si>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</si>
  <si>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</si>
  <si>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</si>
  <si>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</si>
  <si>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</si>
  <si>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</si>
  <si>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</si>
  <si>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</si>
  <si>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</si>
  <si>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</si>
  <si>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</si>
  <si>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</si>
  <si>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</si>
  <si>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</si>
  <si>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</si>
  <si>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</si>
  <si>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</si>
  <si>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</si>
  <si>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</si>
  <si>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</si>
  <si>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</si>
  <si>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</si>
  <si>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</si>
  <si>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</si>
  <si>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</si>
  <si>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</si>
  <si>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</si>
  <si>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</si>
  <si>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</si>
  <si>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</si>
  <si>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</si>
  <si>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</si>
  <si>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</si>
  <si>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</si>
  <si>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</si>
  <si>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</si>
  <si>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</si>
  <si>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</si>
  <si>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</si>
  <si>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</si>
  <si>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</si>
  <si>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</si>
  <si>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</si>
  <si>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</si>
  <si>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</si>
  <si>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</si>
  <si>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</si>
  <si>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</si>
  <si>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</si>
  <si>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Elmet Techologies LLC</t>
  </si>
  <si>
    <t>MOLYDENUM PRODUCTS ONLY. NO 3TG MATERIALS SUPPLIED</t>
  </si>
  <si>
    <t>079772-1699</t>
  </si>
  <si>
    <t>DUNS</t>
  </si>
  <si>
    <t>1560 LISBON STREET, LEWISTON, ME 04240</t>
  </si>
  <si>
    <t>Tracy Washburn</t>
  </si>
  <si>
    <t>twashburn@elmettech.com</t>
  </si>
  <si>
    <t>207-333-6256</t>
  </si>
  <si>
    <t>Dan Drinan</t>
  </si>
  <si>
    <t>Director of Quality</t>
  </si>
  <si>
    <t>ddrinan@elmettech.com</t>
  </si>
  <si>
    <t>207-333-6210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</si>
</sst>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487" applyNumberForma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washburn@elmettech.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drinan@elmettec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33" activePane="bottomRight" state="frozen"/>
      <selection activeCell="A4" sqref="A4"/>
      <selection pane="topRight" activeCell="A4" sqref="A4"/>
      <selection pane="bottomLeft" activeCell="A4" sqref="A4"/>
      <selection pane="bottomRight" activeCell="I10" sqref="I10"/>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869FA95-107D-4798-ADDA-362BFD69F4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0526A66-CF84-40A7-AA19-B04ABC369C9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29" sqref="G29:J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4" t="str">
        <f ca="1">OFFSET(L!$C$1,MATCH("Declaration"&amp;ADDRESS(ROW(),COLUMN(),4),L!$A:$A,0)-1,SL,,)</f>
        <v>Conflict Minerals Reporting Template (CMRT)</v>
      </c>
      <c r="E2" s="405"/>
      <c r="F2" s="405"/>
      <c r="G2" s="405"/>
      <c r="H2" s="405"/>
      <c r="I2" s="405"/>
      <c r="J2" s="40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5.75">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7" t="s">
        <v>15655</v>
      </c>
      <c r="E8" s="408"/>
      <c r="F8" s="408"/>
      <c r="G8" s="408"/>
      <c r="H8" s="408"/>
      <c r="I8" s="408"/>
      <c r="J8" s="409"/>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9" t="s">
        <v>496</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3" t="str">
        <f ca="1">OFFSET(L!$C$1,MATCH("Declaration"&amp;ADDRESS(ROW(),COLUMN(),4)&amp;LEFT($D$9,1),L!$A:$A,0)-1,SL,,)</f>
        <v>Description of Scope: (*)</v>
      </c>
      <c r="C10" s="144"/>
      <c r="D10" s="414" t="s">
        <v>15656</v>
      </c>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4"/>
      <c r="C11" s="144"/>
      <c r="D11" s="427" t="str">
        <f ca="1">IF(D9=Q9,OFFSET(L!$C$1,MATCH("Declaration"&amp;ADDRESS(ROW(),COLUMN(),4),L!$A:$A,0)-1,SL,,),"")</f>
        <v/>
      </c>
      <c r="E11" s="428"/>
      <c r="F11" s="428"/>
      <c r="G11" s="428"/>
      <c r="H11" s="428"/>
      <c r="I11" s="428"/>
      <c r="J11" s="42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t="s">
        <v>15657</v>
      </c>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t="s">
        <v>15658</v>
      </c>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0" t="s">
        <v>15659</v>
      </c>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0" t="s">
        <v>15660</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3" t="s">
        <v>15661</v>
      </c>
      <c r="E16" s="411"/>
      <c r="F16" s="411"/>
      <c r="G16" s="411"/>
      <c r="H16" s="411"/>
      <c r="I16" s="411"/>
      <c r="J16" s="41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0" t="s">
        <v>15662</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0" t="s">
        <v>15663</v>
      </c>
      <c r="E18" s="411"/>
      <c r="F18" s="411"/>
      <c r="G18" s="411"/>
      <c r="H18" s="411"/>
      <c r="I18" s="411"/>
      <c r="J18" s="41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0" t="s">
        <v>15664</v>
      </c>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3" t="s">
        <v>15665</v>
      </c>
      <c r="E20" s="411"/>
      <c r="F20" s="411"/>
      <c r="G20" s="411"/>
      <c r="H20" s="411"/>
      <c r="I20" s="411"/>
      <c r="J20" s="41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10" t="s">
        <v>15666</v>
      </c>
      <c r="E21" s="411"/>
      <c r="F21" s="411"/>
      <c r="G21" s="411"/>
      <c r="H21" s="411"/>
      <c r="I21" s="411"/>
      <c r="J21" s="41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8">
        <v>44692</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2"/>
      <c r="E23" s="43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6" t="s">
        <v>489</v>
      </c>
      <c r="E27" s="387"/>
      <c r="F27" s="15"/>
      <c r="G27" s="394"/>
      <c r="H27" s="395"/>
      <c r="I27" s="395"/>
      <c r="J27" s="396"/>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6" t="s">
        <v>489</v>
      </c>
      <c r="E28" s="387"/>
      <c r="F28" s="15"/>
      <c r="G28" s="394"/>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6" t="s">
        <v>489</v>
      </c>
      <c r="E29" s="387"/>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1" t="str">
        <f ca="1">D25</f>
        <v>Answer</v>
      </c>
      <c r="E31" s="391"/>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2"/>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6"/>
      <c r="E33" s="387"/>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6"/>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6"/>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1" t="str">
        <f ca="1">D25</f>
        <v>Answer</v>
      </c>
      <c r="E37" s="391"/>
      <c r="F37" s="21"/>
      <c r="G37" s="52" t="str">
        <f ca="1">G25</f>
        <v>Comments</v>
      </c>
      <c r="H37" s="431"/>
      <c r="I37" s="431"/>
      <c r="J37" s="431"/>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c r="E38" s="387"/>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6"/>
      <c r="E39" s="387"/>
      <c r="F39" s="55"/>
      <c r="G39" s="394"/>
      <c r="H39" s="395"/>
      <c r="I39" s="395"/>
      <c r="J39" s="396"/>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6"/>
      <c r="E40" s="387"/>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6"/>
      <c r="E41" s="387"/>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1" t="str">
        <f ca="1">D25</f>
        <v>Answer</v>
      </c>
      <c r="E43" s="391"/>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6"/>
      <c r="E45" s="387"/>
      <c r="F45" s="55"/>
      <c r="G45" s="394"/>
      <c r="H45" s="395"/>
      <c r="I45" s="395"/>
      <c r="J45" s="396"/>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6"/>
      <c r="E46" s="387"/>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6"/>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6"/>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6"/>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5"/>
      <c r="E56" s="426"/>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25"/>
      <c r="E57" s="426"/>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25"/>
      <c r="E58" s="426"/>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5"/>
      <c r="E59" s="426"/>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1" t="str">
        <f ca="1">D25</f>
        <v>Answer</v>
      </c>
      <c r="E61" s="391"/>
      <c r="F61" s="21"/>
      <c r="G61" s="52" t="str">
        <f ca="1">G25</f>
        <v>Comments</v>
      </c>
      <c r="H61" s="430"/>
      <c r="I61" s="430"/>
      <c r="J61" s="43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2"/>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6"/>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6"/>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6"/>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1" t="str">
        <f ca="1">D25</f>
        <v>Answer</v>
      </c>
      <c r="E67" s="391"/>
      <c r="F67" s="21"/>
      <c r="G67" s="52" t="str">
        <f ca="1">G25</f>
        <v>Comments</v>
      </c>
      <c r="H67" s="430" t="str">
        <f>IF(Q75="(*)","Click here to enter smelter names","")</f>
        <v/>
      </c>
      <c r="I67" s="430"/>
      <c r="J67" s="43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6"/>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6"/>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6"/>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0" t="str">
        <f ca="1">OFFSET(L!$C$1,MATCH("Declaration"&amp;ADDRESS(ROW(),COLUMN(),4),L!$A:$A,0)-1,SL,,)</f>
        <v>Answer the Following Questions at a Company Level</v>
      </c>
      <c r="C73" s="440"/>
      <c r="D73" s="440"/>
      <c r="E73" s="440"/>
      <c r="F73" s="440"/>
      <c r="G73" s="440"/>
      <c r="H73" s="440"/>
      <c r="I73" s="440"/>
      <c r="J73" s="440"/>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6"/>
      <c r="E75" s="387"/>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38"/>
      <c r="H76" s="438"/>
      <c r="I76" s="438"/>
      <c r="J76" s="43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6"/>
      <c r="E77" s="387"/>
      <c r="F77" s="65"/>
      <c r="G77" s="398"/>
      <c r="H77" s="399"/>
      <c r="I77" s="399"/>
      <c r="J77" s="40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6"/>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6"/>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6"/>
      <c r="E83" s="387"/>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36"/>
      <c r="E85" s="437"/>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38"/>
      <c r="H86" s="438"/>
      <c r="I86" s="438"/>
      <c r="J86" s="43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6"/>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39"/>
      <c r="H88" s="439"/>
      <c r="I88" s="439"/>
      <c r="J88" s="43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6"/>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5" t="str">
        <f>IF(OR($D$8="",$I$3=""),"","Click here to check required fields completion")</f>
        <v/>
      </c>
      <c r="C90" s="435"/>
      <c r="D90" s="435"/>
      <c r="E90" s="435"/>
      <c r="F90" s="435"/>
      <c r="G90" s="435"/>
      <c r="H90" s="435"/>
      <c r="I90" s="435"/>
      <c r="J90" s="435"/>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2022 Responsible Minerals Initiative. All rights reserved.</v>
      </c>
      <c r="B91" s="434"/>
      <c r="C91" s="434"/>
      <c r="D91" s="434"/>
      <c r="E91" s="434"/>
      <c r="F91" s="434"/>
      <c r="G91" s="434"/>
      <c r="H91" s="434"/>
      <c r="I91" s="434"/>
      <c r="J91" s="434"/>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0" priority="70" stopIfTrue="1">
      <formula>AND(OR($D$26="No",AND($D$26="Yes",$D$32="No")),OR($D$27="No",AND($D$27="Yes",$D$33="No")),OR($D$28="No",AND($D$28="Yes",$D$34="No")),OR($D$29="No",AND($D$29="Yes",$D$35="No")))</formula>
    </cfRule>
    <cfRule type="expression" dxfId="89" priority="71" stopIfTrue="1">
      <formula>IF(D75="",TRUE)</formula>
    </cfRule>
  </conditionalFormatting>
  <conditionalFormatting sqref="G77:J77">
    <cfRule type="expression" dxfId="88" priority="42" stopIfTrue="1">
      <formula>IF(AND($D$77="Yes",$G$77=""),TRUE)</formula>
    </cfRule>
  </conditionalFormatting>
  <conditionalFormatting sqref="D26:E26">
    <cfRule type="expression" dxfId="87" priority="122" stopIfTrue="1">
      <formula>IF($D$26="",TRUE)</formula>
    </cfRule>
  </conditionalFormatting>
  <conditionalFormatting sqref="D27:E27">
    <cfRule type="expression" dxfId="86" priority="129" stopIfTrue="1">
      <formula>IF($D$27="",TRUE)</formula>
    </cfRule>
  </conditionalFormatting>
  <conditionalFormatting sqref="D28:E28">
    <cfRule type="expression" dxfId="85" priority="130" stopIfTrue="1">
      <formula>IF($D$28="",TRUE)</formula>
    </cfRule>
  </conditionalFormatting>
  <conditionalFormatting sqref="D29:E29">
    <cfRule type="expression" dxfId="84" priority="131" stopIfTrue="1">
      <formula>IF($D$29="",TRUE)</formula>
    </cfRule>
  </conditionalFormatting>
  <conditionalFormatting sqref="D9:G9">
    <cfRule type="expression" dxfId="82" priority="137" stopIfTrue="1">
      <formula>IF($D$9="",TRUE)</formula>
    </cfRule>
  </conditionalFormatting>
  <conditionalFormatting sqref="D22:E22">
    <cfRule type="expression" dxfId="78" priority="144" stopIfTrue="1">
      <formula>IF($D$22="",TRUE)</formula>
    </cfRule>
  </conditionalFormatting>
  <conditionalFormatting sqref="D10:J10">
    <cfRule type="expression" dxfId="77" priority="41" stopIfTrue="1">
      <formula>IF($D$9=$Q$9,TRUE)</formula>
    </cfRule>
    <cfRule type="expression" dxfId="76" priority="151" stopIfTrue="1">
      <formula>IF(AND($D$10="",$D$9=$R$9),TRUE)</formula>
    </cfRule>
  </conditionalFormatting>
  <conditionalFormatting sqref="D34:E34 D40:E40 D52:E52 D58:E58 D64:E64 D70:E70">
    <cfRule type="expression" dxfId="75" priority="34" stopIfTrue="1">
      <formula>$P$28=""</formula>
    </cfRule>
  </conditionalFormatting>
  <conditionalFormatting sqref="D35:E35 D41:E41 D53:E53 D59:E59 D65:E65 D71:E71">
    <cfRule type="expression" dxfId="74" priority="149" stopIfTrue="1">
      <formula>$P$29=""</formula>
    </cfRule>
  </conditionalFormatting>
  <conditionalFormatting sqref="D32:E32">
    <cfRule type="expression" dxfId="73" priority="127" stopIfTrue="1">
      <formula>$P$26=""</formula>
    </cfRule>
  </conditionalFormatting>
  <conditionalFormatting sqref="D32:E32">
    <cfRule type="expression" dxfId="72" priority="40" stopIfTrue="1">
      <formula>IF(AND(OR($D$26="Yes",$D$26=""),$D$32=""),1,0)</formula>
    </cfRule>
  </conditionalFormatting>
  <conditionalFormatting sqref="D38 D50 D56 D62 D68">
    <cfRule type="expression" dxfId="71" priority="36" stopIfTrue="1">
      <formula>$P$32=""</formula>
    </cfRule>
  </conditionalFormatting>
  <conditionalFormatting sqref="D39:E39 D51 D57 D63 D69">
    <cfRule type="expression" dxfId="70" priority="35" stopIfTrue="1">
      <formula>$P$33=""</formula>
    </cfRule>
  </conditionalFormatting>
  <conditionalFormatting sqref="D40 D52 D58 D64 D70">
    <cfRule type="expression" dxfId="69" priority="25" stopIfTrue="1">
      <formula>$P$34=""</formula>
    </cfRule>
    <cfRule type="expression" dxfId="68" priority="147" stopIfTrue="1">
      <formula>IF(AND(OR($D$28="Yes",$D$28=""),D40=""),1,0)</formula>
    </cfRule>
  </conditionalFormatting>
  <conditionalFormatting sqref="D41 D53 D59 D65 D71">
    <cfRule type="expression" dxfId="67" priority="33" stopIfTrue="1">
      <formula>$P$35=""</formula>
    </cfRule>
  </conditionalFormatting>
  <conditionalFormatting sqref="D38:E38 D50:E50 D56:E56 D62:E62 D68:E68">
    <cfRule type="expression" dxfId="66" priority="38" stopIfTrue="1">
      <formula>$P$26=""</formula>
    </cfRule>
    <cfRule type="expression" dxfId="65" priority="39" stopIfTrue="1">
      <formula>IF(AND(OR($D$26="Yes",$D$26=""),D38=""),1,0)</formula>
    </cfRule>
  </conditionalFormatting>
  <conditionalFormatting sqref="G85:J85">
    <cfRule type="expression" dxfId="64" priority="32" stopIfTrue="1">
      <formula>IF(AND($D$85="Yes, using other format (describe)",$G$85=""),TRUE)</formula>
    </cfRule>
  </conditionalFormatting>
  <conditionalFormatting sqref="D39:E39 D51:E51 D57:E57 D63:E63 D69:E69">
    <cfRule type="expression" dxfId="63" priority="145" stopIfTrue="1">
      <formula>$P$39=""</formula>
    </cfRule>
    <cfRule type="expression" dxfId="62" priority="146" stopIfTrue="1">
      <formula>IF(AND(OR($D$27="Yes",$D$27=""),D39=""),1,0)</formula>
    </cfRule>
  </conditionalFormatting>
  <conditionalFormatting sqref="D33:E33">
    <cfRule type="expression" dxfId="61" priority="27" stopIfTrue="1">
      <formula>IF(AND(OR($D$27="Yes",$D$27=""),$D$33=""),1,0)</formula>
    </cfRule>
    <cfRule type="expression" dxfId="60" priority="28" stopIfTrue="1">
      <formula>$P$27=""</formula>
    </cfRule>
  </conditionalFormatting>
  <conditionalFormatting sqref="D34:E34">
    <cfRule type="expression" dxfId="59" priority="148" stopIfTrue="1">
      <formula>IF(AND(OR($D$28="Yes",$D$28=""),$D$34=""),1,0)</formula>
    </cfRule>
  </conditionalFormatting>
  <conditionalFormatting sqref="D41:E41 D53:E53 D59:E59 D65:E65 D71:E71">
    <cfRule type="expression" dxfId="58" priority="150" stopIfTrue="1">
      <formula>IF(AND(OR($D$29="Yes",$D$29=""),D41=""),1,0)</formula>
    </cfRule>
  </conditionalFormatting>
  <conditionalFormatting sqref="D35:E35">
    <cfRule type="expression" dxfId="57" priority="24" stopIfTrue="1">
      <formula>IF(AND(OR($D$29="Yes",$D$29=""),$D$35=""),1,0)</formula>
    </cfRule>
  </conditionalFormatting>
  <conditionalFormatting sqref="D46:E46">
    <cfRule type="expression" dxfId="55" priority="10" stopIfTrue="1">
      <formula>$P$28=""</formula>
    </cfRule>
  </conditionalFormatting>
  <conditionalFormatting sqref="D47:E47">
    <cfRule type="expression" dxfId="54" priority="18" stopIfTrue="1">
      <formula>$P$29=""</formula>
    </cfRule>
  </conditionalFormatting>
  <conditionalFormatting sqref="D44">
    <cfRule type="expression" dxfId="53" priority="12" stopIfTrue="1">
      <formula>$P$32=""</formula>
    </cfRule>
  </conditionalFormatting>
  <conditionalFormatting sqref="D45">
    <cfRule type="expression" dxfId="52" priority="11" stopIfTrue="1">
      <formula>$P$33=""</formula>
    </cfRule>
  </conditionalFormatting>
  <conditionalFormatting sqref="D46">
    <cfRule type="expression" dxfId="51" priority="8" stopIfTrue="1">
      <formula>$P$34=""</formula>
    </cfRule>
    <cfRule type="expression" dxfId="50" priority="17" stopIfTrue="1">
      <formula>IF(AND(OR($D$28="Yes",$D$28=""),D46=""),1,0)</formula>
    </cfRule>
  </conditionalFormatting>
  <conditionalFormatting sqref="D47">
    <cfRule type="expression" dxfId="49" priority="9" stopIfTrue="1">
      <formula>$P$35=""</formula>
    </cfRule>
  </conditionalFormatting>
  <conditionalFormatting sqref="D44:E44">
    <cfRule type="expression" dxfId="48" priority="13" stopIfTrue="1">
      <formula>$P$26=""</formula>
    </cfRule>
    <cfRule type="expression" dxfId="47" priority="14" stopIfTrue="1">
      <formula>IF(AND(OR($D$26="Yes",$D$26=""),D44=""),1,0)</formula>
    </cfRule>
  </conditionalFormatting>
  <conditionalFormatting sqref="D45:E45">
    <cfRule type="expression" dxfId="46" priority="15" stopIfTrue="1">
      <formula>$P$39=""</formula>
    </cfRule>
    <cfRule type="expression" dxfId="45" priority="16" stopIfTrue="1">
      <formula>IF(AND(OR($D$27="Yes",$D$27=""),D45=""),1,0)</formula>
    </cfRule>
  </conditionalFormatting>
  <conditionalFormatting sqref="D47:E47">
    <cfRule type="expression" dxfId="44" priority="19" stopIfTrue="1">
      <formula>IF(AND(OR($D$29="Yes",$D$29=""),D47=""),1,0)</formula>
    </cfRule>
  </conditionalFormatting>
  <conditionalFormatting sqref="D8:J8">
    <cfRule type="expression" dxfId="5" priority="6" stopIfTrue="1">
      <formula>IF($D$8="",TRUE)</formula>
    </cfRule>
  </conditionalFormatting>
  <conditionalFormatting sqref="D15:J15">
    <cfRule type="expression" dxfId="4" priority="2" stopIfTrue="1">
      <formula>IF($D$15="",TRUE)</formula>
    </cfRule>
  </conditionalFormatting>
  <conditionalFormatting sqref="D16:J16">
    <cfRule type="expression" dxfId="3" priority="3" stopIfTrue="1">
      <formula>IF($D$16="",TRUE)</formula>
    </cfRule>
  </conditionalFormatting>
  <conditionalFormatting sqref="D17:J17">
    <cfRule type="expression" dxfId="2" priority="4" stopIfTrue="1">
      <formula>IF($D$17="",TRUE)</formula>
    </cfRule>
  </conditionalFormatting>
  <conditionalFormatting sqref="D18:J18">
    <cfRule type="expression" dxfId="1" priority="5" stopIfTrue="1">
      <formula>IF($D$18="",TRUE)</formula>
    </cfRule>
  </conditionalFormatting>
  <conditionalFormatting sqref="D20:J20">
    <cfRule type="expression" dxfId="0"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22C920-F4E9-4288-ABAD-62ACA1DD2279}"/>
    <hyperlink ref="D20" r:id="rId4" xr:uid="{3DD6CE42-721F-4DEF-9BA8-EDEFD62C78B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1" t="str">
        <f ca="1">OFFSET(L!$C$1,MATCH("Smelter List"&amp;ADDRESS(ROW(),COLUMN(),4),L!$A:$A,0)-1,SL,,)</f>
        <v>Link to "RMAP Conformant Smelter List"</v>
      </c>
      <c r="K2" s="442"/>
      <c r="L2" s="442"/>
      <c r="M2" s="442"/>
      <c r="N2" s="442"/>
      <c r="O2" s="442"/>
      <c r="P2" s="224"/>
      <c r="Q2" s="225"/>
      <c r="R2" s="226"/>
      <c r="S2" s="226"/>
      <c r="T2" s="226"/>
      <c r="U2" s="254"/>
      <c r="V2" s="254"/>
      <c r="W2" s="255"/>
      <c r="X2" s="254"/>
      <c r="Y2" s="254"/>
      <c r="Z2" s="254"/>
      <c r="AH2" s="167" t="s">
        <v>488</v>
      </c>
    </row>
    <row r="3" spans="1:34" s="256" customFormat="1" ht="173.45" customHeight="1">
      <c r="A3" s="195"/>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57"/>
      <c r="G3" s="444" t="str">
        <f ca="1">OFFSET(L!$C$1,MATCH("General"&amp;"Cpy",L!$A:$A,0)-1,SL,,)</f>
        <v>© 2022 Responsible Minerals Initiative. All rights reserved.</v>
      </c>
      <c r="H3" s="444"/>
      <c r="I3" s="445"/>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EBC61E7-4E55-47C2-8BD2-BA57E9D4FED7}"/>
    </customSheetView>
  </customSheetViews>
  <mergeCells count="3">
    <mergeCell ref="J2:O2"/>
    <mergeCell ref="B3:E3"/>
    <mergeCell ref="G3:I3"/>
  </mergeCells>
  <conditionalFormatting sqref="B586:B2504">
    <cfRule type="expression" dxfId="42" priority="38" stopIfTrue="1">
      <formula>IF(B586="",TRUE)</formula>
    </cfRule>
    <cfRule type="expression" dxfId="41" priority="49" stopIfTrue="1">
      <formula>IF(AND(COUNTIF(MetalSmelter,B586&amp;C586)=0,LEN(C586)&gt;0),TRUE,FALSE)</formula>
    </cfRule>
  </conditionalFormatting>
  <conditionalFormatting sqref="R586:R2505 E586:E2504">
    <cfRule type="expression" dxfId="40" priority="45" stopIfTrue="1">
      <formula>IF(AND(E586="",$C586=$X$4),TRUE)</formula>
    </cfRule>
    <cfRule type="expression" dxfId="39" priority="46" stopIfTrue="1">
      <formula>IF(FIND("!",E586),TRUE)</formula>
    </cfRule>
  </conditionalFormatting>
  <conditionalFormatting sqref="F586:F2504">
    <cfRule type="expression" dxfId="38" priority="36" stopIfTrue="1">
      <formula>IF(AND(LEN($A586)&gt;0,$A586&lt;&gt;$F586),TRUE,FALSE)</formula>
    </cfRule>
  </conditionalFormatting>
  <conditionalFormatting sqref="C586:C2504">
    <cfRule type="expression" dxfId="37" priority="35" stopIfTrue="1">
      <formula>IF(AND(B586&lt;&gt;"",C586=""),TRUE)</formula>
    </cfRule>
  </conditionalFormatting>
  <conditionalFormatting sqref="B21:B585 B5:B19">
    <cfRule type="expression" dxfId="36" priority="14" stopIfTrue="1">
      <formula>IF(B5="",TRUE)</formula>
    </cfRule>
    <cfRule type="expression" dxfId="35" priority="17" stopIfTrue="1">
      <formula>IF(AND(COUNTIF(MetalSmelter,B5&amp;C5)=0,LEN(C5)&gt;0),TRUE,FALSE)</formula>
    </cfRule>
  </conditionalFormatting>
  <conditionalFormatting sqref="G5:G2504">
    <cfRule type="expression" dxfId="34" priority="20" stopIfTrue="1">
      <formula>IF(FIND("Enter smelter details",G5),TRUE)</formula>
    </cfRule>
  </conditionalFormatting>
  <conditionalFormatting sqref="R5:R585 E21:E585 E5:E19">
    <cfRule type="expression" dxfId="33" priority="15" stopIfTrue="1">
      <formula>IF(AND(E5="",$C5=$X$4),TRUE)</formula>
    </cfRule>
    <cfRule type="expression" dxfId="32" priority="16" stopIfTrue="1">
      <formula>IF(FIND("!",E5),TRUE)</formula>
    </cfRule>
  </conditionalFormatting>
  <conditionalFormatting sqref="F5:F19 F21:F585">
    <cfRule type="expression" dxfId="31" priority="13" stopIfTrue="1">
      <formula>IF(AND(LEN($A5)&gt;0,$A5&lt;&gt;$F5),TRUE,FALSE)</formula>
    </cfRule>
  </conditionalFormatting>
  <conditionalFormatting sqref="C21:C585 C5:C19">
    <cfRule type="expression" dxfId="30" priority="12" stopIfTrue="1">
      <formula>IF(AND(B5&lt;&gt;"",C5=""),TRUE)</formula>
    </cfRule>
  </conditionalFormatting>
  <conditionalFormatting sqref="B20">
    <cfRule type="expression" dxfId="29" priority="4" stopIfTrue="1">
      <formula>IF(B20="",TRUE)</formula>
    </cfRule>
    <cfRule type="expression" dxfId="28" priority="7" stopIfTrue="1">
      <formula>IF(AND(COUNTIF(MetalSmelter,B20&amp;C20)=0,LEN(C20)&gt;0),TRUE,FALSE)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conditionalFormatting sqref="D5:D2504">
    <cfRule type="expression" dxfId="23" priority="11" stopIfTrue="1">
      <formula>IF(AND(LEN($C5)&gt;0,AND($C5&lt;&gt;"Smelter Not Listed",ISBLANK($D5))),1,0)</formula>
    </cfRule>
    <cfRule type="expression" dxfId="22" priority="18" stopIfTrue="1">
      <formula>IF(AND(D5="",$C5=$X$4),TRUE)</formula>
    </cfRule>
    <cfRule type="expression" dxfId="21"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Elmet Techologies LLC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MOLYDENUM PRODUCTS ONLY. NO 3TG MATERIALS SUPPLIED</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Tracy Washburn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twashburn@elmettech.com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207-333-6256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Dan Drinan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ddrinan@elmettech.com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f>Declaration!D75</f>
        <v>0</v>
      </c>
      <c r="C54" s="99" t="str">
        <f t="shared" ref="C54:C60" ca="1" si="10">IF(H54=1,J54,I54)</f>
        <v>Complete</v>
      </c>
      <c r="D54" s="105" t="str">
        <f>IF(H54=1,"Click here to answer question (A)","")</f>
        <v/>
      </c>
      <c r="E54" s="81" t="s">
        <v>1307</v>
      </c>
      <c r="F54" s="104">
        <f>IF(SUM(F$24:F$27)=0,0,1)</f>
        <v>0</v>
      </c>
      <c r="G54" s="78">
        <f>IF(B54=0,1,0)</f>
        <v>1</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f>Declaration!D77</f>
        <v>0</v>
      </c>
      <c r="C55" s="99" t="str">
        <f t="shared" ca="1" si="10"/>
        <v>Complete</v>
      </c>
      <c r="D55" s="105" t="str">
        <f>IF(H55=1,"Click here to answer question (B)","")</f>
        <v/>
      </c>
      <c r="E55" s="81" t="s">
        <v>1307</v>
      </c>
      <c r="F55" s="104">
        <f t="shared" ref="F55" si="12">F$54</f>
        <v>0</v>
      </c>
      <c r="G55" s="78">
        <f>IF(B55=0,1,0)</f>
        <v>1</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v>
      </c>
      <c r="B57" s="99">
        <f>Declaration!D79</f>
        <v>0</v>
      </c>
      <c r="C57" s="99" t="str">
        <f t="shared" ca="1" si="10"/>
        <v>Complete</v>
      </c>
      <c r="D57" s="105" t="str">
        <f>IF(H57=1,"Click here to answer question (C)","")</f>
        <v/>
      </c>
      <c r="E57" s="81" t="s">
        <v>1307</v>
      </c>
      <c r="F57" s="104">
        <f>F$54</f>
        <v>0</v>
      </c>
      <c r="G57" s="78">
        <f>IF(B57=0,1,0)</f>
        <v>1</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f>Declaration!D81</f>
        <v>0</v>
      </c>
      <c r="C58" s="99" t="str">
        <f t="shared" ca="1" si="10"/>
        <v>Complete</v>
      </c>
      <c r="D58" s="105" t="str">
        <f>IF(H58=1,"Click here to answer question (D)","")</f>
        <v/>
      </c>
      <c r="E58" s="81" t="s">
        <v>1307</v>
      </c>
      <c r="F58" s="104">
        <f>F$54</f>
        <v>0</v>
      </c>
      <c r="G58" s="78">
        <f>IF(B58=0,1,0)</f>
        <v>1</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f>Declaration!D83</f>
        <v>0</v>
      </c>
      <c r="C59" s="99" t="str">
        <f t="shared" ca="1" si="10"/>
        <v>Complete</v>
      </c>
      <c r="D59" s="105" t="str">
        <f>IF(H59=1,"Click here to answer question (E)","")</f>
        <v/>
      </c>
      <c r="E59" s="81" t="s">
        <v>1307</v>
      </c>
      <c r="F59" s="104">
        <f>F$54</f>
        <v>0</v>
      </c>
      <c r="G59" s="78">
        <f>IF(B59=0,1,0)</f>
        <v>1</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f>Declaration!D85</f>
        <v>0</v>
      </c>
      <c r="C60" s="99" t="str">
        <f t="shared" ca="1" si="10"/>
        <v>Complete</v>
      </c>
      <c r="D60" s="105" t="str">
        <f>IF(H60=1,"Click here to answer question (F)","")</f>
        <v/>
      </c>
      <c r="E60" s="81" t="s">
        <v>1307</v>
      </c>
      <c r="F60" s="104">
        <f>F$54</f>
        <v>0</v>
      </c>
      <c r="G60" s="78">
        <f>IF(B60=0,1,0)</f>
        <v>1</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f>Declaration!D87</f>
        <v>0</v>
      </c>
      <c r="C62" s="99" t="str">
        <f t="shared" ref="C62:C68" ca="1" si="13">IF(H62=1,J62,I62)</f>
        <v>Complete</v>
      </c>
      <c r="D62" s="105" t="str">
        <f>IF(H62=1,"Click here to answer question (G)","")</f>
        <v/>
      </c>
      <c r="E62" s="81" t="s">
        <v>1307</v>
      </c>
      <c r="F62" s="104">
        <f>F$54</f>
        <v>0</v>
      </c>
      <c r="G62" s="78">
        <f>IF(B62=0,1,0)</f>
        <v>1</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f>Declaration!D89</f>
        <v>0</v>
      </c>
      <c r="C63" s="99" t="str">
        <f t="shared" ca="1" si="13"/>
        <v>Complete</v>
      </c>
      <c r="D63" s="105" t="str">
        <f>IF(H63=1,"Click here to answer question (H)","")</f>
        <v/>
      </c>
      <c r="E63" s="81" t="s">
        <v>1307</v>
      </c>
      <c r="F63" s="104">
        <f>F$54</f>
        <v>0</v>
      </c>
      <c r="G63" s="78">
        <f>IF(B63=0,1,0)</f>
        <v>1</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0" priority="358" stopIfTrue="1">
      <formula>$H$56=0</formula>
    </cfRule>
  </conditionalFormatting>
  <conditionalFormatting sqref="B66">
    <cfRule type="expression" dxfId="19" priority="39" stopIfTrue="1">
      <formula>IF(F66=0,TRUE)</formula>
    </cfRule>
  </conditionalFormatting>
  <conditionalFormatting sqref="B67">
    <cfRule type="expression" dxfId="18" priority="35" stopIfTrue="1">
      <formula>IF(F67=0,TRUE)</formula>
    </cfRule>
  </conditionalFormatting>
  <conditionalFormatting sqref="B68:B69">
    <cfRule type="expression" dxfId="17" priority="31" stopIfTrue="1">
      <formula>IF(F68=0,TRUE)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conditionalFormatting sqref="A4:A69 C4:C69">
    <cfRule type="expression" dxfId="9" priority="347" stopIfTrue="1">
      <formula>$F4=0</formula>
    </cfRule>
    <cfRule type="expression" dxfId="8" priority="348" stopIfTrue="1">
      <formula>$H4=0</formula>
    </cfRule>
    <cfRule type="expression" dxfId="7"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48" t="str">
        <f ca="1">OFFSET(L!$C$1,MATCH("Product List"&amp;ADDRESS(ROW(),COLUMN(),4),L!$A:$A,0)-1,SL,,)</f>
        <v>Completion required only if reporting level "Product (or List of Products)" selected on the 'Declaration' worksheet.</v>
      </c>
      <c r="B1" s="449"/>
      <c r="C1" s="449"/>
      <c r="D1" s="449"/>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7" t="s">
        <v>898</v>
      </c>
      <c r="C4" s="447"/>
      <c r="D4" s="447"/>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0" t="str">
        <f ca="1">OFFSET(L!$C$1,MATCH("General"&amp;"Cpy",L!$A:$A,0)-1,SL,,)</f>
        <v>© 2022 Responsible Minerals Initiative. All rights reserved.</v>
      </c>
      <c r="C2006" s="450"/>
      <c r="D2006" s="450"/>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Drinan</cp:lastModifiedBy>
  <cp:lastPrinted>2015-04-21T20:47:43Z</cp:lastPrinted>
  <dcterms:created xsi:type="dcterms:W3CDTF">2010-06-21T21:00:23Z</dcterms:created>
  <dcterms:modified xsi:type="dcterms:W3CDTF">2022-06-01T18:34:24Z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